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codeName="ThisWorkbook" defaultThemeVersion="124226"/>
  <bookViews>
    <workbookView xWindow="-105" yWindow="-45" windowWidth="23250" windowHeight="12510" tabRatio="948" firstSheet="53" activeTab="54"/>
  </bookViews>
  <sheets>
    <sheet name="1" sheetId="1" state="hidden" r:id="rId1"/>
    <sheet name="2" sheetId="4" state="hidden" r:id="rId2"/>
    <sheet name="2_tabulka 2" sheetId="52" state="hidden" r:id="rId3"/>
    <sheet name="3" sheetId="5" state="hidden" r:id="rId4"/>
    <sheet name="4" sheetId="6" state="hidden" r:id="rId5"/>
    <sheet name="5" sheetId="7" state="hidden" r:id="rId6"/>
    <sheet name="6" sheetId="8" state="hidden" r:id="rId7"/>
    <sheet name="7" sheetId="9" state="hidden" r:id="rId8"/>
    <sheet name="8" sheetId="10" state="hidden" r:id="rId9"/>
    <sheet name="9" sheetId="11" state="hidden" r:id="rId10"/>
    <sheet name="10" sheetId="12" state="hidden" r:id="rId11"/>
    <sheet name="11" sheetId="13" state="hidden" r:id="rId12"/>
    <sheet name="12" sheetId="14" state="hidden" r:id="rId13"/>
    <sheet name="12_tabulka c.2" sheetId="53" state="hidden" r:id="rId14"/>
    <sheet name="13" sheetId="15" state="hidden" r:id="rId15"/>
    <sheet name="14_tabulka 1 a 3" sheetId="56" state="hidden" r:id="rId16"/>
    <sheet name="14_tabulka 2 a 4" sheetId="57" state="hidden" r:id="rId17"/>
    <sheet name="15" sheetId="17" state="hidden" r:id="rId18"/>
    <sheet name="16" sheetId="18" state="hidden" r:id="rId19"/>
    <sheet name="16_tabulka c.2" sheetId="54" state="hidden" r:id="rId20"/>
    <sheet name="17" sheetId="19" state="hidden" r:id="rId21"/>
    <sheet name="18" sheetId="20" state="hidden" r:id="rId22"/>
    <sheet name="18_tabulka c.2" sheetId="55" state="hidden" r:id="rId23"/>
    <sheet name="19" sheetId="21" state="hidden" r:id="rId24"/>
    <sheet name="20" sheetId="22" state="hidden" r:id="rId25"/>
    <sheet name="21" sheetId="23" state="hidden" r:id="rId26"/>
    <sheet name="22" sheetId="24" state="hidden" r:id="rId27"/>
    <sheet name="23" sheetId="25" state="hidden" r:id="rId28"/>
    <sheet name="24" sheetId="26" state="hidden" r:id="rId29"/>
    <sheet name="24_tabulky 3 a 4" sheetId="50" state="hidden" r:id="rId30"/>
    <sheet name="25" sheetId="27" state="hidden" r:id="rId31"/>
    <sheet name="26" sheetId="28" state="hidden" r:id="rId32"/>
    <sheet name="27" sheetId="30" state="hidden" r:id="rId33"/>
    <sheet name="28" sheetId="31" state="hidden" r:id="rId34"/>
    <sheet name="29" sheetId="32" state="hidden" r:id="rId35"/>
    <sheet name="30" sheetId="29" state="hidden" r:id="rId36"/>
    <sheet name="31" sheetId="33" state="hidden" r:id="rId37"/>
    <sheet name="32" sheetId="34" state="hidden" r:id="rId38"/>
    <sheet name="32_tabulka 2" sheetId="59" state="hidden" r:id="rId39"/>
    <sheet name="33" sheetId="35" state="hidden" r:id="rId40"/>
    <sheet name="34" sheetId="36" state="hidden" r:id="rId41"/>
    <sheet name="42" sheetId="44" state="hidden" r:id="rId42"/>
    <sheet name="43" sheetId="45" state="hidden" r:id="rId43"/>
    <sheet name="44" sheetId="46" state="hidden" r:id="rId44"/>
    <sheet name="35" sheetId="37" state="hidden" r:id="rId45"/>
    <sheet name="36" sheetId="38" state="hidden" r:id="rId46"/>
    <sheet name="37" sheetId="39" state="hidden" r:id="rId47"/>
    <sheet name="38" sheetId="40" state="hidden" r:id="rId48"/>
    <sheet name="39" sheetId="41" state="hidden" r:id="rId49"/>
    <sheet name="40" sheetId="42" state="hidden" r:id="rId50"/>
    <sheet name="41" sheetId="43" state="hidden" r:id="rId51"/>
    <sheet name="45" sheetId="47" state="hidden" r:id="rId52"/>
    <sheet name="46" sheetId="48" state="hidden" r:id="rId53"/>
    <sheet name="Poznámky_2020" sheetId="104" r:id="rId54"/>
    <sheet name="Notes- SK Template (2)" sheetId="105" r:id="rId55"/>
    <sheet name="BS old" sheetId="60" state="hidden" r:id="rId56"/>
    <sheet name="P&amp;L old" sheetId="61" state="hidden" r:id="rId57"/>
    <sheet name="Notes-SK Cover sheet" sheetId="85" state="hidden" r:id="rId58"/>
    <sheet name="BS-SK Statutory old" sheetId="66" state="hidden" r:id="rId59"/>
    <sheet name="IS-SK Statutoryold " sheetId="68" state="hidden" r:id="rId60"/>
    <sheet name="IS-SK Cover sheet" sheetId="67" state="hidden" r:id="rId61"/>
    <sheet name="BS-E Cover sheet" sheetId="72" state="hidden" r:id="rId62"/>
    <sheet name="BS- E Statutory" sheetId="78" state="hidden" r:id="rId63"/>
    <sheet name="IS-E Cover sheet" sheetId="75" state="hidden" r:id="rId64"/>
    <sheet name="IS-E Statutory m" sheetId="76" state="hidden" r:id="rId65"/>
    <sheet name="Notes-E Cover sheet" sheetId="87" state="hidden" r:id="rId66"/>
    <sheet name="G-Cover sheet" sheetId="96" state="hidden" r:id="rId67"/>
    <sheet name="BS-G Cover sheet" sheetId="83" state="hidden" r:id="rId68"/>
    <sheet name="BS - G Statutoryo" sheetId="80" state="hidden" r:id="rId69"/>
    <sheet name="IS-G Cover sheet" sheetId="84" state="hidden" r:id="rId70"/>
    <sheet name="BS-G Statutory" sheetId="101" state="hidden" r:id="rId71"/>
    <sheet name="IS-G Statutory" sheetId="103" state="hidden" r:id="rId72"/>
    <sheet name="CF" sheetId="108" r:id="rId73"/>
  </sheets>
  <externalReferences>
    <externalReference r:id="rId74"/>
    <externalReference r:id="rId75"/>
    <externalReference r:id="rId76"/>
  </externalReferences>
  <definedNames>
    <definedName name="_Fill" localSheetId="68" hidden="1">#REF!</definedName>
    <definedName name="_Fill" localSheetId="67" hidden="1">#REF!</definedName>
    <definedName name="_Fill" localSheetId="70" hidden="1">#REF!</definedName>
    <definedName name="_Fill" localSheetId="58" hidden="1">#REF!</definedName>
    <definedName name="_Fill" localSheetId="66" hidden="1">#REF!</definedName>
    <definedName name="_Fill" localSheetId="69" hidden="1">#REF!</definedName>
    <definedName name="_Fill" localSheetId="71" hidden="1">#REF!</definedName>
    <definedName name="_Fill" localSheetId="60" hidden="1">#REF!</definedName>
    <definedName name="_Fill" localSheetId="59" hidden="1">#REF!</definedName>
    <definedName name="_Fill" localSheetId="54" hidden="1">#REF!</definedName>
    <definedName name="_Fill" localSheetId="57" hidden="1">#REF!</definedName>
    <definedName name="_Fill" hidden="1">#REF!</definedName>
    <definedName name="_Toc474124192" localSheetId="54">'Notes- SK Template (2)'!$D$50</definedName>
    <definedName name="ARA_Threshold" localSheetId="70">#REF!</definedName>
    <definedName name="ARA_Threshold" localSheetId="66">#REF!</definedName>
    <definedName name="ARA_Threshold" localSheetId="71">#REF!</definedName>
    <definedName name="ARA_Threshold" localSheetId="54">#REF!</definedName>
    <definedName name="ARA_Threshold">#REF!</definedName>
    <definedName name="ARP_Threshold" localSheetId="70">#REF!</definedName>
    <definedName name="ARP_Threshold" localSheetId="66">#REF!</definedName>
    <definedName name="ARP_Threshold" localSheetId="71">#REF!</definedName>
    <definedName name="ARP_Threshold" localSheetId="54">#REF!</definedName>
    <definedName name="ARP_Threshold">#REF!</definedName>
    <definedName name="AS2DocOpenMode" hidden="1">"AS2DocumentEdit"</definedName>
    <definedName name="cisla2lo">[1]Sheet1!$D$4:$E$66</definedName>
    <definedName name="cislalo">[1]Sheet1!$E$5:$J$45,[1]Sheet1!$E$50:$J$69,[1]Sheet1!$G$75:$J$88,[1]Sheet1!$G$92:$J$128</definedName>
    <definedName name="ClientName">[1]Sheet2!$F$5</definedName>
    <definedName name="CY_Accounts_Receivable" localSheetId="70">#REF!</definedName>
    <definedName name="CY_Accounts_Receivable" localSheetId="66">#REF!</definedName>
    <definedName name="CY_Accounts_Receivable" localSheetId="71">#REF!</definedName>
    <definedName name="CY_Accounts_Receivable" localSheetId="54">#REF!</definedName>
    <definedName name="CY_Accounts_Receivable">#REF!</definedName>
    <definedName name="CY_Administration" localSheetId="70">#REF!</definedName>
    <definedName name="CY_Administration" localSheetId="66">#REF!</definedName>
    <definedName name="CY_Administration" localSheetId="71">#REF!</definedName>
    <definedName name="CY_Administration" localSheetId="54">#REF!</definedName>
    <definedName name="CY_Administration">#REF!</definedName>
    <definedName name="CY_Cash" localSheetId="70">#REF!</definedName>
    <definedName name="CY_Cash" localSheetId="66">#REF!</definedName>
    <definedName name="CY_Cash" localSheetId="71">#REF!</definedName>
    <definedName name="CY_Cash" localSheetId="54">#REF!</definedName>
    <definedName name="CY_Cash">#REF!</definedName>
    <definedName name="CY_Common_Equity" localSheetId="70">#REF!</definedName>
    <definedName name="CY_Common_Equity" localSheetId="66">#REF!</definedName>
    <definedName name="CY_Common_Equity" localSheetId="71">#REF!</definedName>
    <definedName name="CY_Common_Equity" localSheetId="54">#REF!</definedName>
    <definedName name="CY_Common_Equity">#REF!</definedName>
    <definedName name="CY_Cost_of_Sales" localSheetId="70">#REF!</definedName>
    <definedName name="CY_Cost_of_Sales" localSheetId="66">#REF!</definedName>
    <definedName name="CY_Cost_of_Sales" localSheetId="71">#REF!</definedName>
    <definedName name="CY_Cost_of_Sales" localSheetId="54">#REF!</definedName>
    <definedName name="CY_Cost_of_Sales">#REF!</definedName>
    <definedName name="CY_Current_Liabilities" localSheetId="70">#REF!</definedName>
    <definedName name="CY_Current_Liabilities" localSheetId="66">#REF!</definedName>
    <definedName name="CY_Current_Liabilities" localSheetId="71">#REF!</definedName>
    <definedName name="CY_Current_Liabilities" localSheetId="54">#REF!</definedName>
    <definedName name="CY_Current_Liabilities">#REF!</definedName>
    <definedName name="CY_Depreciation" localSheetId="70">#REF!</definedName>
    <definedName name="CY_Depreciation" localSheetId="66">#REF!</definedName>
    <definedName name="CY_Depreciation" localSheetId="71">#REF!</definedName>
    <definedName name="CY_Depreciation" localSheetId="54">#REF!</definedName>
    <definedName name="CY_Depreciation">#REF!</definedName>
    <definedName name="CY_Gross_Profit" localSheetId="70">#REF!</definedName>
    <definedName name="CY_Gross_Profit" localSheetId="66">#REF!</definedName>
    <definedName name="CY_Gross_Profit" localSheetId="71">#REF!</definedName>
    <definedName name="CY_Gross_Profit" localSheetId="54">#REF!</definedName>
    <definedName name="CY_Gross_Profit">#REF!</definedName>
    <definedName name="CY_Inc_Bef_Tax" localSheetId="70">#REF!</definedName>
    <definedName name="CY_Inc_Bef_Tax" localSheetId="66">#REF!</definedName>
    <definedName name="CY_Inc_Bef_Tax" localSheetId="71">#REF!</definedName>
    <definedName name="CY_Inc_Bef_Tax" localSheetId="54">#REF!</definedName>
    <definedName name="CY_Inc_Bef_Tax">#REF!</definedName>
    <definedName name="CY_Intangible_Assets" localSheetId="70">#REF!</definedName>
    <definedName name="CY_Intangible_Assets" localSheetId="66">#REF!</definedName>
    <definedName name="CY_Intangible_Assets" localSheetId="71">#REF!</definedName>
    <definedName name="CY_Intangible_Assets" localSheetId="54">#REF!</definedName>
    <definedName name="CY_Intangible_Assets">#REF!</definedName>
    <definedName name="CY_Interest_Expense" localSheetId="70">#REF!</definedName>
    <definedName name="CY_Interest_Expense" localSheetId="66">#REF!</definedName>
    <definedName name="CY_Interest_Expense" localSheetId="71">#REF!</definedName>
    <definedName name="CY_Interest_Expense" localSheetId="54">#REF!</definedName>
    <definedName name="CY_Interest_Expense">#REF!</definedName>
    <definedName name="CY_Inventory" localSheetId="70">#REF!</definedName>
    <definedName name="CY_Inventory" localSheetId="66">#REF!</definedName>
    <definedName name="CY_Inventory" localSheetId="71">#REF!</definedName>
    <definedName name="CY_Inventory" localSheetId="54">#REF!</definedName>
    <definedName name="CY_Inventory">#REF!</definedName>
    <definedName name="CY_LIABIL_EQUITY" localSheetId="70">#REF!</definedName>
    <definedName name="CY_LIABIL_EQUITY" localSheetId="66">#REF!</definedName>
    <definedName name="CY_LIABIL_EQUITY" localSheetId="71">#REF!</definedName>
    <definedName name="CY_LIABIL_EQUITY" localSheetId="54">#REF!</definedName>
    <definedName name="CY_LIABIL_EQUITY">#REF!</definedName>
    <definedName name="CY_LT_Debt" localSheetId="70">#REF!</definedName>
    <definedName name="CY_LT_Debt" localSheetId="66">#REF!</definedName>
    <definedName name="CY_LT_Debt" localSheetId="71">#REF!</definedName>
    <definedName name="CY_LT_Debt" localSheetId="54">#REF!</definedName>
    <definedName name="CY_LT_Debt">#REF!</definedName>
    <definedName name="CY_Market_Value_of_Equity" localSheetId="70">#REF!</definedName>
    <definedName name="CY_Market_Value_of_Equity" localSheetId="66">#REF!</definedName>
    <definedName name="CY_Market_Value_of_Equity" localSheetId="71">#REF!</definedName>
    <definedName name="CY_Market_Value_of_Equity" localSheetId="54">#REF!</definedName>
    <definedName name="CY_Market_Value_of_Equity">#REF!</definedName>
    <definedName name="CY_Marketable_Sec" localSheetId="70">#REF!</definedName>
    <definedName name="CY_Marketable_Sec" localSheetId="66">#REF!</definedName>
    <definedName name="CY_Marketable_Sec" localSheetId="71">#REF!</definedName>
    <definedName name="CY_Marketable_Sec" localSheetId="54">#REF!</definedName>
    <definedName name="CY_Marketable_Sec">#REF!</definedName>
    <definedName name="CY_NET_PROFIT" localSheetId="70">#REF!</definedName>
    <definedName name="CY_NET_PROFIT" localSheetId="66">#REF!</definedName>
    <definedName name="CY_NET_PROFIT" localSheetId="71">#REF!</definedName>
    <definedName name="CY_NET_PROFIT" localSheetId="54">#REF!</definedName>
    <definedName name="CY_NET_PROFIT">#REF!</definedName>
    <definedName name="CY_Net_Revenue" localSheetId="70">#REF!</definedName>
    <definedName name="CY_Net_Revenue" localSheetId="66">#REF!</definedName>
    <definedName name="CY_Net_Revenue" localSheetId="71">#REF!</definedName>
    <definedName name="CY_Net_Revenue" localSheetId="54">#REF!</definedName>
    <definedName name="CY_Net_Revenue">#REF!</definedName>
    <definedName name="CY_Operating_Income" localSheetId="70">#REF!</definedName>
    <definedName name="CY_Operating_Income" localSheetId="66">#REF!</definedName>
    <definedName name="CY_Operating_Income" localSheetId="71">#REF!</definedName>
    <definedName name="CY_Operating_Income" localSheetId="54">#REF!</definedName>
    <definedName name="CY_Operating_Income">#REF!</definedName>
    <definedName name="CY_Other" localSheetId="70">#REF!</definedName>
    <definedName name="CY_Other" localSheetId="66">#REF!</definedName>
    <definedName name="CY_Other" localSheetId="71">#REF!</definedName>
    <definedName name="CY_Other" localSheetId="54">#REF!</definedName>
    <definedName name="CY_Other">#REF!</definedName>
    <definedName name="CY_Other_Curr_Assets" localSheetId="70">#REF!</definedName>
    <definedName name="CY_Other_Curr_Assets" localSheetId="66">#REF!</definedName>
    <definedName name="CY_Other_Curr_Assets" localSheetId="71">#REF!</definedName>
    <definedName name="CY_Other_Curr_Assets" localSheetId="54">#REF!</definedName>
    <definedName name="CY_Other_Curr_Assets">#REF!</definedName>
    <definedName name="CY_Other_LT_Assets" localSheetId="70">#REF!</definedName>
    <definedName name="CY_Other_LT_Assets" localSheetId="66">#REF!</definedName>
    <definedName name="CY_Other_LT_Assets" localSheetId="71">#REF!</definedName>
    <definedName name="CY_Other_LT_Assets" localSheetId="54">#REF!</definedName>
    <definedName name="CY_Other_LT_Assets">#REF!</definedName>
    <definedName name="CY_Other_LT_Liabilities" localSheetId="70">#REF!</definedName>
    <definedName name="CY_Other_LT_Liabilities" localSheetId="66">#REF!</definedName>
    <definedName name="CY_Other_LT_Liabilities" localSheetId="71">#REF!</definedName>
    <definedName name="CY_Other_LT_Liabilities" localSheetId="54">#REF!</definedName>
    <definedName name="CY_Other_LT_Liabilities">#REF!</definedName>
    <definedName name="CY_Preferred_Stock" localSheetId="70">#REF!</definedName>
    <definedName name="CY_Preferred_Stock" localSheetId="66">#REF!</definedName>
    <definedName name="CY_Preferred_Stock" localSheetId="71">#REF!</definedName>
    <definedName name="CY_Preferred_Stock" localSheetId="54">#REF!</definedName>
    <definedName name="CY_Preferred_Stock">#REF!</definedName>
    <definedName name="CY_QUICK_ASSETS" localSheetId="70">#REF!</definedName>
    <definedName name="CY_QUICK_ASSETS" localSheetId="66">#REF!</definedName>
    <definedName name="CY_QUICK_ASSETS" localSheetId="71">#REF!</definedName>
    <definedName name="CY_QUICK_ASSETS" localSheetId="54">#REF!</definedName>
    <definedName name="CY_QUICK_ASSETS">#REF!</definedName>
    <definedName name="CY_Retained_Earnings" localSheetId="70">#REF!</definedName>
    <definedName name="CY_Retained_Earnings" localSheetId="66">#REF!</definedName>
    <definedName name="CY_Retained_Earnings" localSheetId="71">#REF!</definedName>
    <definedName name="CY_Retained_Earnings" localSheetId="54">#REF!</definedName>
    <definedName name="CY_Retained_Earnings">#REF!</definedName>
    <definedName name="CY_Selling" localSheetId="70">#REF!</definedName>
    <definedName name="CY_Selling" localSheetId="66">#REF!</definedName>
    <definedName name="CY_Selling" localSheetId="71">#REF!</definedName>
    <definedName name="CY_Selling" localSheetId="54">#REF!</definedName>
    <definedName name="CY_Selling">#REF!</definedName>
    <definedName name="CY_Tangible_Assets" localSheetId="70">#REF!</definedName>
    <definedName name="CY_Tangible_Assets" localSheetId="66">#REF!</definedName>
    <definedName name="CY_Tangible_Assets" localSheetId="71">#REF!</definedName>
    <definedName name="CY_Tangible_Assets" localSheetId="54">#REF!</definedName>
    <definedName name="CY_Tangible_Assets">#REF!</definedName>
    <definedName name="CY_Tangible_Net_Worth" localSheetId="70">#REF!</definedName>
    <definedName name="CY_Tangible_Net_Worth" localSheetId="66">#REF!</definedName>
    <definedName name="CY_Tangible_Net_Worth" localSheetId="71">#REF!</definedName>
    <definedName name="CY_Tangible_Net_Worth" localSheetId="54">#REF!</definedName>
    <definedName name="CY_Tangible_Net_Worth">#REF!</definedName>
    <definedName name="CY_Taxes" localSheetId="70">#REF!</definedName>
    <definedName name="CY_Taxes" localSheetId="66">#REF!</definedName>
    <definedName name="CY_Taxes" localSheetId="71">#REF!</definedName>
    <definedName name="CY_Taxes" localSheetId="54">#REF!</definedName>
    <definedName name="CY_Taxes">#REF!</definedName>
    <definedName name="CY_TOTAL_ASSETS" localSheetId="70">#REF!</definedName>
    <definedName name="CY_TOTAL_ASSETS" localSheetId="66">#REF!</definedName>
    <definedName name="CY_TOTAL_ASSETS" localSheetId="71">#REF!</definedName>
    <definedName name="CY_TOTAL_ASSETS" localSheetId="54">#REF!</definedName>
    <definedName name="CY_TOTAL_ASSETS">#REF!</definedName>
    <definedName name="CY_TOTAL_CURR_ASSETS" localSheetId="70">#REF!</definedName>
    <definedName name="CY_TOTAL_CURR_ASSETS" localSheetId="66">#REF!</definedName>
    <definedName name="CY_TOTAL_CURR_ASSETS" localSheetId="71">#REF!</definedName>
    <definedName name="CY_TOTAL_CURR_ASSETS" localSheetId="54">#REF!</definedName>
    <definedName name="CY_TOTAL_CURR_ASSETS">#REF!</definedName>
    <definedName name="CY_TOTAL_DEBT" localSheetId="70">#REF!</definedName>
    <definedName name="CY_TOTAL_DEBT" localSheetId="66">#REF!</definedName>
    <definedName name="CY_TOTAL_DEBT" localSheetId="71">#REF!</definedName>
    <definedName name="CY_TOTAL_DEBT" localSheetId="54">#REF!</definedName>
    <definedName name="CY_TOTAL_DEBT">#REF!</definedName>
    <definedName name="CY_TOTAL_EQUITY" localSheetId="70">#REF!</definedName>
    <definedName name="CY_TOTAL_EQUITY" localSheetId="66">#REF!</definedName>
    <definedName name="CY_TOTAL_EQUITY" localSheetId="71">#REF!</definedName>
    <definedName name="CY_TOTAL_EQUITY" localSheetId="54">#REF!</definedName>
    <definedName name="CY_TOTAL_EQUITY">#REF!</definedName>
    <definedName name="CY_Working_Capital" localSheetId="70">#REF!</definedName>
    <definedName name="CY_Working_Capital" localSheetId="66">#REF!</definedName>
    <definedName name="CY_Working_Capital" localSheetId="71">#REF!</definedName>
    <definedName name="CY_Working_Capital" localSheetId="54">#REF!</definedName>
    <definedName name="CY_Working_Capital">#REF!</definedName>
    <definedName name="Dollar_Threshold" localSheetId="70">#REF!</definedName>
    <definedName name="Dollar_Threshold" localSheetId="66">#REF!</definedName>
    <definedName name="Dollar_Threshold" localSheetId="71">#REF!</definedName>
    <definedName name="Dollar_Threshold" localSheetId="54">#REF!</definedName>
    <definedName name="Dollar_Threshold">#REF!</definedName>
    <definedName name="kopia">#REF!</definedName>
    <definedName name="_xlnm.Print_Titles" localSheetId="68">'BS - G Statutoryo'!$1:$3</definedName>
    <definedName name="_xlnm.Print_Titles" localSheetId="62">'BS- E Statutory'!$1:$3</definedName>
    <definedName name="_xlnm.Print_Titles" localSheetId="70">'BS-G Statutory'!$1:$3</definedName>
    <definedName name="_xlnm.Print_Titles" localSheetId="58">'BS-SK Statutory old'!$1:$3</definedName>
    <definedName name="_xlnm.Print_Titles" localSheetId="64">'IS-E Statutory m'!$1:$5</definedName>
    <definedName name="_xlnm.Print_Titles" localSheetId="71">'IS-G Statutory'!$1:$5</definedName>
    <definedName name="_xlnm.Print_Titles" localSheetId="59">'IS-SK Statutoryold '!$1:$5</definedName>
    <definedName name="_xlnm.Print_Titles" localSheetId="54">'Notes- SK Template (2)'!$2:$6</definedName>
    <definedName name="_xlnm.Print_Area" localSheetId="68">'BS - G Statutoryo'!$A$1:$J$210</definedName>
    <definedName name="_xlnm.Print_Area" localSheetId="62">'BS- E Statutory'!$A$1:$J$210</definedName>
    <definedName name="_xlnm.Print_Area" localSheetId="55">'BS old'!$A$5:$G$142</definedName>
    <definedName name="_xlnm.Print_Area" localSheetId="61">'BS-E Cover sheet'!$A$1:$AN$53</definedName>
    <definedName name="_xlnm.Print_Area" localSheetId="67">'BS-G Cover sheet'!$A$1:$AM$54</definedName>
    <definedName name="_xlnm.Print_Area" localSheetId="70">'BS-G Statutory'!$A$1:$L$248</definedName>
    <definedName name="_xlnm.Print_Area" localSheetId="58">'BS-SK Statutory old'!$A$1:$L$210</definedName>
    <definedName name="_xlnm.Print_Area" localSheetId="72">CF!$A$1:$D$122</definedName>
    <definedName name="_xlnm.Print_Area" localSheetId="66">'G-Cover sheet'!$A$1:$AM$55</definedName>
    <definedName name="_xlnm.Print_Area" localSheetId="63">'IS-E Cover sheet'!$A$1:$AN$53</definedName>
    <definedName name="_xlnm.Print_Area" localSheetId="64">'IS-E Statutory m'!$A$1:$F$66</definedName>
    <definedName name="_xlnm.Print_Area" localSheetId="69">'IS-G Cover sheet'!$A$1:$AM$55</definedName>
    <definedName name="_xlnm.Print_Area" localSheetId="71">'IS-G Statutory'!$A$1:$H$66</definedName>
    <definedName name="_xlnm.Print_Area" localSheetId="60">'IS-SK Cover sheet'!$A$1:$AM$55</definedName>
    <definedName name="_xlnm.Print_Area" localSheetId="59">'IS-SK Statutoryold '!$A$1:$F$66</definedName>
    <definedName name="_xlnm.Print_Area" localSheetId="54">'Notes- SK Template (2)'!$B$2:$AH$849</definedName>
    <definedName name="_xlnm.Print_Area" localSheetId="65">'Notes-E Cover sheet'!$A$1:$AK$55</definedName>
    <definedName name="_xlnm.Print_Area" localSheetId="57">'Notes-SK Cover sheet'!$A$1:$AK$55</definedName>
    <definedName name="_xlnm.Print_Area" localSheetId="56">'P&amp;L old'!$A$4:$E$68</definedName>
    <definedName name="_xlnm.Print_Area">#REF!</definedName>
    <definedName name="Percent_Threshold" localSheetId="70">#REF!</definedName>
    <definedName name="Percent_Threshold" localSheetId="66">#REF!</definedName>
    <definedName name="Percent_Threshold" localSheetId="71">#REF!</definedName>
    <definedName name="Percent_Threshold" localSheetId="54">#REF!</definedName>
    <definedName name="Percent_Threshold">#REF!</definedName>
    <definedName name="PL_Dollar_Threshold" localSheetId="70">#REF!</definedName>
    <definedName name="PL_Dollar_Threshold" localSheetId="66">#REF!</definedName>
    <definedName name="PL_Dollar_Threshold" localSheetId="71">#REF!</definedName>
    <definedName name="PL_Dollar_Threshold" localSheetId="54">#REF!</definedName>
    <definedName name="PL_Dollar_Threshold">#REF!</definedName>
    <definedName name="PL_Percent_Threshold" localSheetId="70">#REF!</definedName>
    <definedName name="PL_Percent_Threshold" localSheetId="66">#REF!</definedName>
    <definedName name="PL_Percent_Threshold" localSheetId="71">#REF!</definedName>
    <definedName name="PL_Percent_Threshold" localSheetId="54">#REF!</definedName>
    <definedName name="PL_Percent_Threshold">#REF!</definedName>
    <definedName name="Print" localSheetId="70">#REF!</definedName>
    <definedName name="Print" localSheetId="66">#REF!</definedName>
    <definedName name="Print" localSheetId="71">#REF!</definedName>
    <definedName name="Print" localSheetId="54">#REF!</definedName>
    <definedName name="Print" localSheetId="57">#REF!</definedName>
    <definedName name="Print">#REF!</definedName>
    <definedName name="Print_Area_ENG" localSheetId="70">#REF!</definedName>
    <definedName name="Print_Area_ENG" localSheetId="66">#REF!</definedName>
    <definedName name="Print_Area_ENG" localSheetId="71">#REF!</definedName>
    <definedName name="Print_Area_ENG" localSheetId="54">#REF!</definedName>
    <definedName name="Print_Area_ENG">#REF!</definedName>
    <definedName name="PY_Accounts_Receivable" localSheetId="70">#REF!</definedName>
    <definedName name="PY_Accounts_Receivable" localSheetId="66">#REF!</definedName>
    <definedName name="PY_Accounts_Receivable" localSheetId="71">#REF!</definedName>
    <definedName name="PY_Accounts_Receivable" localSheetId="54">#REF!</definedName>
    <definedName name="PY_Accounts_Receivable">#REF!</definedName>
    <definedName name="PY_Administration" localSheetId="70">#REF!</definedName>
    <definedName name="PY_Administration" localSheetId="66">#REF!</definedName>
    <definedName name="PY_Administration" localSheetId="71">#REF!</definedName>
    <definedName name="PY_Administration" localSheetId="54">#REF!</definedName>
    <definedName name="PY_Administration">#REF!</definedName>
    <definedName name="PY_Cash" localSheetId="70">#REF!</definedName>
    <definedName name="PY_Cash" localSheetId="66">#REF!</definedName>
    <definedName name="PY_Cash" localSheetId="71">#REF!</definedName>
    <definedName name="PY_Cash" localSheetId="54">#REF!</definedName>
    <definedName name="PY_Cash">#REF!</definedName>
    <definedName name="PY_Common_Equity" localSheetId="70">#REF!</definedName>
    <definedName name="PY_Common_Equity" localSheetId="66">#REF!</definedName>
    <definedName name="PY_Common_Equity" localSheetId="71">#REF!</definedName>
    <definedName name="PY_Common_Equity" localSheetId="54">#REF!</definedName>
    <definedName name="PY_Common_Equity">#REF!</definedName>
    <definedName name="PY_Cost_of_Sales" localSheetId="70">#REF!</definedName>
    <definedName name="PY_Cost_of_Sales" localSheetId="66">#REF!</definedName>
    <definedName name="PY_Cost_of_Sales" localSheetId="71">#REF!</definedName>
    <definedName name="PY_Cost_of_Sales" localSheetId="54">#REF!</definedName>
    <definedName name="PY_Cost_of_Sales">#REF!</definedName>
    <definedName name="PY_Current_Liabilities" localSheetId="70">#REF!</definedName>
    <definedName name="PY_Current_Liabilities" localSheetId="66">#REF!</definedName>
    <definedName name="PY_Current_Liabilities" localSheetId="71">#REF!</definedName>
    <definedName name="PY_Current_Liabilities" localSheetId="54">#REF!</definedName>
    <definedName name="PY_Current_Liabilities">#REF!</definedName>
    <definedName name="PY_Depreciation" localSheetId="70">#REF!</definedName>
    <definedName name="PY_Depreciation" localSheetId="66">#REF!</definedName>
    <definedName name="PY_Depreciation" localSheetId="71">#REF!</definedName>
    <definedName name="PY_Depreciation" localSheetId="54">#REF!</definedName>
    <definedName name="PY_Depreciation">#REF!</definedName>
    <definedName name="PY_Gross_Profit" localSheetId="70">#REF!</definedName>
    <definedName name="PY_Gross_Profit" localSheetId="66">#REF!</definedName>
    <definedName name="PY_Gross_Profit" localSheetId="71">#REF!</definedName>
    <definedName name="PY_Gross_Profit" localSheetId="54">#REF!</definedName>
    <definedName name="PY_Gross_Profit">#REF!</definedName>
    <definedName name="PY_Inc_Bef_Tax" localSheetId="70">#REF!</definedName>
    <definedName name="PY_Inc_Bef_Tax" localSheetId="66">#REF!</definedName>
    <definedName name="PY_Inc_Bef_Tax" localSheetId="71">#REF!</definedName>
    <definedName name="PY_Inc_Bef_Tax" localSheetId="54">#REF!</definedName>
    <definedName name="PY_Inc_Bef_Tax">#REF!</definedName>
    <definedName name="PY_Intangible_Assets" localSheetId="70">#REF!</definedName>
    <definedName name="PY_Intangible_Assets" localSheetId="66">#REF!</definedName>
    <definedName name="PY_Intangible_Assets" localSheetId="71">#REF!</definedName>
    <definedName name="PY_Intangible_Assets" localSheetId="54">#REF!</definedName>
    <definedName name="PY_Intangible_Assets">#REF!</definedName>
    <definedName name="PY_Interest_Expense" localSheetId="70">#REF!</definedName>
    <definedName name="PY_Interest_Expense" localSheetId="66">#REF!</definedName>
    <definedName name="PY_Interest_Expense" localSheetId="71">#REF!</definedName>
    <definedName name="PY_Interest_Expense" localSheetId="54">#REF!</definedName>
    <definedName name="PY_Interest_Expense">#REF!</definedName>
    <definedName name="PY_Inventory" localSheetId="70">#REF!</definedName>
    <definedName name="PY_Inventory" localSheetId="66">#REF!</definedName>
    <definedName name="PY_Inventory" localSheetId="71">#REF!</definedName>
    <definedName name="PY_Inventory" localSheetId="54">#REF!</definedName>
    <definedName name="PY_Inventory">#REF!</definedName>
    <definedName name="PY_LIABIL_EQUITY" localSheetId="70">#REF!</definedName>
    <definedName name="PY_LIABIL_EQUITY" localSheetId="66">#REF!</definedName>
    <definedName name="PY_LIABIL_EQUITY" localSheetId="71">#REF!</definedName>
    <definedName name="PY_LIABIL_EQUITY" localSheetId="54">#REF!</definedName>
    <definedName name="PY_LIABIL_EQUITY">#REF!</definedName>
    <definedName name="PY_LT_Debt" localSheetId="70">#REF!</definedName>
    <definedName name="PY_LT_Debt" localSheetId="66">#REF!</definedName>
    <definedName name="PY_LT_Debt" localSheetId="71">#REF!</definedName>
    <definedName name="PY_LT_Debt" localSheetId="54">#REF!</definedName>
    <definedName name="PY_LT_Debt">#REF!</definedName>
    <definedName name="PY_Market_Value_of_Equity" localSheetId="70">#REF!</definedName>
    <definedName name="PY_Market_Value_of_Equity" localSheetId="66">#REF!</definedName>
    <definedName name="PY_Market_Value_of_Equity" localSheetId="71">#REF!</definedName>
    <definedName name="PY_Market_Value_of_Equity" localSheetId="54">#REF!</definedName>
    <definedName name="PY_Market_Value_of_Equity">#REF!</definedName>
    <definedName name="PY_Marketable_Sec" localSheetId="70">#REF!</definedName>
    <definedName name="PY_Marketable_Sec" localSheetId="66">#REF!</definedName>
    <definedName name="PY_Marketable_Sec" localSheetId="71">#REF!</definedName>
    <definedName name="PY_Marketable_Sec" localSheetId="54">#REF!</definedName>
    <definedName name="PY_Marketable_Sec">#REF!</definedName>
    <definedName name="PY_NET_PROFIT" localSheetId="70">#REF!</definedName>
    <definedName name="PY_NET_PROFIT" localSheetId="66">#REF!</definedName>
    <definedName name="PY_NET_PROFIT" localSheetId="71">#REF!</definedName>
    <definedName name="PY_NET_PROFIT" localSheetId="54">#REF!</definedName>
    <definedName name="PY_NET_PROFIT">#REF!</definedName>
    <definedName name="PY_Net_Revenue" localSheetId="70">#REF!</definedName>
    <definedName name="PY_Net_Revenue" localSheetId="66">#REF!</definedName>
    <definedName name="PY_Net_Revenue" localSheetId="71">#REF!</definedName>
    <definedName name="PY_Net_Revenue" localSheetId="54">#REF!</definedName>
    <definedName name="PY_Net_Revenue">#REF!</definedName>
    <definedName name="PY_Operating_Inc" localSheetId="70">#REF!</definedName>
    <definedName name="PY_Operating_Inc" localSheetId="66">#REF!</definedName>
    <definedName name="PY_Operating_Inc" localSheetId="71">#REF!</definedName>
    <definedName name="PY_Operating_Inc" localSheetId="54">#REF!</definedName>
    <definedName name="PY_Operating_Inc">#REF!</definedName>
    <definedName name="PY_Operating_Income" localSheetId="70">#REF!</definedName>
    <definedName name="PY_Operating_Income" localSheetId="66">#REF!</definedName>
    <definedName name="PY_Operating_Income" localSheetId="71">#REF!</definedName>
    <definedName name="PY_Operating_Income" localSheetId="54">#REF!</definedName>
    <definedName name="PY_Operating_Income">#REF!</definedName>
    <definedName name="PY_Other_Curr_Assets" localSheetId="70">#REF!</definedName>
    <definedName name="PY_Other_Curr_Assets" localSheetId="66">#REF!</definedName>
    <definedName name="PY_Other_Curr_Assets" localSheetId="71">#REF!</definedName>
    <definedName name="PY_Other_Curr_Assets" localSheetId="54">#REF!</definedName>
    <definedName name="PY_Other_Curr_Assets">#REF!</definedName>
    <definedName name="PY_Other_Exp" localSheetId="70">#REF!</definedName>
    <definedName name="PY_Other_Exp" localSheetId="66">#REF!</definedName>
    <definedName name="PY_Other_Exp" localSheetId="71">#REF!</definedName>
    <definedName name="PY_Other_Exp" localSheetId="54">#REF!</definedName>
    <definedName name="PY_Other_Exp">#REF!</definedName>
    <definedName name="PY_Other_LT_Assets" localSheetId="70">#REF!</definedName>
    <definedName name="PY_Other_LT_Assets" localSheetId="66">#REF!</definedName>
    <definedName name="PY_Other_LT_Assets" localSheetId="71">#REF!</definedName>
    <definedName name="PY_Other_LT_Assets" localSheetId="54">#REF!</definedName>
    <definedName name="PY_Other_LT_Assets">#REF!</definedName>
    <definedName name="PY_Other_LT_Liabilities" localSheetId="70">#REF!</definedName>
    <definedName name="PY_Other_LT_Liabilities" localSheetId="66">#REF!</definedName>
    <definedName name="PY_Other_LT_Liabilities" localSheetId="71">#REF!</definedName>
    <definedName name="PY_Other_LT_Liabilities" localSheetId="54">#REF!</definedName>
    <definedName name="PY_Other_LT_Liabilities">#REF!</definedName>
    <definedName name="PY_Preferred_Stock" localSheetId="70">#REF!</definedName>
    <definedName name="PY_Preferred_Stock" localSheetId="66">#REF!</definedName>
    <definedName name="PY_Preferred_Stock" localSheetId="71">#REF!</definedName>
    <definedName name="PY_Preferred_Stock" localSheetId="54">#REF!</definedName>
    <definedName name="PY_Preferred_Stock">#REF!</definedName>
    <definedName name="PY_QUICK_ASSETS" localSheetId="70">#REF!</definedName>
    <definedName name="PY_QUICK_ASSETS" localSheetId="66">#REF!</definedName>
    <definedName name="PY_QUICK_ASSETS" localSheetId="71">#REF!</definedName>
    <definedName name="PY_QUICK_ASSETS" localSheetId="54">#REF!</definedName>
    <definedName name="PY_QUICK_ASSETS">#REF!</definedName>
    <definedName name="PY_Retained_Earnings" localSheetId="70">#REF!</definedName>
    <definedName name="PY_Retained_Earnings" localSheetId="66">#REF!</definedName>
    <definedName name="PY_Retained_Earnings" localSheetId="71">#REF!</definedName>
    <definedName name="PY_Retained_Earnings" localSheetId="54">#REF!</definedName>
    <definedName name="PY_Retained_Earnings">#REF!</definedName>
    <definedName name="PY_Selling" localSheetId="70">#REF!</definedName>
    <definedName name="PY_Selling" localSheetId="66">#REF!</definedName>
    <definedName name="PY_Selling" localSheetId="71">#REF!</definedName>
    <definedName name="PY_Selling" localSheetId="54">#REF!</definedName>
    <definedName name="PY_Selling">#REF!</definedName>
    <definedName name="PY_Tangible_Assets" localSheetId="70">#REF!</definedName>
    <definedName name="PY_Tangible_Assets" localSheetId="66">#REF!</definedName>
    <definedName name="PY_Tangible_Assets" localSheetId="71">#REF!</definedName>
    <definedName name="PY_Tangible_Assets" localSheetId="54">#REF!</definedName>
    <definedName name="PY_Tangible_Assets">#REF!</definedName>
    <definedName name="PY_Tangible_Net_Worth" localSheetId="70">#REF!</definedName>
    <definedName name="PY_Tangible_Net_Worth" localSheetId="66">#REF!</definedName>
    <definedName name="PY_Tangible_Net_Worth" localSheetId="71">#REF!</definedName>
    <definedName name="PY_Tangible_Net_Worth" localSheetId="54">#REF!</definedName>
    <definedName name="PY_Tangible_Net_Worth">#REF!</definedName>
    <definedName name="PY_Taxes" localSheetId="70">#REF!</definedName>
    <definedName name="PY_Taxes" localSheetId="66">#REF!</definedName>
    <definedName name="PY_Taxes" localSheetId="71">#REF!</definedName>
    <definedName name="PY_Taxes" localSheetId="54">#REF!</definedName>
    <definedName name="PY_Taxes">#REF!</definedName>
    <definedName name="PY_TOTAL_ASSETS" localSheetId="70">#REF!</definedName>
    <definedName name="PY_TOTAL_ASSETS" localSheetId="66">#REF!</definedName>
    <definedName name="PY_TOTAL_ASSETS" localSheetId="71">#REF!</definedName>
    <definedName name="PY_TOTAL_ASSETS" localSheetId="54">#REF!</definedName>
    <definedName name="PY_TOTAL_ASSETS">#REF!</definedName>
    <definedName name="PY_TOTAL_CURR_ASSETS" localSheetId="70">#REF!</definedName>
    <definedName name="PY_TOTAL_CURR_ASSETS" localSheetId="66">#REF!</definedName>
    <definedName name="PY_TOTAL_CURR_ASSETS" localSheetId="71">#REF!</definedName>
    <definedName name="PY_TOTAL_CURR_ASSETS" localSheetId="54">#REF!</definedName>
    <definedName name="PY_TOTAL_CURR_ASSETS">#REF!</definedName>
    <definedName name="PY_TOTAL_DEBT" localSheetId="70">#REF!</definedName>
    <definedName name="PY_TOTAL_DEBT" localSheetId="66">#REF!</definedName>
    <definedName name="PY_TOTAL_DEBT" localSheetId="71">#REF!</definedName>
    <definedName name="PY_TOTAL_DEBT" localSheetId="54">#REF!</definedName>
    <definedName name="PY_TOTAL_DEBT">#REF!</definedName>
    <definedName name="PY_TOTAL_EQUITY" localSheetId="70">#REF!</definedName>
    <definedName name="PY_TOTAL_EQUITY" localSheetId="66">#REF!</definedName>
    <definedName name="PY_TOTAL_EQUITY" localSheetId="71">#REF!</definedName>
    <definedName name="PY_TOTAL_EQUITY" localSheetId="54">#REF!</definedName>
    <definedName name="PY_TOTAL_EQUITY">#REF!</definedName>
    <definedName name="PY_Working_Capital" localSheetId="70">#REF!</definedName>
    <definedName name="PY_Working_Capital" localSheetId="66">#REF!</definedName>
    <definedName name="PY_Working_Capital" localSheetId="71">#REF!</definedName>
    <definedName name="PY_Working_Capital" localSheetId="54">#REF!</definedName>
    <definedName name="PY_Working_Capital">#REF!</definedName>
    <definedName name="PY2_Accounts_Receivable" localSheetId="70">#REF!</definedName>
    <definedName name="PY2_Accounts_Receivable" localSheetId="66">#REF!</definedName>
    <definedName name="PY2_Accounts_Receivable" localSheetId="71">#REF!</definedName>
    <definedName name="PY2_Accounts_Receivable" localSheetId="54">#REF!</definedName>
    <definedName name="PY2_Accounts_Receivable">#REF!</definedName>
    <definedName name="PY2_Administration" localSheetId="70">#REF!</definedName>
    <definedName name="PY2_Administration" localSheetId="66">#REF!</definedName>
    <definedName name="PY2_Administration" localSheetId="71">#REF!</definedName>
    <definedName name="PY2_Administration" localSheetId="54">#REF!</definedName>
    <definedName name="PY2_Administration">#REF!</definedName>
    <definedName name="PY2_Cash" localSheetId="70">#REF!</definedName>
    <definedName name="PY2_Cash" localSheetId="66">#REF!</definedName>
    <definedName name="PY2_Cash" localSheetId="71">#REF!</definedName>
    <definedName name="PY2_Cash" localSheetId="54">#REF!</definedName>
    <definedName name="PY2_Cash">#REF!</definedName>
    <definedName name="PY2_Common_Equity" localSheetId="70">#REF!</definedName>
    <definedName name="PY2_Common_Equity" localSheetId="66">#REF!</definedName>
    <definedName name="PY2_Common_Equity" localSheetId="71">#REF!</definedName>
    <definedName name="PY2_Common_Equity" localSheetId="54">#REF!</definedName>
    <definedName name="PY2_Common_Equity">#REF!</definedName>
    <definedName name="PY2_Cost_of_Sales" localSheetId="70">#REF!</definedName>
    <definedName name="PY2_Cost_of_Sales" localSheetId="66">#REF!</definedName>
    <definedName name="PY2_Cost_of_Sales" localSheetId="71">#REF!</definedName>
    <definedName name="PY2_Cost_of_Sales" localSheetId="54">#REF!</definedName>
    <definedName name="PY2_Cost_of_Sales">#REF!</definedName>
    <definedName name="PY2_Current_Liabilities" localSheetId="70">#REF!</definedName>
    <definedName name="PY2_Current_Liabilities" localSheetId="66">#REF!</definedName>
    <definedName name="PY2_Current_Liabilities" localSheetId="71">#REF!</definedName>
    <definedName name="PY2_Current_Liabilities" localSheetId="54">#REF!</definedName>
    <definedName name="PY2_Current_Liabilities">#REF!</definedName>
    <definedName name="PY2_Depreciation" localSheetId="70">#REF!</definedName>
    <definedName name="PY2_Depreciation" localSheetId="66">#REF!</definedName>
    <definedName name="PY2_Depreciation" localSheetId="71">#REF!</definedName>
    <definedName name="PY2_Depreciation" localSheetId="54">#REF!</definedName>
    <definedName name="PY2_Depreciation">#REF!</definedName>
    <definedName name="PY2_Gross_Profit" localSheetId="70">#REF!</definedName>
    <definedName name="PY2_Gross_Profit" localSheetId="66">#REF!</definedName>
    <definedName name="PY2_Gross_Profit" localSheetId="71">#REF!</definedName>
    <definedName name="PY2_Gross_Profit" localSheetId="54">#REF!</definedName>
    <definedName name="PY2_Gross_Profit">#REF!</definedName>
    <definedName name="PY2_Inc_Bef_Tax" localSheetId="70">#REF!</definedName>
    <definedName name="PY2_Inc_Bef_Tax" localSheetId="66">#REF!</definedName>
    <definedName name="PY2_Inc_Bef_Tax" localSheetId="71">#REF!</definedName>
    <definedName name="PY2_Inc_Bef_Tax" localSheetId="54">#REF!</definedName>
    <definedName name="PY2_Inc_Bef_Tax">#REF!</definedName>
    <definedName name="PY2_Intangible_Assets" localSheetId="70">#REF!</definedName>
    <definedName name="PY2_Intangible_Assets" localSheetId="66">#REF!</definedName>
    <definedName name="PY2_Intangible_Assets" localSheetId="71">#REF!</definedName>
    <definedName name="PY2_Intangible_Assets" localSheetId="54">#REF!</definedName>
    <definedName name="PY2_Intangible_Assets">#REF!</definedName>
    <definedName name="PY2_Interest_Expense" localSheetId="70">#REF!</definedName>
    <definedName name="PY2_Interest_Expense" localSheetId="66">#REF!</definedName>
    <definedName name="PY2_Interest_Expense" localSheetId="71">#REF!</definedName>
    <definedName name="PY2_Interest_Expense" localSheetId="54">#REF!</definedName>
    <definedName name="PY2_Interest_Expense">#REF!</definedName>
    <definedName name="PY2_Inventory" localSheetId="70">#REF!</definedName>
    <definedName name="PY2_Inventory" localSheetId="66">#REF!</definedName>
    <definedName name="PY2_Inventory" localSheetId="71">#REF!</definedName>
    <definedName name="PY2_Inventory" localSheetId="54">#REF!</definedName>
    <definedName name="PY2_Inventory">#REF!</definedName>
    <definedName name="PY2_LIABIL_EQUITY" localSheetId="70">#REF!</definedName>
    <definedName name="PY2_LIABIL_EQUITY" localSheetId="66">#REF!</definedName>
    <definedName name="PY2_LIABIL_EQUITY" localSheetId="71">#REF!</definedName>
    <definedName name="PY2_LIABIL_EQUITY" localSheetId="54">#REF!</definedName>
    <definedName name="PY2_LIABIL_EQUITY">#REF!</definedName>
    <definedName name="PY2_LT_Debt" localSheetId="70">#REF!</definedName>
    <definedName name="PY2_LT_Debt" localSheetId="66">#REF!</definedName>
    <definedName name="PY2_LT_Debt" localSheetId="71">#REF!</definedName>
    <definedName name="PY2_LT_Debt" localSheetId="54">#REF!</definedName>
    <definedName name="PY2_LT_Debt">#REF!</definedName>
    <definedName name="PY2_Marketable_Sec" localSheetId="70">#REF!</definedName>
    <definedName name="PY2_Marketable_Sec" localSheetId="66">#REF!</definedName>
    <definedName name="PY2_Marketable_Sec" localSheetId="71">#REF!</definedName>
    <definedName name="PY2_Marketable_Sec" localSheetId="54">#REF!</definedName>
    <definedName name="PY2_Marketable_Sec">#REF!</definedName>
    <definedName name="PY2_NET_PROFIT" localSheetId="70">#REF!</definedName>
    <definedName name="PY2_NET_PROFIT" localSheetId="66">#REF!</definedName>
    <definedName name="PY2_NET_PROFIT" localSheetId="71">#REF!</definedName>
    <definedName name="PY2_NET_PROFIT" localSheetId="54">#REF!</definedName>
    <definedName name="PY2_NET_PROFIT">#REF!</definedName>
    <definedName name="PY2_Net_Revenue" localSheetId="70">#REF!</definedName>
    <definedName name="PY2_Net_Revenue" localSheetId="66">#REF!</definedName>
    <definedName name="PY2_Net_Revenue" localSheetId="71">#REF!</definedName>
    <definedName name="PY2_Net_Revenue" localSheetId="54">#REF!</definedName>
    <definedName name="PY2_Net_Revenue">#REF!</definedName>
    <definedName name="PY2_Operating_Inc" localSheetId="70">#REF!</definedName>
    <definedName name="PY2_Operating_Inc" localSheetId="66">#REF!</definedName>
    <definedName name="PY2_Operating_Inc" localSheetId="71">#REF!</definedName>
    <definedName name="PY2_Operating_Inc" localSheetId="54">#REF!</definedName>
    <definedName name="PY2_Operating_Inc">#REF!</definedName>
    <definedName name="PY2_Operating_Income" localSheetId="70">#REF!</definedName>
    <definedName name="PY2_Operating_Income" localSheetId="66">#REF!</definedName>
    <definedName name="PY2_Operating_Income" localSheetId="71">#REF!</definedName>
    <definedName name="PY2_Operating_Income" localSheetId="54">#REF!</definedName>
    <definedName name="PY2_Operating_Income">#REF!</definedName>
    <definedName name="PY2_Other_Curr_Assets" localSheetId="70">#REF!</definedName>
    <definedName name="PY2_Other_Curr_Assets" localSheetId="66">#REF!</definedName>
    <definedName name="PY2_Other_Curr_Assets" localSheetId="71">#REF!</definedName>
    <definedName name="PY2_Other_Curr_Assets" localSheetId="54">#REF!</definedName>
    <definedName name="PY2_Other_Curr_Assets">#REF!</definedName>
    <definedName name="PY2_Other_Exp." localSheetId="70">#REF!</definedName>
    <definedName name="PY2_Other_Exp." localSheetId="66">#REF!</definedName>
    <definedName name="PY2_Other_Exp." localSheetId="71">#REF!</definedName>
    <definedName name="PY2_Other_Exp." localSheetId="54">#REF!</definedName>
    <definedName name="PY2_Other_Exp.">#REF!</definedName>
    <definedName name="PY2_Other_LT_Assets" localSheetId="70">#REF!</definedName>
    <definedName name="PY2_Other_LT_Assets" localSheetId="66">#REF!</definedName>
    <definedName name="PY2_Other_LT_Assets" localSheetId="71">#REF!</definedName>
    <definedName name="PY2_Other_LT_Assets" localSheetId="54">#REF!</definedName>
    <definedName name="PY2_Other_LT_Assets">#REF!</definedName>
    <definedName name="PY2_Other_LT_Liabilities" localSheetId="70">#REF!</definedName>
    <definedName name="PY2_Other_LT_Liabilities" localSheetId="66">#REF!</definedName>
    <definedName name="PY2_Other_LT_Liabilities" localSheetId="71">#REF!</definedName>
    <definedName name="PY2_Other_LT_Liabilities" localSheetId="54">#REF!</definedName>
    <definedName name="PY2_Other_LT_Liabilities">#REF!</definedName>
    <definedName name="PY2_Preferred_Stock" localSheetId="70">#REF!</definedName>
    <definedName name="PY2_Preferred_Stock" localSheetId="66">#REF!</definedName>
    <definedName name="PY2_Preferred_Stock" localSheetId="71">#REF!</definedName>
    <definedName name="PY2_Preferred_Stock" localSheetId="54">#REF!</definedName>
    <definedName name="PY2_Preferred_Stock">#REF!</definedName>
    <definedName name="PY2_QUICK_ASSETS" localSheetId="70">#REF!</definedName>
    <definedName name="PY2_QUICK_ASSETS" localSheetId="66">#REF!</definedName>
    <definedName name="PY2_QUICK_ASSETS" localSheetId="71">#REF!</definedName>
    <definedName name="PY2_QUICK_ASSETS" localSheetId="54">#REF!</definedName>
    <definedName name="PY2_QUICK_ASSETS">#REF!</definedName>
    <definedName name="PY2_Retained_Earnings" localSheetId="70">#REF!</definedName>
    <definedName name="PY2_Retained_Earnings" localSheetId="66">#REF!</definedName>
    <definedName name="PY2_Retained_Earnings" localSheetId="71">#REF!</definedName>
    <definedName name="PY2_Retained_Earnings" localSheetId="54">#REF!</definedName>
    <definedName name="PY2_Retained_Earnings">#REF!</definedName>
    <definedName name="PY2_Selling" localSheetId="70">#REF!</definedName>
    <definedName name="PY2_Selling" localSheetId="66">#REF!</definedName>
    <definedName name="PY2_Selling" localSheetId="71">#REF!</definedName>
    <definedName name="PY2_Selling" localSheetId="54">#REF!</definedName>
    <definedName name="PY2_Selling">#REF!</definedName>
    <definedName name="PY2_Tangible_Assets" localSheetId="70">#REF!</definedName>
    <definedName name="PY2_Tangible_Assets" localSheetId="66">#REF!</definedName>
    <definedName name="PY2_Tangible_Assets" localSheetId="71">#REF!</definedName>
    <definedName name="PY2_Tangible_Assets" localSheetId="54">#REF!</definedName>
    <definedName name="PY2_Tangible_Assets">#REF!</definedName>
    <definedName name="PY2_Tangible_Net_Worth" localSheetId="70">#REF!</definedName>
    <definedName name="PY2_Tangible_Net_Worth" localSheetId="66">#REF!</definedName>
    <definedName name="PY2_Tangible_Net_Worth" localSheetId="71">#REF!</definedName>
    <definedName name="PY2_Tangible_Net_Worth" localSheetId="54">#REF!</definedName>
    <definedName name="PY2_Tangible_Net_Worth">#REF!</definedName>
    <definedName name="PY2_Taxes" localSheetId="70">#REF!</definedName>
    <definedName name="PY2_Taxes" localSheetId="66">#REF!</definedName>
    <definedName name="PY2_Taxes" localSheetId="71">#REF!</definedName>
    <definedName name="PY2_Taxes" localSheetId="54">#REF!</definedName>
    <definedName name="PY2_Taxes">#REF!</definedName>
    <definedName name="PY2_TOTAL_ASSETS" localSheetId="70">#REF!</definedName>
    <definedName name="PY2_TOTAL_ASSETS" localSheetId="66">#REF!</definedName>
    <definedName name="PY2_TOTAL_ASSETS" localSheetId="71">#REF!</definedName>
    <definedName name="PY2_TOTAL_ASSETS" localSheetId="54">#REF!</definedName>
    <definedName name="PY2_TOTAL_ASSETS">#REF!</definedName>
    <definedName name="PY2_TOTAL_CURR_ASSETS" localSheetId="70">#REF!</definedName>
    <definedName name="PY2_TOTAL_CURR_ASSETS" localSheetId="66">#REF!</definedName>
    <definedName name="PY2_TOTAL_CURR_ASSETS" localSheetId="71">#REF!</definedName>
    <definedName name="PY2_TOTAL_CURR_ASSETS" localSheetId="54">#REF!</definedName>
    <definedName name="PY2_TOTAL_CURR_ASSETS">#REF!</definedName>
    <definedName name="PY2_TOTAL_DEBT" localSheetId="70">#REF!</definedName>
    <definedName name="PY2_TOTAL_DEBT" localSheetId="66">#REF!</definedName>
    <definedName name="PY2_TOTAL_DEBT" localSheetId="71">#REF!</definedName>
    <definedName name="PY2_TOTAL_DEBT" localSheetId="54">#REF!</definedName>
    <definedName name="PY2_TOTAL_DEBT">#REF!</definedName>
    <definedName name="PY2_TOTAL_EQUITY" localSheetId="70">#REF!</definedName>
    <definedName name="PY2_TOTAL_EQUITY" localSheetId="66">#REF!</definedName>
    <definedName name="PY2_TOTAL_EQUITY" localSheetId="71">#REF!</definedName>
    <definedName name="PY2_TOTAL_EQUITY" localSheetId="54">#REF!</definedName>
    <definedName name="PY2_TOTAL_EQUITY">#REF!</definedName>
    <definedName name="PY2_Working_Capital" localSheetId="70">#REF!</definedName>
    <definedName name="PY2_Working_Capital" localSheetId="66">#REF!</definedName>
    <definedName name="PY2_Working_Capital" localSheetId="71">#REF!</definedName>
    <definedName name="PY2_Working_Capital" localSheetId="54">#REF!</definedName>
    <definedName name="PY2_Working_Capital">#REF!</definedName>
    <definedName name="R.120" localSheetId="72">[2]DP!#REF!</definedName>
    <definedName name="R.120">[3]DP!#REF!</definedName>
    <definedName name="R.140" localSheetId="72">[2]DP!$J$2</definedName>
    <definedName name="R.140">[3]DP!$J$2</definedName>
    <definedName name="R.180" localSheetId="72">[2]DP!$J$8</definedName>
    <definedName name="R.180">[3]DP!$J$8</definedName>
    <definedName name="R.210" localSheetId="72">[2]DP!$J$15</definedName>
    <definedName name="R.210">[3]DP!$J$15</definedName>
    <definedName name="R.240" localSheetId="72">[2]DP!$J$22</definedName>
    <definedName name="R.240">[3]DP!$J$22</definedName>
    <definedName name="R.260" localSheetId="72">[2]DP!$J$28</definedName>
    <definedName name="R.260">[3]DP!$J$28</definedName>
    <definedName name="R.270" localSheetId="72">[2]DP!$J$34</definedName>
    <definedName name="R.270">[3]DP!$J$34</definedName>
    <definedName name="R.290" localSheetId="72">[2]DP!$J$41</definedName>
    <definedName name="R.290">[3]DP!$J$41</definedName>
    <definedName name="TabIII.R.14" localSheetId="72">[2]DP!$J$50</definedName>
    <definedName name="TabIII.R.14">[3]DP!$J$49</definedName>
    <definedName name="Účty">[1]Sheet3!$A$4:$BF$371</definedName>
    <definedName name="VER_CF_BALANCES" localSheetId="68">#REF!</definedName>
    <definedName name="VER_CF_BALANCES" localSheetId="62">#REF!</definedName>
    <definedName name="VER_CF_BALANCES" localSheetId="61">#REF!</definedName>
    <definedName name="VER_CF_BALANCES" localSheetId="67">#REF!</definedName>
    <definedName name="VER_CF_BALANCES" localSheetId="70">#REF!</definedName>
    <definedName name="VER_CF_BALANCES" localSheetId="58">#REF!</definedName>
    <definedName name="VER_CF_BALANCES" localSheetId="66">#REF!</definedName>
    <definedName name="VER_CF_BALANCES" localSheetId="63">#REF!</definedName>
    <definedName name="VER_CF_BALANCES" localSheetId="64">#REF!</definedName>
    <definedName name="VER_CF_BALANCES" localSheetId="69">#REF!</definedName>
    <definedName name="VER_CF_BALANCES" localSheetId="71">#REF!</definedName>
    <definedName name="VER_CF_BALANCES" localSheetId="60">#REF!</definedName>
    <definedName name="VER_CF_BALANCES" localSheetId="59">#REF!</definedName>
    <definedName name="VER_CF_BALANCES" localSheetId="54">#REF!</definedName>
    <definedName name="VER_CF_BALANCES" localSheetId="57">#REF!</definedName>
    <definedName name="VER_CF_BALANCES">#REF!</definedName>
    <definedName name="VER_SH_RATIOS" localSheetId="68">#REF!</definedName>
    <definedName name="VER_SH_RATIOS" localSheetId="62">#REF!</definedName>
    <definedName name="VER_SH_RATIOS" localSheetId="61">#REF!</definedName>
    <definedName name="VER_SH_RATIOS" localSheetId="67">#REF!</definedName>
    <definedName name="VER_SH_RATIOS" localSheetId="70">#REF!</definedName>
    <definedName name="VER_SH_RATIOS" localSheetId="58">#REF!</definedName>
    <definedName name="VER_SH_RATIOS" localSheetId="66">#REF!</definedName>
    <definedName name="VER_SH_RATIOS" localSheetId="63">#REF!</definedName>
    <definedName name="VER_SH_RATIOS" localSheetId="64">#REF!</definedName>
    <definedName name="VER_SH_RATIOS" localSheetId="69">#REF!</definedName>
    <definedName name="VER_SH_RATIOS" localSheetId="71">#REF!</definedName>
    <definedName name="VER_SH_RATIOS" localSheetId="60">#REF!</definedName>
    <definedName name="VER_SH_RATIOS" localSheetId="59">#REF!</definedName>
    <definedName name="VER_SH_RATIOS" localSheetId="54">#REF!</definedName>
    <definedName name="VER_SH_RATIOS" localSheetId="57">#REF!</definedName>
    <definedName name="VER_SH_RATIOS">#REF!</definedName>
    <definedName name="VER_SCH_10" localSheetId="68">#REF!</definedName>
    <definedName name="VER_SCH_10" localSheetId="62">#REF!</definedName>
    <definedName name="VER_SCH_10" localSheetId="61">#REF!</definedName>
    <definedName name="VER_SCH_10" localSheetId="67">#REF!</definedName>
    <definedName name="VER_SCH_10" localSheetId="70">#REF!</definedName>
    <definedName name="VER_SCH_10" localSheetId="58">#REF!</definedName>
    <definedName name="VER_SCH_10" localSheetId="66">#REF!</definedName>
    <definedName name="VER_SCH_10" localSheetId="63">#REF!</definedName>
    <definedName name="VER_SCH_10" localSheetId="64">#REF!</definedName>
    <definedName name="VER_SCH_10" localSheetId="69">#REF!</definedName>
    <definedName name="VER_SCH_10" localSheetId="71">#REF!</definedName>
    <definedName name="VER_SCH_10" localSheetId="60">#REF!</definedName>
    <definedName name="VER_SCH_10" localSheetId="59">#REF!</definedName>
    <definedName name="VER_SCH_10" localSheetId="54">#REF!</definedName>
    <definedName name="VER_SCH_10" localSheetId="57">#REF!</definedName>
    <definedName name="VER_SCH_10">#REF!</definedName>
    <definedName name="VER_SCH_14" localSheetId="70">#REF!</definedName>
    <definedName name="VER_SCH_14" localSheetId="66">#REF!</definedName>
    <definedName name="VER_SCH_14" localSheetId="71">#REF!</definedName>
    <definedName name="VER_SCH_14" localSheetId="54">#REF!</definedName>
    <definedName name="VER_SCH_14" localSheetId="57">#REF!</definedName>
    <definedName name="VER_SCH_14">#REF!</definedName>
    <definedName name="VER_SCH_2" localSheetId="70">#REF!</definedName>
    <definedName name="VER_SCH_2" localSheetId="66">#REF!</definedName>
    <definedName name="VER_SCH_2" localSheetId="71">#REF!</definedName>
    <definedName name="VER_SCH_2" localSheetId="54">#REF!</definedName>
    <definedName name="VER_SCH_2" localSheetId="57">#REF!</definedName>
    <definedName name="VER_SCH_2">#REF!</definedName>
    <definedName name="VER_SCH_7" localSheetId="70">#REF!</definedName>
    <definedName name="VER_SCH_7" localSheetId="66">#REF!</definedName>
    <definedName name="VER_SCH_7" localSheetId="71">#REF!</definedName>
    <definedName name="VER_SCH_7" localSheetId="54">#REF!</definedName>
    <definedName name="VER_SCH_7" localSheetId="57">#REF!</definedName>
    <definedName name="VER_SCH_7">#REF!</definedName>
    <definedName name="Visit">[1]Sheet2!$I$3</definedName>
    <definedName name="wrn.Aging._.and._.Trend._.Analysis." localSheetId="70" hidden="1">{#N/A,#N/A,FALSE,"Aging Summary";#N/A,#N/A,FALSE,"Ratio Analysis";#N/A,#N/A,FALSE,"Test 120 Day Accts";#N/A,#N/A,FALSE,"Tickmarks"}</definedName>
    <definedName name="wrn.Aging._.and._.Trend._.Analysis." localSheetId="71" hidden="1">{#N/A,#N/A,FALSE,"Aging Summary";#N/A,#N/A,FALSE,"Ratio Analysis";#N/A,#N/A,FALSE,"Test 120 Day Accts";#N/A,#N/A,FALSE,"Tickmarks"}</definedName>
    <definedName name="wrn.Aging._.and._.Trend._.Analysis." hidden="1">{#N/A,#N/A,FALSE,"Aging Summary";#N/A,#N/A,FALSE,"Ratio Analysis";#N/A,#N/A,FALSE,"Test 120 Day Accts";#N/A,#N/A,FALSE,"Tickmarks"}</definedName>
    <definedName name="YearEnd">[1]Sheet2!$I$2</definedName>
    <definedName name="Z_4D14509E_B826_11D1_8159_444553540000_.wvu.Cols" localSheetId="55" hidden="1">'BS old'!#REF!</definedName>
    <definedName name="Z_4D14509E_B826_11D1_8159_444553540000_.wvu.Cols" localSheetId="56" hidden="1">'P&amp;L old'!#REF!</definedName>
  </definedNames>
  <calcPr calcId="144525" calcMode="manual" iterate="1" calcCompleted="0" calcOnSave="0"/>
</workbook>
</file>

<file path=xl/calcChain.xml><?xml version="1.0" encoding="utf-8"?>
<calcChain xmlns="http://schemas.openxmlformats.org/spreadsheetml/2006/main">
  <c r="X702" i="105" l="1"/>
  <c r="X681" i="105"/>
  <c r="X577" i="105"/>
  <c r="X575" i="105"/>
  <c r="AC521" i="105" l="1"/>
  <c r="AC520" i="105"/>
  <c r="AC519" i="105"/>
  <c r="AA448" i="105"/>
  <c r="T448" i="105"/>
  <c r="M448" i="105"/>
  <c r="AF382" i="105"/>
  <c r="N382" i="105"/>
  <c r="AF373" i="105"/>
  <c r="AF371" i="105"/>
  <c r="AD829" i="105" l="1"/>
  <c r="N577" i="105"/>
  <c r="X534" i="105"/>
  <c r="S510" i="105" l="1"/>
  <c r="AC512" i="105"/>
  <c r="AC511" i="105"/>
  <c r="N510" i="105"/>
  <c r="I510" i="105"/>
  <c r="AF302" i="105"/>
  <c r="AF294" i="105"/>
  <c r="AF292" i="105"/>
  <c r="AF291" i="105"/>
  <c r="AF290" i="105"/>
  <c r="N294" i="105"/>
  <c r="K294" i="105"/>
  <c r="AF288" i="105"/>
  <c r="AF286" i="105"/>
  <c r="AF284" i="105"/>
  <c r="V657" i="105" l="1"/>
  <c r="AC513" i="105"/>
  <c r="X510" i="105"/>
  <c r="AC509" i="105"/>
  <c r="AA444" i="105"/>
  <c r="AA442" i="105"/>
  <c r="AC382" i="105"/>
  <c r="Z382" i="105"/>
  <c r="W382" i="105"/>
  <c r="T382" i="105"/>
  <c r="Q382" i="105"/>
  <c r="K382" i="105"/>
  <c r="H382" i="105"/>
  <c r="AF381" i="105"/>
  <c r="AC381" i="105"/>
  <c r="Z381" i="105"/>
  <c r="W381" i="105"/>
  <c r="T381" i="105"/>
  <c r="Q381" i="105"/>
  <c r="N381" i="105"/>
  <c r="K381" i="105"/>
  <c r="H381" i="105"/>
  <c r="AF379" i="105"/>
  <c r="AC379" i="105"/>
  <c r="Z379" i="105"/>
  <c r="W379" i="105"/>
  <c r="T379" i="105"/>
  <c r="Q379" i="105"/>
  <c r="N379" i="105"/>
  <c r="K379" i="105"/>
  <c r="H379" i="105"/>
  <c r="AF378" i="105"/>
  <c r="AF377" i="105"/>
  <c r="AF376" i="105"/>
  <c r="AF375" i="105"/>
  <c r="AC373" i="105"/>
  <c r="Z373" i="105"/>
  <c r="W373" i="105"/>
  <c r="T373" i="105"/>
  <c r="Q373" i="105"/>
  <c r="K373" i="105"/>
  <c r="H373" i="105"/>
  <c r="AF372" i="105"/>
  <c r="AF370" i="105"/>
  <c r="AF369" i="105"/>
  <c r="AF363" i="105"/>
  <c r="AC363" i="105"/>
  <c r="Z363" i="105"/>
  <c r="W363" i="105"/>
  <c r="T363" i="105"/>
  <c r="Q363" i="105"/>
  <c r="N363" i="105"/>
  <c r="K363" i="105"/>
  <c r="H363" i="105"/>
  <c r="AF362" i="105"/>
  <c r="AC362" i="105"/>
  <c r="Z362" i="105"/>
  <c r="W362" i="105"/>
  <c r="T362" i="105"/>
  <c r="Q362" i="105"/>
  <c r="N362" i="105"/>
  <c r="K362" i="105"/>
  <c r="H362" i="105"/>
  <c r="AF360" i="105"/>
  <c r="AC360" i="105"/>
  <c r="Z360" i="105"/>
  <c r="W360" i="105"/>
  <c r="T360" i="105"/>
  <c r="Q360" i="105"/>
  <c r="N360" i="105"/>
  <c r="K360" i="105"/>
  <c r="H360" i="105"/>
  <c r="AF359" i="105"/>
  <c r="AF358" i="105"/>
  <c r="AF357" i="105"/>
  <c r="AF356" i="105"/>
  <c r="AF354" i="105"/>
  <c r="AC354" i="105"/>
  <c r="Z354" i="105"/>
  <c r="W354" i="105"/>
  <c r="T354" i="105"/>
  <c r="Q354" i="105"/>
  <c r="N354" i="105"/>
  <c r="K354" i="105"/>
  <c r="H354" i="105"/>
  <c r="AF353" i="105"/>
  <c r="AF352" i="105"/>
  <c r="AF351" i="105"/>
  <c r="AF350" i="105"/>
  <c r="AC328" i="105"/>
  <c r="Z328" i="105"/>
  <c r="W328" i="105"/>
  <c r="T328" i="105"/>
  <c r="Q328" i="105"/>
  <c r="AC327" i="105"/>
  <c r="Z327" i="105"/>
  <c r="W327" i="105"/>
  <c r="T327" i="105"/>
  <c r="Q327" i="105"/>
  <c r="AC325" i="105"/>
  <c r="Z325" i="105"/>
  <c r="W325" i="105"/>
  <c r="T325" i="105"/>
  <c r="Q325" i="105"/>
  <c r="N325" i="105"/>
  <c r="K325" i="105"/>
  <c r="AF324" i="105"/>
  <c r="AF322" i="105"/>
  <c r="AC319" i="105"/>
  <c r="Z319" i="105"/>
  <c r="W319" i="105"/>
  <c r="T319" i="105"/>
  <c r="Q319" i="105"/>
  <c r="H319" i="105"/>
  <c r="AF318" i="105"/>
  <c r="AF317" i="105"/>
  <c r="AC313" i="105"/>
  <c r="Z313" i="105"/>
  <c r="W313" i="105"/>
  <c r="T313" i="105"/>
  <c r="Q313" i="105"/>
  <c r="AF312" i="105"/>
  <c r="AF311" i="105"/>
  <c r="AC303" i="105"/>
  <c r="Z303" i="105"/>
  <c r="W303" i="105"/>
  <c r="T303" i="105"/>
  <c r="Q303" i="105"/>
  <c r="AC302" i="105"/>
  <c r="Z302" i="105"/>
  <c r="W302" i="105"/>
  <c r="T302" i="105"/>
  <c r="Q302" i="105"/>
  <c r="AC300" i="105"/>
  <c r="Z300" i="105"/>
  <c r="W300" i="105"/>
  <c r="T300" i="105"/>
  <c r="Q300" i="105"/>
  <c r="N300" i="105"/>
  <c r="K300" i="105"/>
  <c r="AF299" i="105"/>
  <c r="AF298" i="105"/>
  <c r="AF297" i="105"/>
  <c r="AC294" i="105"/>
  <c r="Z294" i="105"/>
  <c r="W294" i="105"/>
  <c r="T294" i="105"/>
  <c r="Q294" i="105"/>
  <c r="H294" i="105"/>
  <c r="AF293" i="105"/>
  <c r="AC288" i="105"/>
  <c r="Z288" i="105"/>
  <c r="W288" i="105"/>
  <c r="T288" i="105"/>
  <c r="Q288" i="105"/>
  <c r="AF287" i="105"/>
  <c r="AB268" i="105"/>
  <c r="Y268" i="105"/>
  <c r="V268" i="105"/>
  <c r="S268" i="105"/>
  <c r="P268" i="105"/>
  <c r="J268" i="105"/>
  <c r="AB267" i="105"/>
  <c r="V267" i="105"/>
  <c r="S267" i="105"/>
  <c r="P267" i="105"/>
  <c r="J267" i="105"/>
  <c r="AE265" i="105"/>
  <c r="AB265" i="105"/>
  <c r="Y265" i="105"/>
  <c r="V265" i="105"/>
  <c r="S265" i="105"/>
  <c r="P265" i="105"/>
  <c r="M265" i="105"/>
  <c r="J265" i="105"/>
  <c r="AE264" i="105"/>
  <c r="AE263" i="105"/>
  <c r="AE262" i="105"/>
  <c r="AE261" i="105"/>
  <c r="AB259" i="105"/>
  <c r="Y259" i="105"/>
  <c r="V259" i="105"/>
  <c r="S259" i="105"/>
  <c r="P259" i="105"/>
  <c r="J259" i="105"/>
  <c r="AE258" i="105"/>
  <c r="AE257" i="105"/>
  <c r="AB253" i="105"/>
  <c r="Y253" i="105"/>
  <c r="V253" i="105"/>
  <c r="S253" i="105"/>
  <c r="P253" i="105"/>
  <c r="J253" i="105"/>
  <c r="AE252" i="105"/>
  <c r="AB243" i="105"/>
  <c r="Y243" i="105"/>
  <c r="V243" i="105"/>
  <c r="S243" i="105"/>
  <c r="P243" i="105"/>
  <c r="J243" i="105"/>
  <c r="AB242" i="105"/>
  <c r="V242" i="105"/>
  <c r="S242" i="105"/>
  <c r="P242" i="105"/>
  <c r="J242" i="105"/>
  <c r="AE240" i="105"/>
  <c r="AB240" i="105"/>
  <c r="Y240" i="105"/>
  <c r="V240" i="105"/>
  <c r="S240" i="105"/>
  <c r="P240" i="105"/>
  <c r="M240" i="105"/>
  <c r="J240" i="105"/>
  <c r="AE239" i="105"/>
  <c r="AE238" i="105"/>
  <c r="AE237" i="105"/>
  <c r="AE236" i="105"/>
  <c r="AB234" i="105"/>
  <c r="Y234" i="105"/>
  <c r="V234" i="105"/>
  <c r="S234" i="105"/>
  <c r="P234" i="105"/>
  <c r="J234" i="105"/>
  <c r="AE233" i="105"/>
  <c r="AB228" i="105"/>
  <c r="Y228" i="105"/>
  <c r="V228" i="105"/>
  <c r="S228" i="105"/>
  <c r="P228" i="105"/>
  <c r="J228" i="105"/>
  <c r="AE227" i="105"/>
  <c r="AC33" i="105"/>
  <c r="X33" i="105"/>
  <c r="S33" i="105"/>
  <c r="N33" i="105"/>
  <c r="J78" i="101" l="1"/>
  <c r="I203" i="101"/>
  <c r="H66" i="103"/>
  <c r="G60" i="103"/>
  <c r="E77" i="101"/>
  <c r="H65" i="103"/>
  <c r="G65" i="103"/>
  <c r="H64" i="103"/>
  <c r="G64" i="103"/>
  <c r="H63" i="103"/>
  <c r="G63" i="103"/>
  <c r="H62" i="103"/>
  <c r="G62" i="103"/>
  <c r="H60" i="103"/>
  <c r="H59" i="103"/>
  <c r="G59" i="103"/>
  <c r="H58" i="103"/>
  <c r="G58" i="103"/>
  <c r="H57" i="103"/>
  <c r="G57" i="103"/>
  <c r="H56" i="103"/>
  <c r="G56" i="103"/>
  <c r="H55" i="103"/>
  <c r="G55" i="103"/>
  <c r="H54" i="103"/>
  <c r="G54" i="103"/>
  <c r="H53" i="103"/>
  <c r="G53" i="103"/>
  <c r="H52" i="103"/>
  <c r="G52" i="103"/>
  <c r="H51" i="103"/>
  <c r="G51" i="103"/>
  <c r="H50" i="103"/>
  <c r="G50" i="103"/>
  <c r="H49" i="103"/>
  <c r="G49" i="103"/>
  <c r="H48" i="103"/>
  <c r="G48" i="103"/>
  <c r="H47" i="103"/>
  <c r="G47" i="103"/>
  <c r="H46" i="103"/>
  <c r="G46" i="103"/>
  <c r="H45" i="103"/>
  <c r="G45" i="103"/>
  <c r="H44" i="103"/>
  <c r="G44" i="103"/>
  <c r="H43" i="103"/>
  <c r="G43" i="103"/>
  <c r="H42" i="103"/>
  <c r="G42" i="103"/>
  <c r="H41" i="103"/>
  <c r="G41" i="103"/>
  <c r="H40" i="103"/>
  <c r="G40" i="103"/>
  <c r="H39" i="103"/>
  <c r="G39" i="103"/>
  <c r="H38" i="103"/>
  <c r="G38" i="103"/>
  <c r="H37" i="103"/>
  <c r="G37" i="103"/>
  <c r="H36" i="103"/>
  <c r="G36" i="103"/>
  <c r="H35" i="103"/>
  <c r="G35" i="103"/>
  <c r="H34" i="103"/>
  <c r="G34" i="103"/>
  <c r="H33" i="103"/>
  <c r="G33" i="103"/>
  <c r="H32" i="103"/>
  <c r="H31" i="103"/>
  <c r="G31" i="103"/>
  <c r="H30" i="103"/>
  <c r="G30" i="103"/>
  <c r="H29" i="103"/>
  <c r="G29" i="103"/>
  <c r="H28" i="103"/>
  <c r="G28" i="103"/>
  <c r="H27" i="103"/>
  <c r="G27" i="103"/>
  <c r="H26" i="103"/>
  <c r="G26" i="103"/>
  <c r="H25" i="103"/>
  <c r="G25" i="103"/>
  <c r="H24" i="103"/>
  <c r="G24" i="103"/>
  <c r="H23" i="103"/>
  <c r="G23" i="103"/>
  <c r="H22" i="103"/>
  <c r="G22" i="103"/>
  <c r="H21" i="103"/>
  <c r="G21" i="103"/>
  <c r="H20" i="103"/>
  <c r="G20" i="103"/>
  <c r="H19" i="103"/>
  <c r="G19" i="103"/>
  <c r="H18" i="103"/>
  <c r="G18" i="103"/>
  <c r="H17" i="103"/>
  <c r="G17" i="103"/>
  <c r="H16" i="103"/>
  <c r="G16" i="103"/>
  <c r="H15" i="103"/>
  <c r="G15" i="103"/>
  <c r="H14" i="103"/>
  <c r="G14" i="103"/>
  <c r="H13" i="103"/>
  <c r="G13" i="103"/>
  <c r="H12" i="103"/>
  <c r="G12" i="103"/>
  <c r="H11" i="103"/>
  <c r="G11" i="103"/>
  <c r="H10" i="103"/>
  <c r="G10" i="103"/>
  <c r="H9" i="103"/>
  <c r="G9" i="103"/>
  <c r="H8" i="103"/>
  <c r="G8" i="103"/>
  <c r="H7" i="103"/>
  <c r="G7" i="103"/>
  <c r="H6" i="103"/>
  <c r="G6" i="103"/>
  <c r="K248" i="101"/>
  <c r="I248" i="101"/>
  <c r="K247" i="101"/>
  <c r="I247" i="101"/>
  <c r="K246" i="101"/>
  <c r="I246" i="101"/>
  <c r="K245" i="101"/>
  <c r="I245" i="101"/>
  <c r="K244" i="101"/>
  <c r="I244" i="101"/>
  <c r="K243" i="101"/>
  <c r="I243" i="101"/>
  <c r="K242" i="101"/>
  <c r="I242" i="101"/>
  <c r="K241" i="101"/>
  <c r="I241" i="101"/>
  <c r="K240" i="101"/>
  <c r="I240" i="101"/>
  <c r="K239" i="101"/>
  <c r="I239" i="101"/>
  <c r="K238" i="101"/>
  <c r="I238" i="101"/>
  <c r="K237" i="101"/>
  <c r="I237" i="101"/>
  <c r="K236" i="101"/>
  <c r="I236" i="101"/>
  <c r="K235" i="101"/>
  <c r="I235" i="101"/>
  <c r="K234" i="101"/>
  <c r="I234" i="101"/>
  <c r="K233" i="101"/>
  <c r="I233" i="101"/>
  <c r="K232" i="101"/>
  <c r="I232" i="101"/>
  <c r="K231" i="101"/>
  <c r="I231" i="101"/>
  <c r="K230" i="101"/>
  <c r="I230" i="101"/>
  <c r="K229" i="101"/>
  <c r="I229" i="101"/>
  <c r="K228" i="101"/>
  <c r="I228" i="101"/>
  <c r="K227" i="101"/>
  <c r="I227" i="101"/>
  <c r="K226" i="101"/>
  <c r="I226" i="101"/>
  <c r="K225" i="101"/>
  <c r="I225" i="101"/>
  <c r="K224" i="101"/>
  <c r="I224" i="101"/>
  <c r="K223" i="101"/>
  <c r="I223" i="101"/>
  <c r="K222" i="101"/>
  <c r="I222" i="101"/>
  <c r="K221" i="101"/>
  <c r="I221" i="101"/>
  <c r="K219" i="101"/>
  <c r="I219" i="101"/>
  <c r="K218" i="101"/>
  <c r="I218" i="101"/>
  <c r="K217" i="101"/>
  <c r="I217" i="101"/>
  <c r="K216" i="101"/>
  <c r="I216" i="101"/>
  <c r="K215" i="101"/>
  <c r="I215" i="101"/>
  <c r="K214" i="101"/>
  <c r="I214" i="101"/>
  <c r="K213" i="101"/>
  <c r="I213" i="101"/>
  <c r="K212" i="101"/>
  <c r="I212" i="101"/>
  <c r="K211" i="101"/>
  <c r="I211" i="101"/>
  <c r="K210" i="101"/>
  <c r="I210" i="101"/>
  <c r="K209" i="101"/>
  <c r="I209" i="101"/>
  <c r="K208" i="101"/>
  <c r="I208" i="101"/>
  <c r="K207" i="101"/>
  <c r="I207" i="101"/>
  <c r="K206" i="101"/>
  <c r="I206" i="101"/>
  <c r="K205" i="101"/>
  <c r="I205" i="101"/>
  <c r="K204" i="101"/>
  <c r="I204" i="101"/>
  <c r="K203" i="101"/>
  <c r="K201" i="101"/>
  <c r="I201" i="101"/>
  <c r="K200" i="101"/>
  <c r="I200" i="101"/>
  <c r="K199" i="101"/>
  <c r="I199" i="101"/>
  <c r="K198" i="101"/>
  <c r="I198" i="101"/>
  <c r="K197" i="101"/>
  <c r="I197" i="101"/>
  <c r="K196" i="101"/>
  <c r="I196" i="101"/>
  <c r="K195" i="101"/>
  <c r="I195" i="101"/>
  <c r="K194" i="101"/>
  <c r="I194" i="101"/>
  <c r="K193" i="101"/>
  <c r="I193" i="101"/>
  <c r="K192" i="101"/>
  <c r="I192" i="101"/>
  <c r="K190" i="101"/>
  <c r="I190" i="101"/>
  <c r="K189" i="101"/>
  <c r="I189" i="101"/>
  <c r="K188" i="101"/>
  <c r="I188" i="101"/>
  <c r="K187" i="101"/>
  <c r="I187" i="101"/>
  <c r="K186" i="101"/>
  <c r="I186" i="101"/>
  <c r="K185" i="101"/>
  <c r="I185" i="101"/>
  <c r="K184" i="101"/>
  <c r="I184" i="101"/>
  <c r="K183" i="101"/>
  <c r="I183" i="101"/>
  <c r="K182" i="101"/>
  <c r="I182" i="101"/>
  <c r="J177" i="101"/>
  <c r="J175" i="101"/>
  <c r="J173" i="101"/>
  <c r="J171" i="101"/>
  <c r="J169" i="101"/>
  <c r="J167" i="101"/>
  <c r="J165" i="101"/>
  <c r="J163" i="101"/>
  <c r="E177" i="101"/>
  <c r="E176" i="101"/>
  <c r="E175" i="101"/>
  <c r="E174" i="101"/>
  <c r="E173" i="101"/>
  <c r="E172" i="101"/>
  <c r="E171" i="101"/>
  <c r="E170" i="101"/>
  <c r="E169" i="101"/>
  <c r="E168" i="101"/>
  <c r="I168" i="101" s="1"/>
  <c r="E167" i="101"/>
  <c r="E166" i="101"/>
  <c r="E165" i="101"/>
  <c r="E164" i="101"/>
  <c r="E163" i="101"/>
  <c r="E162" i="101"/>
  <c r="J158" i="101"/>
  <c r="J156" i="101"/>
  <c r="J154" i="101"/>
  <c r="J152" i="101"/>
  <c r="J150" i="101"/>
  <c r="J148" i="101"/>
  <c r="J146" i="101"/>
  <c r="J144" i="101"/>
  <c r="J142" i="101"/>
  <c r="J140" i="101"/>
  <c r="J138" i="101"/>
  <c r="J136" i="101"/>
  <c r="J134" i="101"/>
  <c r="J132" i="101"/>
  <c r="E158" i="101"/>
  <c r="E157" i="101"/>
  <c r="E156" i="101"/>
  <c r="E155" i="101"/>
  <c r="E154" i="101"/>
  <c r="E153" i="101"/>
  <c r="E152" i="101"/>
  <c r="E151" i="101"/>
  <c r="E150" i="101"/>
  <c r="E149" i="101"/>
  <c r="E148" i="101"/>
  <c r="E147" i="101"/>
  <c r="E146" i="101"/>
  <c r="E145" i="101"/>
  <c r="E144" i="101"/>
  <c r="E143" i="101"/>
  <c r="E142" i="101"/>
  <c r="E141" i="101"/>
  <c r="E140" i="101"/>
  <c r="E139" i="101"/>
  <c r="E138" i="101"/>
  <c r="E137" i="101"/>
  <c r="E136" i="101"/>
  <c r="E135" i="101"/>
  <c r="E134" i="101"/>
  <c r="E133" i="101"/>
  <c r="E132" i="101"/>
  <c r="E131" i="101"/>
  <c r="J127" i="101"/>
  <c r="J125" i="101"/>
  <c r="J123" i="101"/>
  <c r="J121" i="101"/>
  <c r="J119" i="101"/>
  <c r="J117" i="101"/>
  <c r="J115" i="101"/>
  <c r="J113" i="101"/>
  <c r="J111" i="101"/>
  <c r="J109" i="101"/>
  <c r="J107" i="101"/>
  <c r="J105" i="101"/>
  <c r="J103" i="101"/>
  <c r="J101" i="101"/>
  <c r="E127" i="101"/>
  <c r="E126" i="101"/>
  <c r="E125" i="101"/>
  <c r="E124" i="101"/>
  <c r="E123" i="101"/>
  <c r="E122" i="101"/>
  <c r="E121" i="101"/>
  <c r="E120" i="101"/>
  <c r="E119" i="101"/>
  <c r="E118" i="101"/>
  <c r="E117" i="101"/>
  <c r="E116" i="101"/>
  <c r="E115" i="101"/>
  <c r="E114" i="101"/>
  <c r="E113" i="101"/>
  <c r="E112" i="101"/>
  <c r="E111" i="101"/>
  <c r="E110" i="101"/>
  <c r="E109" i="101"/>
  <c r="E108" i="101"/>
  <c r="E107" i="101"/>
  <c r="E106" i="101"/>
  <c r="E105" i="101"/>
  <c r="E104" i="101"/>
  <c r="E103" i="101"/>
  <c r="E102" i="101"/>
  <c r="E101" i="101"/>
  <c r="E100" i="101"/>
  <c r="J96" i="101"/>
  <c r="J94" i="101"/>
  <c r="J92" i="101"/>
  <c r="J90" i="101"/>
  <c r="J88" i="101"/>
  <c r="J86" i="101"/>
  <c r="J84" i="101"/>
  <c r="J82" i="101"/>
  <c r="J80" i="101"/>
  <c r="J76" i="101"/>
  <c r="J74" i="101"/>
  <c r="J72" i="101"/>
  <c r="J70" i="101"/>
  <c r="E96" i="101"/>
  <c r="E95" i="101"/>
  <c r="E94" i="101"/>
  <c r="E93" i="101"/>
  <c r="E92" i="101"/>
  <c r="E91" i="101"/>
  <c r="E90" i="101"/>
  <c r="E89" i="101"/>
  <c r="E88" i="101"/>
  <c r="E87" i="101"/>
  <c r="E86" i="101"/>
  <c r="E85" i="101"/>
  <c r="E84" i="101"/>
  <c r="E83" i="101"/>
  <c r="E82" i="101"/>
  <c r="E81" i="101"/>
  <c r="E80" i="101"/>
  <c r="E79" i="101"/>
  <c r="E78" i="101"/>
  <c r="E76" i="101"/>
  <c r="E75" i="101"/>
  <c r="E74" i="101"/>
  <c r="E73" i="101"/>
  <c r="E72" i="101"/>
  <c r="E71" i="101"/>
  <c r="E70" i="101"/>
  <c r="E69" i="101"/>
  <c r="J65" i="101"/>
  <c r="J63" i="101"/>
  <c r="J61" i="101"/>
  <c r="J59" i="101"/>
  <c r="J57" i="101"/>
  <c r="J55" i="101"/>
  <c r="J53" i="101"/>
  <c r="J51" i="101"/>
  <c r="J49" i="101"/>
  <c r="J47" i="101"/>
  <c r="J45" i="101"/>
  <c r="J43" i="101"/>
  <c r="J41" i="101"/>
  <c r="J39" i="101"/>
  <c r="E65" i="101"/>
  <c r="E64" i="101"/>
  <c r="E63" i="101"/>
  <c r="E62" i="101"/>
  <c r="E61" i="101"/>
  <c r="E60" i="101"/>
  <c r="E59" i="101"/>
  <c r="E58" i="101"/>
  <c r="E57" i="101"/>
  <c r="E56" i="101"/>
  <c r="E55" i="101"/>
  <c r="E54" i="101"/>
  <c r="E53" i="101"/>
  <c r="E52" i="101"/>
  <c r="E51" i="101"/>
  <c r="E50" i="101"/>
  <c r="E49" i="101"/>
  <c r="E48" i="101"/>
  <c r="E47" i="101"/>
  <c r="E46" i="101"/>
  <c r="E45" i="101"/>
  <c r="E44" i="101"/>
  <c r="E43" i="101"/>
  <c r="E42" i="101"/>
  <c r="E41" i="101"/>
  <c r="E40" i="101"/>
  <c r="E39" i="101"/>
  <c r="E38" i="101"/>
  <c r="J34" i="101"/>
  <c r="J32" i="101"/>
  <c r="J30" i="101"/>
  <c r="J28" i="101"/>
  <c r="J26" i="101"/>
  <c r="J24" i="101"/>
  <c r="J22" i="101"/>
  <c r="J20" i="101"/>
  <c r="J18" i="101"/>
  <c r="J16" i="101"/>
  <c r="J14" i="101"/>
  <c r="J12" i="101"/>
  <c r="J10" i="101"/>
  <c r="E34" i="101"/>
  <c r="E33" i="101"/>
  <c r="E32" i="101"/>
  <c r="E31" i="101"/>
  <c r="E30" i="101"/>
  <c r="E29" i="101"/>
  <c r="E28" i="101"/>
  <c r="E27" i="101"/>
  <c r="E26" i="101"/>
  <c r="E25" i="101"/>
  <c r="E24" i="101"/>
  <c r="E23" i="101"/>
  <c r="E22" i="101"/>
  <c r="E21" i="101"/>
  <c r="E20" i="101"/>
  <c r="E19" i="101"/>
  <c r="E18" i="101"/>
  <c r="E17" i="101"/>
  <c r="E16" i="101"/>
  <c r="E15" i="101"/>
  <c r="E14" i="101"/>
  <c r="E13" i="101"/>
  <c r="E12" i="101"/>
  <c r="E11" i="101"/>
  <c r="E10" i="101"/>
  <c r="I114" i="101" l="1"/>
  <c r="I176" i="101"/>
  <c r="I21" i="101"/>
  <c r="I40" i="101"/>
  <c r="I48" i="101"/>
  <c r="I52" i="101"/>
  <c r="I60" i="101"/>
  <c r="I64" i="101"/>
  <c r="I69" i="101"/>
  <c r="I73" i="101"/>
  <c r="I83" i="101"/>
  <c r="I87" i="101"/>
  <c r="I91" i="101"/>
  <c r="I95" i="101"/>
  <c r="I102" i="101"/>
  <c r="I106" i="101"/>
  <c r="I110" i="101"/>
  <c r="I126" i="101"/>
  <c r="I135" i="101"/>
  <c r="I139" i="101"/>
  <c r="I145" i="101"/>
  <c r="I151" i="101"/>
  <c r="I155" i="101"/>
  <c r="E8" i="101"/>
  <c r="I89" i="101"/>
  <c r="I93" i="101"/>
  <c r="I19" i="101"/>
  <c r="I31" i="101"/>
  <c r="I71" i="101"/>
  <c r="I75" i="101"/>
  <c r="I118" i="101"/>
  <c r="I143" i="101"/>
  <c r="I133" i="101"/>
  <c r="I137" i="101"/>
  <c r="I141" i="101"/>
  <c r="I149" i="101"/>
  <c r="I153" i="101"/>
  <c r="I157" i="101"/>
  <c r="I13" i="101"/>
  <c r="I17" i="101"/>
  <c r="I25" i="101"/>
  <c r="I122" i="101"/>
  <c r="I172" i="101"/>
  <c r="I164" i="101"/>
  <c r="I44" i="101"/>
  <c r="I23" i="101"/>
  <c r="J8" i="101"/>
  <c r="I147" i="101"/>
  <c r="I131" i="101"/>
  <c r="I85" i="101"/>
  <c r="I81" i="101"/>
  <c r="E7" i="101"/>
  <c r="I7" i="101" s="1"/>
  <c r="I56" i="101"/>
  <c r="I33" i="101"/>
  <c r="I29" i="101"/>
  <c r="E9" i="101"/>
  <c r="I9" i="101" s="1"/>
  <c r="I15" i="101"/>
  <c r="I11" i="101"/>
  <c r="H61" i="103"/>
  <c r="G66" i="103"/>
  <c r="G32" i="103"/>
  <c r="I77" i="101"/>
  <c r="I79" i="101"/>
  <c r="I27" i="101"/>
  <c r="I46" i="101"/>
  <c r="I54" i="101"/>
  <c r="I62" i="101"/>
  <c r="I100" i="101"/>
  <c r="I108" i="101"/>
  <c r="I116" i="101"/>
  <c r="I124" i="101"/>
  <c r="I162" i="101"/>
  <c r="I166" i="101"/>
  <c r="I170" i="101"/>
  <c r="I174" i="101"/>
  <c r="I38" i="101"/>
  <c r="I42" i="101"/>
  <c r="I50" i="101"/>
  <c r="I58" i="101"/>
  <c r="I104" i="101"/>
  <c r="I112" i="101"/>
  <c r="I120" i="101"/>
  <c r="G61" i="103" l="1"/>
  <c r="I181" i="101" l="1"/>
  <c r="K202" i="101"/>
  <c r="K180" i="101"/>
  <c r="I202" i="101"/>
  <c r="W29" i="96"/>
  <c r="K181" i="101" l="1"/>
  <c r="W42" i="96"/>
  <c r="U41" i="96"/>
  <c r="T41" i="96"/>
  <c r="S41" i="96"/>
  <c r="R41" i="96"/>
  <c r="P41" i="96"/>
  <c r="O41" i="96"/>
  <c r="M41" i="96"/>
  <c r="L41" i="96"/>
  <c r="J41" i="96"/>
  <c r="I41" i="96"/>
  <c r="H41" i="96"/>
  <c r="G41" i="96"/>
  <c r="E41" i="96"/>
  <c r="D41" i="96"/>
  <c r="B41" i="96"/>
  <c r="A41" i="96"/>
  <c r="AK38" i="96"/>
  <c r="AJ38" i="96"/>
  <c r="AI38" i="96"/>
  <c r="AH38" i="96"/>
  <c r="AG38" i="96"/>
  <c r="AF38" i="96"/>
  <c r="AE38" i="96"/>
  <c r="AD38" i="96"/>
  <c r="AC38" i="96"/>
  <c r="AB38" i="96"/>
  <c r="AA38" i="96"/>
  <c r="Z38" i="96"/>
  <c r="Y38" i="96"/>
  <c r="X38" i="96"/>
  <c r="W38" i="96"/>
  <c r="V38" i="96"/>
  <c r="U38" i="96"/>
  <c r="T38" i="96"/>
  <c r="S38" i="96"/>
  <c r="R38" i="96"/>
  <c r="Q38" i="96"/>
  <c r="P38" i="96"/>
  <c r="O38" i="96"/>
  <c r="N38" i="96"/>
  <c r="M38" i="96"/>
  <c r="L38" i="96"/>
  <c r="K38" i="96"/>
  <c r="J38" i="96"/>
  <c r="I38" i="96"/>
  <c r="H38" i="96"/>
  <c r="G38" i="96"/>
  <c r="F38" i="96"/>
  <c r="E38" i="96"/>
  <c r="D38" i="96"/>
  <c r="C38" i="96"/>
  <c r="B38" i="96"/>
  <c r="A38" i="96"/>
  <c r="AA36" i="96"/>
  <c r="Z36" i="96"/>
  <c r="Y36" i="96"/>
  <c r="X36" i="96"/>
  <c r="W36" i="96"/>
  <c r="V36" i="96"/>
  <c r="U36" i="96"/>
  <c r="T36" i="96"/>
  <c r="R36" i="96"/>
  <c r="Q36" i="96"/>
  <c r="P36" i="96"/>
  <c r="M36" i="96"/>
  <c r="L36" i="96"/>
  <c r="K36" i="96"/>
  <c r="J36" i="96"/>
  <c r="I36" i="96"/>
  <c r="H36" i="96"/>
  <c r="G36" i="96"/>
  <c r="F36" i="96"/>
  <c r="D36" i="96"/>
  <c r="C36" i="96"/>
  <c r="B36" i="96"/>
  <c r="AK34" i="96"/>
  <c r="AJ34" i="96"/>
  <c r="AI34" i="96"/>
  <c r="AH34" i="96"/>
  <c r="AG34" i="96"/>
  <c r="AF34" i="96"/>
  <c r="AE34" i="96"/>
  <c r="AD34" i="96"/>
  <c r="AC34" i="96"/>
  <c r="AB34" i="96"/>
  <c r="AA34" i="96"/>
  <c r="Z34" i="96"/>
  <c r="Y34" i="96"/>
  <c r="X34" i="96"/>
  <c r="W34" i="96"/>
  <c r="V34" i="96"/>
  <c r="U34" i="96"/>
  <c r="T34" i="96"/>
  <c r="S34" i="96"/>
  <c r="R34" i="96"/>
  <c r="Q34" i="96"/>
  <c r="P34" i="96"/>
  <c r="O34" i="96"/>
  <c r="N34" i="96"/>
  <c r="M34" i="96"/>
  <c r="L34" i="96"/>
  <c r="K34" i="96"/>
  <c r="J34" i="96"/>
  <c r="I34" i="96"/>
  <c r="H34" i="96"/>
  <c r="G34" i="96"/>
  <c r="F34" i="96"/>
  <c r="E34" i="96"/>
  <c r="D34" i="96"/>
  <c r="C34" i="96"/>
  <c r="B34" i="96"/>
  <c r="A34" i="96"/>
  <c r="AK33" i="96"/>
  <c r="AJ33" i="96"/>
  <c r="AI33" i="96"/>
  <c r="AH33" i="96"/>
  <c r="AG33" i="96"/>
  <c r="AF33" i="96"/>
  <c r="AE33" i="96"/>
  <c r="AD33" i="96"/>
  <c r="AC33" i="96"/>
  <c r="AB33" i="96"/>
  <c r="AA33" i="96"/>
  <c r="Z33" i="96"/>
  <c r="Y33" i="96"/>
  <c r="X33" i="96"/>
  <c r="W33" i="96"/>
  <c r="V33" i="96"/>
  <c r="U33" i="96"/>
  <c r="T33" i="96"/>
  <c r="S33" i="96"/>
  <c r="R33" i="96"/>
  <c r="Q33" i="96"/>
  <c r="P33" i="96"/>
  <c r="O33" i="96"/>
  <c r="N33" i="96"/>
  <c r="M33" i="96"/>
  <c r="L33" i="96"/>
  <c r="K33" i="96"/>
  <c r="J33" i="96"/>
  <c r="I33" i="96"/>
  <c r="H33" i="96"/>
  <c r="G33" i="96"/>
  <c r="F33" i="96"/>
  <c r="E33" i="96"/>
  <c r="D33" i="96"/>
  <c r="C33" i="96"/>
  <c r="B33" i="96"/>
  <c r="A33" i="96"/>
  <c r="AK31" i="96"/>
  <c r="AJ31" i="96"/>
  <c r="AI31" i="96"/>
  <c r="AH31" i="96"/>
  <c r="AG31" i="96"/>
  <c r="AF31" i="96"/>
  <c r="AE31" i="96"/>
  <c r="AD31" i="96"/>
  <c r="AC31" i="96"/>
  <c r="AB31" i="96"/>
  <c r="AA31" i="96"/>
  <c r="Z31" i="96"/>
  <c r="Y31" i="96"/>
  <c r="X31" i="96"/>
  <c r="W31" i="96"/>
  <c r="V31" i="96"/>
  <c r="U31" i="96"/>
  <c r="T31" i="96"/>
  <c r="S31" i="96"/>
  <c r="R31" i="96"/>
  <c r="Q31" i="96"/>
  <c r="P31" i="96"/>
  <c r="O31" i="96"/>
  <c r="N31" i="96"/>
  <c r="M31" i="96"/>
  <c r="L31" i="96"/>
  <c r="K31" i="96"/>
  <c r="J31" i="96"/>
  <c r="I31" i="96"/>
  <c r="H31" i="96"/>
  <c r="G31" i="96"/>
  <c r="E31" i="96"/>
  <c r="D31" i="96"/>
  <c r="C31" i="96"/>
  <c r="B31" i="96"/>
  <c r="A31" i="96"/>
  <c r="AK29" i="96"/>
  <c r="AJ29" i="96"/>
  <c r="AI29" i="96"/>
  <c r="AH29" i="96"/>
  <c r="AG29" i="96"/>
  <c r="AF29" i="96"/>
  <c r="AE29" i="96"/>
  <c r="AD29" i="96"/>
  <c r="AB29" i="96"/>
  <c r="AA29" i="96"/>
  <c r="Z29" i="96"/>
  <c r="Y29" i="96"/>
  <c r="X29" i="96"/>
  <c r="V29" i="96"/>
  <c r="U29" i="96"/>
  <c r="T29" i="96"/>
  <c r="S29" i="96"/>
  <c r="R29" i="96"/>
  <c r="Q29" i="96"/>
  <c r="P29" i="96"/>
  <c r="O29" i="96"/>
  <c r="N29" i="96"/>
  <c r="M29" i="96"/>
  <c r="L29" i="96"/>
  <c r="K29" i="96"/>
  <c r="J29" i="96"/>
  <c r="I29" i="96"/>
  <c r="H29" i="96"/>
  <c r="G29" i="96"/>
  <c r="F29" i="96"/>
  <c r="E29" i="96"/>
  <c r="D29" i="96"/>
  <c r="C29" i="96"/>
  <c r="B29" i="96"/>
  <c r="A29" i="96"/>
  <c r="AK26" i="96"/>
  <c r="AJ26" i="96"/>
  <c r="AI26" i="96"/>
  <c r="AH26" i="96"/>
  <c r="AG26" i="96"/>
  <c r="AF26" i="96"/>
  <c r="AE26" i="96"/>
  <c r="AD26" i="96"/>
  <c r="AC26" i="96"/>
  <c r="AB26" i="96"/>
  <c r="AA26" i="96"/>
  <c r="Z26" i="96"/>
  <c r="Y26" i="96"/>
  <c r="X26" i="96"/>
  <c r="W26" i="96"/>
  <c r="V26" i="96"/>
  <c r="U26" i="96"/>
  <c r="T26" i="96"/>
  <c r="S26" i="96"/>
  <c r="R26" i="96"/>
  <c r="Q26" i="96"/>
  <c r="P26" i="96"/>
  <c r="O26" i="96"/>
  <c r="N26" i="96"/>
  <c r="M26" i="96"/>
  <c r="L26" i="96"/>
  <c r="K26" i="96"/>
  <c r="J26" i="96"/>
  <c r="I26" i="96"/>
  <c r="H26" i="96"/>
  <c r="G26" i="96"/>
  <c r="AK24" i="96"/>
  <c r="AJ24" i="96"/>
  <c r="AI24" i="96"/>
  <c r="AH24" i="96"/>
  <c r="AG24" i="96"/>
  <c r="AF24" i="96"/>
  <c r="AE24" i="96"/>
  <c r="AD24" i="96"/>
  <c r="AC24" i="96"/>
  <c r="AB24" i="96"/>
  <c r="AA24" i="96"/>
  <c r="Z24" i="96"/>
  <c r="Y24" i="96"/>
  <c r="X24" i="96"/>
  <c r="W24" i="96"/>
  <c r="V24" i="96"/>
  <c r="U24" i="96"/>
  <c r="T24" i="96"/>
  <c r="S24" i="96"/>
  <c r="R24" i="96"/>
  <c r="Q24" i="96"/>
  <c r="P24" i="96"/>
  <c r="O24" i="96"/>
  <c r="N24" i="96"/>
  <c r="M24" i="96"/>
  <c r="L24" i="96"/>
  <c r="K24" i="96"/>
  <c r="J24" i="96"/>
  <c r="I24" i="96"/>
  <c r="H24" i="96"/>
  <c r="G24" i="96"/>
  <c r="F24" i="96"/>
  <c r="E24" i="96"/>
  <c r="D24" i="96"/>
  <c r="C24" i="96"/>
  <c r="B24" i="96"/>
  <c r="A24" i="96"/>
  <c r="AK23" i="96"/>
  <c r="AJ23" i="96"/>
  <c r="AI23" i="96"/>
  <c r="AH23" i="96"/>
  <c r="AG23" i="96"/>
  <c r="AF23" i="96"/>
  <c r="AE23" i="96"/>
  <c r="AD23" i="96"/>
  <c r="AC23" i="96"/>
  <c r="AB23" i="96"/>
  <c r="AA23" i="96"/>
  <c r="Z23" i="96"/>
  <c r="Y23" i="96"/>
  <c r="X23" i="96"/>
  <c r="W23" i="96"/>
  <c r="V23" i="96"/>
  <c r="U23" i="96"/>
  <c r="T23" i="96"/>
  <c r="S23" i="96"/>
  <c r="R23" i="96"/>
  <c r="Q23" i="96"/>
  <c r="P23" i="96"/>
  <c r="O23" i="96"/>
  <c r="N23" i="96"/>
  <c r="M23" i="96"/>
  <c r="L23" i="96"/>
  <c r="K23" i="96"/>
  <c r="J23" i="96"/>
  <c r="I23" i="96"/>
  <c r="H23" i="96"/>
  <c r="G23" i="96"/>
  <c r="F23" i="96"/>
  <c r="E23" i="96"/>
  <c r="D23" i="96"/>
  <c r="C23" i="96"/>
  <c r="B23" i="96"/>
  <c r="A23" i="96"/>
  <c r="W19" i="96"/>
  <c r="K19" i="96"/>
  <c r="B19" i="96"/>
  <c r="L16" i="96"/>
  <c r="G16" i="96"/>
  <c r="E16" i="96"/>
  <c r="D16" i="96"/>
  <c r="B16" i="96"/>
  <c r="A16" i="96"/>
  <c r="L15" i="96"/>
  <c r="R14" i="96"/>
  <c r="L14" i="96"/>
  <c r="H14" i="96"/>
  <c r="G14" i="96"/>
  <c r="F14" i="96"/>
  <c r="E14" i="96"/>
  <c r="D14" i="96"/>
  <c r="C14" i="96"/>
  <c r="B14" i="96"/>
  <c r="A14" i="96"/>
  <c r="R13" i="96"/>
  <c r="L13" i="96"/>
  <c r="J12" i="96"/>
  <c r="I12" i="96"/>
  <c r="H12" i="96"/>
  <c r="G12" i="96"/>
  <c r="F12" i="96"/>
  <c r="E12" i="96"/>
  <c r="D12" i="96"/>
  <c r="C12" i="96"/>
  <c r="B12" i="96"/>
  <c r="A12" i="96"/>
  <c r="I180" i="101" l="1"/>
  <c r="J10" i="66" l="1"/>
  <c r="E10" i="66"/>
  <c r="E9" i="66"/>
  <c r="J8" i="66"/>
  <c r="E8" i="66"/>
  <c r="E7" i="66"/>
  <c r="H9" i="66" l="1"/>
  <c r="H7" i="66"/>
  <c r="AK22" i="84" l="1"/>
  <c r="AJ22" i="84"/>
  <c r="AI22" i="84"/>
  <c r="AH22" i="84"/>
  <c r="AG22" i="84"/>
  <c r="AF22" i="84"/>
  <c r="AE22" i="84"/>
  <c r="AD22" i="84"/>
  <c r="AC22" i="84"/>
  <c r="AB22" i="84"/>
  <c r="AA22" i="84"/>
  <c r="Z22" i="84"/>
  <c r="Y22" i="84"/>
  <c r="X22" i="84"/>
  <c r="W22" i="84"/>
  <c r="V22" i="84"/>
  <c r="U22" i="84"/>
  <c r="T22" i="84"/>
  <c r="S22" i="84"/>
  <c r="R22" i="84"/>
  <c r="Q22" i="84"/>
  <c r="P22" i="84"/>
  <c r="O22" i="84"/>
  <c r="N22" i="84"/>
  <c r="M22" i="84"/>
  <c r="L22" i="84"/>
  <c r="K22" i="84"/>
  <c r="J22" i="84"/>
  <c r="I22" i="84"/>
  <c r="H22" i="84"/>
  <c r="G22" i="84"/>
  <c r="F22" i="84"/>
  <c r="E22" i="84"/>
  <c r="D22" i="84"/>
  <c r="C22" i="84"/>
  <c r="B22" i="84"/>
  <c r="A22" i="84"/>
  <c r="AK21" i="84"/>
  <c r="AJ21" i="84"/>
  <c r="AI21" i="84"/>
  <c r="AH21" i="84"/>
  <c r="AG21" i="84"/>
  <c r="AF21" i="84"/>
  <c r="AE21" i="84"/>
  <c r="AD21" i="84"/>
  <c r="AC21" i="84"/>
  <c r="AB21" i="84"/>
  <c r="AA21" i="84"/>
  <c r="Z21" i="84"/>
  <c r="Y21" i="84"/>
  <c r="X21" i="84"/>
  <c r="W21" i="84"/>
  <c r="V21" i="84"/>
  <c r="U21" i="84"/>
  <c r="T21" i="84"/>
  <c r="S21" i="84"/>
  <c r="R21" i="84"/>
  <c r="Q21" i="84"/>
  <c r="P21" i="84"/>
  <c r="O21" i="84"/>
  <c r="N21" i="84"/>
  <c r="M21" i="84"/>
  <c r="L21" i="84"/>
  <c r="K21" i="84"/>
  <c r="J21" i="84"/>
  <c r="I21" i="84"/>
  <c r="H21" i="84"/>
  <c r="G21" i="84"/>
  <c r="F21" i="84"/>
  <c r="E21" i="84"/>
  <c r="D21" i="84"/>
  <c r="C21" i="84"/>
  <c r="B21" i="84"/>
  <c r="A21" i="84"/>
  <c r="AK21" i="83"/>
  <c r="AJ21" i="83"/>
  <c r="AI21" i="83"/>
  <c r="AH21" i="83"/>
  <c r="AG21" i="83"/>
  <c r="AF21" i="83"/>
  <c r="AE21" i="83"/>
  <c r="AD21" i="83"/>
  <c r="AC21" i="83"/>
  <c r="AB21" i="83"/>
  <c r="AA21" i="83"/>
  <c r="Z21" i="83"/>
  <c r="Y21" i="83"/>
  <c r="X21" i="83"/>
  <c r="W21" i="83"/>
  <c r="V21" i="83"/>
  <c r="U21" i="83"/>
  <c r="T21" i="83"/>
  <c r="S21" i="83"/>
  <c r="R21" i="83"/>
  <c r="Q21" i="83"/>
  <c r="P21" i="83"/>
  <c r="O21" i="83"/>
  <c r="N21" i="83"/>
  <c r="M21" i="83"/>
  <c r="L21" i="83"/>
  <c r="K21" i="83"/>
  <c r="J21" i="83"/>
  <c r="I21" i="83"/>
  <c r="H21" i="83"/>
  <c r="G21" i="83"/>
  <c r="F21" i="83"/>
  <c r="E21" i="83"/>
  <c r="D21" i="83"/>
  <c r="C21" i="83"/>
  <c r="B21" i="83"/>
  <c r="A21" i="83"/>
  <c r="AK20" i="83"/>
  <c r="AJ20" i="83"/>
  <c r="AI20" i="83"/>
  <c r="AH20" i="83"/>
  <c r="AG20" i="83"/>
  <c r="AF20" i="83"/>
  <c r="AE20" i="83"/>
  <c r="AD20" i="83"/>
  <c r="AC20" i="83"/>
  <c r="AB20" i="83"/>
  <c r="AA20" i="83"/>
  <c r="Z20" i="83"/>
  <c r="Y20" i="83"/>
  <c r="X20" i="83"/>
  <c r="W20" i="83"/>
  <c r="V20" i="83"/>
  <c r="U20" i="83"/>
  <c r="T20" i="83"/>
  <c r="S20" i="83"/>
  <c r="R20" i="83"/>
  <c r="Q20" i="83"/>
  <c r="P20" i="83"/>
  <c r="O20" i="83"/>
  <c r="N20" i="83"/>
  <c r="M20" i="83"/>
  <c r="L20" i="83"/>
  <c r="K20" i="83"/>
  <c r="J20" i="83"/>
  <c r="I20" i="83"/>
  <c r="H20" i="83"/>
  <c r="G20" i="83"/>
  <c r="F20" i="83"/>
  <c r="E20" i="83"/>
  <c r="D20" i="83"/>
  <c r="C20" i="83"/>
  <c r="B20" i="83"/>
  <c r="A20" i="83"/>
  <c r="AK20" i="75"/>
  <c r="AJ20" i="75"/>
  <c r="AI20" i="75"/>
  <c r="AH20" i="75"/>
  <c r="AG20" i="75"/>
  <c r="AF20" i="75"/>
  <c r="AE20" i="75"/>
  <c r="AD20" i="75"/>
  <c r="AC20" i="75"/>
  <c r="AB20" i="75"/>
  <c r="AA20" i="75"/>
  <c r="Z20" i="75"/>
  <c r="Y20" i="75"/>
  <c r="X20" i="75"/>
  <c r="W20" i="75"/>
  <c r="V20" i="75"/>
  <c r="U20" i="75"/>
  <c r="T20" i="75"/>
  <c r="S20" i="75"/>
  <c r="R20" i="75"/>
  <c r="Q20" i="75"/>
  <c r="P20" i="75"/>
  <c r="O20" i="75"/>
  <c r="N20" i="75"/>
  <c r="M20" i="75"/>
  <c r="L20" i="75"/>
  <c r="K20" i="75"/>
  <c r="J20" i="75"/>
  <c r="I20" i="75"/>
  <c r="H20" i="75"/>
  <c r="G20" i="75"/>
  <c r="F20" i="75"/>
  <c r="E20" i="75"/>
  <c r="D20" i="75"/>
  <c r="C20" i="75"/>
  <c r="B20" i="75"/>
  <c r="A20" i="75"/>
  <c r="AK19" i="75"/>
  <c r="AJ19" i="75"/>
  <c r="AI19" i="75"/>
  <c r="AH19" i="75"/>
  <c r="AG19" i="75"/>
  <c r="AF19" i="75"/>
  <c r="AE19" i="75"/>
  <c r="AD19" i="75"/>
  <c r="AC19" i="75"/>
  <c r="AB19" i="75"/>
  <c r="AA19" i="75"/>
  <c r="Z19" i="75"/>
  <c r="Y19" i="75"/>
  <c r="X19" i="75"/>
  <c r="W19" i="75"/>
  <c r="V19" i="75"/>
  <c r="U19" i="75"/>
  <c r="T19" i="75"/>
  <c r="S19" i="75"/>
  <c r="R19" i="75"/>
  <c r="Q19" i="75"/>
  <c r="P19" i="75"/>
  <c r="O19" i="75"/>
  <c r="N19" i="75"/>
  <c r="M19" i="75"/>
  <c r="L19" i="75"/>
  <c r="K19" i="75"/>
  <c r="J19" i="75"/>
  <c r="I19" i="75"/>
  <c r="H19" i="75"/>
  <c r="G19" i="75"/>
  <c r="F19" i="75"/>
  <c r="E19" i="75"/>
  <c r="D19" i="75"/>
  <c r="C19" i="75"/>
  <c r="B19" i="75"/>
  <c r="A19" i="75"/>
  <c r="AK20" i="72"/>
  <c r="AJ20" i="72"/>
  <c r="AI20" i="72"/>
  <c r="AH20" i="72"/>
  <c r="AG20" i="72"/>
  <c r="AF20" i="72"/>
  <c r="AE20" i="72"/>
  <c r="AD20" i="72"/>
  <c r="AC20" i="72"/>
  <c r="AB20" i="72"/>
  <c r="AA20" i="72"/>
  <c r="Z20" i="72"/>
  <c r="Y20" i="72"/>
  <c r="X20" i="72"/>
  <c r="W20" i="72"/>
  <c r="V20" i="72"/>
  <c r="U20" i="72"/>
  <c r="T20" i="72"/>
  <c r="S20" i="72"/>
  <c r="R20" i="72"/>
  <c r="Q20" i="72"/>
  <c r="P20" i="72"/>
  <c r="O20" i="72"/>
  <c r="N20" i="72"/>
  <c r="M20" i="72"/>
  <c r="L20" i="72"/>
  <c r="K20" i="72"/>
  <c r="J20" i="72"/>
  <c r="I20" i="72"/>
  <c r="H20" i="72"/>
  <c r="G20" i="72"/>
  <c r="F20" i="72"/>
  <c r="E20" i="72"/>
  <c r="D20" i="72"/>
  <c r="C20" i="72"/>
  <c r="B20" i="72"/>
  <c r="A20" i="72"/>
  <c r="AK19" i="72"/>
  <c r="AJ19" i="72"/>
  <c r="AI19" i="72"/>
  <c r="AH19" i="72"/>
  <c r="AG19" i="72"/>
  <c r="AF19" i="72"/>
  <c r="AE19" i="72"/>
  <c r="AD19" i="72"/>
  <c r="AC19" i="72"/>
  <c r="AB19" i="72"/>
  <c r="AA19" i="72"/>
  <c r="Z19" i="72"/>
  <c r="Y19" i="72"/>
  <c r="X19" i="72"/>
  <c r="W19" i="72"/>
  <c r="V19" i="72"/>
  <c r="U19" i="72"/>
  <c r="T19" i="72"/>
  <c r="S19" i="72"/>
  <c r="R19" i="72"/>
  <c r="Q19" i="72"/>
  <c r="P19" i="72"/>
  <c r="O19" i="72"/>
  <c r="N19" i="72"/>
  <c r="M19" i="72"/>
  <c r="L19" i="72"/>
  <c r="K19" i="72"/>
  <c r="J19" i="72"/>
  <c r="I19" i="72"/>
  <c r="H19" i="72"/>
  <c r="G19" i="72"/>
  <c r="F19" i="72"/>
  <c r="E19" i="72"/>
  <c r="D19" i="72"/>
  <c r="C19" i="72"/>
  <c r="B19" i="72"/>
  <c r="A19" i="72"/>
  <c r="AK20" i="85"/>
  <c r="AJ20" i="85"/>
  <c r="AI20" i="85"/>
  <c r="AH20" i="85"/>
  <c r="AG20" i="85"/>
  <c r="AF20" i="85"/>
  <c r="AE20" i="85"/>
  <c r="AD20" i="85"/>
  <c r="AC20" i="85"/>
  <c r="AB20" i="85"/>
  <c r="AA20" i="85"/>
  <c r="Z20" i="85"/>
  <c r="Y20" i="85"/>
  <c r="X20" i="85"/>
  <c r="W20" i="85"/>
  <c r="V20" i="85"/>
  <c r="U20" i="85"/>
  <c r="T20" i="85"/>
  <c r="S20" i="85"/>
  <c r="R20" i="85"/>
  <c r="Q20" i="85"/>
  <c r="P20" i="85"/>
  <c r="O20" i="85"/>
  <c r="N20" i="85"/>
  <c r="M20" i="85"/>
  <c r="L20" i="85"/>
  <c r="K20" i="85"/>
  <c r="J20" i="85"/>
  <c r="I20" i="85"/>
  <c r="H20" i="85"/>
  <c r="G20" i="85"/>
  <c r="F20" i="85"/>
  <c r="E20" i="85"/>
  <c r="D20" i="85"/>
  <c r="C20" i="85"/>
  <c r="B20" i="85"/>
  <c r="A20" i="85"/>
  <c r="AK19" i="85"/>
  <c r="AJ19" i="85"/>
  <c r="AI19" i="85"/>
  <c r="AH19" i="85"/>
  <c r="AG19" i="85"/>
  <c r="AF19" i="85"/>
  <c r="AE19" i="85"/>
  <c r="AD19" i="85"/>
  <c r="AC19" i="85"/>
  <c r="AB19" i="85"/>
  <c r="AA19" i="85"/>
  <c r="Z19" i="85"/>
  <c r="Y19" i="85"/>
  <c r="X19" i="85"/>
  <c r="W19" i="85"/>
  <c r="V19" i="85"/>
  <c r="U19" i="85"/>
  <c r="T19" i="85"/>
  <c r="S19" i="85"/>
  <c r="R19" i="85"/>
  <c r="Q19" i="85"/>
  <c r="P19" i="85"/>
  <c r="O19" i="85"/>
  <c r="N19" i="85"/>
  <c r="M19" i="85"/>
  <c r="L19" i="85"/>
  <c r="K19" i="85"/>
  <c r="J19" i="85"/>
  <c r="I19" i="85"/>
  <c r="H19" i="85"/>
  <c r="G19" i="85"/>
  <c r="F19" i="85"/>
  <c r="E19" i="85"/>
  <c r="D19" i="85"/>
  <c r="C19" i="85"/>
  <c r="B19" i="85"/>
  <c r="A19" i="85"/>
  <c r="AK20" i="67"/>
  <c r="AJ20" i="67"/>
  <c r="AI20" i="67"/>
  <c r="AH20" i="67"/>
  <c r="AG20" i="67"/>
  <c r="AF20" i="67"/>
  <c r="AE20" i="67"/>
  <c r="AD20" i="67"/>
  <c r="AC20" i="67"/>
  <c r="AB20" i="67"/>
  <c r="AA20" i="67"/>
  <c r="Z20" i="67"/>
  <c r="Y20" i="67"/>
  <c r="X20" i="67"/>
  <c r="W20" i="67"/>
  <c r="V20" i="67"/>
  <c r="U20" i="67"/>
  <c r="T20" i="67"/>
  <c r="S20" i="67"/>
  <c r="R20" i="67"/>
  <c r="Q20" i="67"/>
  <c r="P20" i="67"/>
  <c r="O20" i="67"/>
  <c r="N20" i="67"/>
  <c r="M20" i="67"/>
  <c r="L20" i="67"/>
  <c r="K20" i="67"/>
  <c r="J20" i="67"/>
  <c r="I20" i="67"/>
  <c r="H20" i="67"/>
  <c r="G20" i="67"/>
  <c r="F20" i="67"/>
  <c r="E20" i="67"/>
  <c r="D20" i="67"/>
  <c r="C20" i="67"/>
  <c r="B20" i="67"/>
  <c r="A20" i="67"/>
  <c r="AK19" i="67"/>
  <c r="AJ19" i="67"/>
  <c r="AI19" i="67"/>
  <c r="AH19" i="67"/>
  <c r="AG19" i="67"/>
  <c r="AF19" i="67"/>
  <c r="AE19" i="67"/>
  <c r="AD19" i="67"/>
  <c r="AC19" i="67"/>
  <c r="AB19" i="67"/>
  <c r="AA19" i="67"/>
  <c r="Z19" i="67"/>
  <c r="Y19" i="67"/>
  <c r="X19" i="67"/>
  <c r="W19" i="67"/>
  <c r="V19" i="67"/>
  <c r="U19" i="67"/>
  <c r="T19" i="67"/>
  <c r="S19" i="67"/>
  <c r="R19" i="67"/>
  <c r="Q19" i="67"/>
  <c r="P19" i="67"/>
  <c r="O19" i="67"/>
  <c r="N19" i="67"/>
  <c r="M19" i="67"/>
  <c r="L19" i="67"/>
  <c r="K19" i="67"/>
  <c r="J19" i="67"/>
  <c r="I19" i="67"/>
  <c r="H19" i="67"/>
  <c r="G19" i="67"/>
  <c r="F19" i="67"/>
  <c r="E19" i="67"/>
  <c r="D19" i="67"/>
  <c r="C19" i="67"/>
  <c r="B19" i="67"/>
  <c r="A19" i="67"/>
  <c r="D20" i="61" l="1"/>
  <c r="D63" i="61"/>
  <c r="E63" i="61"/>
  <c r="E62" i="61"/>
  <c r="D62" i="61"/>
  <c r="E56" i="61"/>
  <c r="D56" i="61"/>
  <c r="D37" i="61"/>
  <c r="E37" i="61"/>
  <c r="E54" i="61" s="1"/>
  <c r="E20" i="61"/>
  <c r="E16" i="61"/>
  <c r="D16" i="61"/>
  <c r="E12" i="61"/>
  <c r="D12" i="61"/>
  <c r="E11" i="61"/>
  <c r="E19" i="61" s="1"/>
  <c r="E34" i="61" s="1"/>
  <c r="D11" i="61"/>
  <c r="G70" i="60"/>
  <c r="F70" i="60"/>
  <c r="E70" i="60"/>
  <c r="D70" i="60"/>
  <c r="G64" i="60"/>
  <c r="E64" i="60"/>
  <c r="E55" i="60"/>
  <c r="G55" i="60"/>
  <c r="E47" i="60"/>
  <c r="G47" i="60"/>
  <c r="G40" i="60"/>
  <c r="E40" i="60"/>
  <c r="D40" i="60"/>
  <c r="G30" i="60"/>
  <c r="E30" i="60"/>
  <c r="G20" i="60"/>
  <c r="E20" i="60"/>
  <c r="D20" i="60"/>
  <c r="G12" i="60"/>
  <c r="E12" i="60"/>
  <c r="D12" i="60"/>
  <c r="E11" i="60" l="1"/>
  <c r="D66" i="61"/>
  <c r="E66" i="61"/>
  <c r="D19" i="61"/>
  <c r="D34" i="61" s="1"/>
  <c r="D54" i="61"/>
  <c r="E39" i="60"/>
  <c r="G11" i="60"/>
  <c r="F12" i="60"/>
  <c r="F20" i="60"/>
  <c r="F30" i="60"/>
  <c r="F40" i="60"/>
  <c r="G39" i="60"/>
  <c r="F47" i="60"/>
  <c r="F55" i="60"/>
  <c r="F64" i="60"/>
  <c r="D47" i="60"/>
  <c r="D55" i="60"/>
  <c r="D30" i="60"/>
  <c r="D11" i="60" s="1"/>
  <c r="D64" i="60"/>
  <c r="G10" i="60" l="1"/>
  <c r="G75" i="60" s="1"/>
  <c r="E10" i="60"/>
  <c r="E75" i="60" s="1"/>
  <c r="D67" i="61"/>
  <c r="E67" i="61"/>
  <c r="E59" i="61"/>
  <c r="E69" i="61" s="1"/>
  <c r="F39" i="60"/>
  <c r="D39" i="60"/>
  <c r="D10" i="60" s="1"/>
  <c r="D75" i="60" s="1"/>
  <c r="F11" i="60"/>
  <c r="D59" i="61" l="1"/>
  <c r="D69" i="61" s="1"/>
  <c r="F10" i="60"/>
  <c r="F75" i="60" s="1"/>
  <c r="AK38" i="87" l="1"/>
  <c r="AJ38" i="87"/>
  <c r="AI38" i="87"/>
  <c r="AH38" i="87"/>
  <c r="AG38" i="87"/>
  <c r="AF38" i="87"/>
  <c r="AE38" i="87"/>
  <c r="AD38" i="87"/>
  <c r="AB38" i="87"/>
  <c r="AA38" i="87"/>
  <c r="Z38" i="87"/>
  <c r="Y38" i="87"/>
  <c r="X38" i="87"/>
  <c r="W38" i="87"/>
  <c r="V38" i="87"/>
  <c r="T38" i="87"/>
  <c r="S38" i="87"/>
  <c r="R38" i="87"/>
  <c r="Q38" i="87"/>
  <c r="P38" i="87"/>
  <c r="O38" i="87"/>
  <c r="N38" i="87"/>
  <c r="M38" i="87"/>
  <c r="F37" i="87"/>
  <c r="C37" i="87"/>
  <c r="F34" i="87"/>
  <c r="C34" i="87"/>
  <c r="AK29" i="87"/>
  <c r="AJ29" i="87"/>
  <c r="AI29" i="87"/>
  <c r="AH29" i="87"/>
  <c r="AG29" i="87"/>
  <c r="AF29" i="87"/>
  <c r="AE29" i="87"/>
  <c r="AD29" i="87"/>
  <c r="AC29" i="87"/>
  <c r="AB29" i="87"/>
  <c r="S29" i="87"/>
  <c r="O29" i="87"/>
  <c r="E29" i="87"/>
  <c r="A29" i="87"/>
  <c r="AK20" i="87" l="1"/>
  <c r="AJ20" i="87"/>
  <c r="AI20" i="87"/>
  <c r="AH20" i="87"/>
  <c r="AG20" i="87"/>
  <c r="AF20" i="87"/>
  <c r="AE20" i="87"/>
  <c r="AD20" i="87"/>
  <c r="AC20" i="87"/>
  <c r="AB20" i="87"/>
  <c r="AA20" i="87"/>
  <c r="Z20" i="87"/>
  <c r="Y20" i="87"/>
  <c r="X20" i="87"/>
  <c r="W20" i="87"/>
  <c r="V20" i="87"/>
  <c r="U20" i="87"/>
  <c r="T20" i="87"/>
  <c r="S20" i="87"/>
  <c r="R20" i="87"/>
  <c r="Q20" i="87"/>
  <c r="P20" i="87"/>
  <c r="O20" i="87"/>
  <c r="N20" i="87"/>
  <c r="M20" i="87"/>
  <c r="L20" i="87"/>
  <c r="K20" i="87"/>
  <c r="J20" i="87"/>
  <c r="I20" i="87"/>
  <c r="H20" i="87"/>
  <c r="G20" i="87"/>
  <c r="F20" i="87"/>
  <c r="E20" i="87"/>
  <c r="D20" i="87"/>
  <c r="C20" i="87"/>
  <c r="B20" i="87"/>
  <c r="A20" i="87"/>
  <c r="AK19" i="87"/>
  <c r="AJ19" i="87"/>
  <c r="AI19" i="87"/>
  <c r="AH19" i="87"/>
  <c r="L15" i="87"/>
  <c r="L14" i="87"/>
  <c r="F15" i="87"/>
  <c r="C15" i="87"/>
  <c r="U4" i="87"/>
  <c r="R4" i="87"/>
  <c r="AC38" i="85" l="1"/>
  <c r="AC38" i="87" s="1"/>
  <c r="U38" i="85"/>
  <c r="U38" i="87" s="1"/>
  <c r="L38" i="85"/>
  <c r="L38" i="87" s="1"/>
  <c r="J37" i="85"/>
  <c r="J37" i="87" s="1"/>
  <c r="I37" i="85"/>
  <c r="I37" i="87" s="1"/>
  <c r="H37" i="85"/>
  <c r="H37" i="87" s="1"/>
  <c r="G37" i="85"/>
  <c r="G37" i="87" s="1"/>
  <c r="E37" i="85"/>
  <c r="E37" i="87" s="1"/>
  <c r="D37" i="85"/>
  <c r="D37" i="87" s="1"/>
  <c r="B37" i="85"/>
  <c r="B37" i="87" s="1"/>
  <c r="A37" i="85"/>
  <c r="A37" i="87" s="1"/>
  <c r="J34" i="85"/>
  <c r="J34" i="87" s="1"/>
  <c r="I34" i="85"/>
  <c r="I34" i="87" s="1"/>
  <c r="H34" i="85"/>
  <c r="H34" i="87" s="1"/>
  <c r="G34" i="85"/>
  <c r="G34" i="87" s="1"/>
  <c r="E34" i="85"/>
  <c r="E34" i="87" s="1"/>
  <c r="D34" i="85"/>
  <c r="D34" i="87" s="1"/>
  <c r="B34" i="85"/>
  <c r="B34" i="87" s="1"/>
  <c r="A34" i="85"/>
  <c r="A34" i="87" s="1"/>
  <c r="AK31" i="85"/>
  <c r="AK31" i="87" s="1"/>
  <c r="AJ31" i="85"/>
  <c r="AJ31" i="87" s="1"/>
  <c r="AI31" i="85"/>
  <c r="AI31" i="87" s="1"/>
  <c r="AH31" i="85"/>
  <c r="AH31" i="87" s="1"/>
  <c r="AG31" i="85"/>
  <c r="AG31" i="87" s="1"/>
  <c r="AF31" i="85"/>
  <c r="AF31" i="87" s="1"/>
  <c r="AE31" i="85"/>
  <c r="AE31" i="87" s="1"/>
  <c r="AD31" i="85"/>
  <c r="AD31" i="87" s="1"/>
  <c r="AC31" i="85"/>
  <c r="AC31" i="87" s="1"/>
  <c r="AB31" i="85"/>
  <c r="AB31" i="87" s="1"/>
  <c r="AA31" i="85"/>
  <c r="AA31" i="87" s="1"/>
  <c r="Z31" i="85"/>
  <c r="Z31" i="87" s="1"/>
  <c r="Y31" i="85"/>
  <c r="Y31" i="87" s="1"/>
  <c r="X31" i="85"/>
  <c r="X31" i="87" s="1"/>
  <c r="W31" i="85"/>
  <c r="W31" i="87" s="1"/>
  <c r="V31" i="85"/>
  <c r="V31" i="87" s="1"/>
  <c r="U31" i="85"/>
  <c r="U31" i="87" s="1"/>
  <c r="T31" i="85"/>
  <c r="T31" i="87" s="1"/>
  <c r="S31" i="85"/>
  <c r="S31" i="87" s="1"/>
  <c r="R31" i="85"/>
  <c r="R31" i="87" s="1"/>
  <c r="Q31" i="85"/>
  <c r="Q31" i="87" s="1"/>
  <c r="P31" i="85"/>
  <c r="P31" i="87" s="1"/>
  <c r="O31" i="85"/>
  <c r="O31" i="87" s="1"/>
  <c r="N31" i="85"/>
  <c r="N31" i="87" s="1"/>
  <c r="M31" i="85"/>
  <c r="M31" i="87" s="1"/>
  <c r="L31" i="85"/>
  <c r="L31" i="87" s="1"/>
  <c r="K31" i="85"/>
  <c r="K31" i="87" s="1"/>
  <c r="J31" i="85"/>
  <c r="J31" i="87" s="1"/>
  <c r="I31" i="85"/>
  <c r="I31" i="87" s="1"/>
  <c r="H31" i="85"/>
  <c r="H31" i="87" s="1"/>
  <c r="G31" i="85"/>
  <c r="G31" i="87" s="1"/>
  <c r="F31" i="85"/>
  <c r="F31" i="87" s="1"/>
  <c r="E31" i="85"/>
  <c r="E31" i="87" s="1"/>
  <c r="D31" i="85"/>
  <c r="D31" i="87" s="1"/>
  <c r="C31" i="85"/>
  <c r="C31" i="87" s="1"/>
  <c r="B31" i="85"/>
  <c r="B31" i="87" s="1"/>
  <c r="A31" i="85"/>
  <c r="A31" i="87" s="1"/>
  <c r="AA29" i="85"/>
  <c r="AA29" i="87" s="1"/>
  <c r="Z29" i="85"/>
  <c r="Z29" i="87" s="1"/>
  <c r="Y29" i="85"/>
  <c r="Y29" i="87" s="1"/>
  <c r="X29" i="85"/>
  <c r="X29" i="87" s="1"/>
  <c r="W29" i="85"/>
  <c r="W29" i="87" s="1"/>
  <c r="V29" i="85"/>
  <c r="V29" i="87" s="1"/>
  <c r="U29" i="85"/>
  <c r="U29" i="87" s="1"/>
  <c r="T29" i="85"/>
  <c r="T29" i="87" s="1"/>
  <c r="R29" i="85"/>
  <c r="R29" i="87" s="1"/>
  <c r="Q29" i="85"/>
  <c r="Q29" i="87" s="1"/>
  <c r="P29" i="85"/>
  <c r="P29" i="87" s="1"/>
  <c r="M29" i="85"/>
  <c r="M29" i="87" s="1"/>
  <c r="L29" i="85"/>
  <c r="L29" i="87" s="1"/>
  <c r="K29" i="85"/>
  <c r="K29" i="87" s="1"/>
  <c r="J29" i="85"/>
  <c r="J29" i="87" s="1"/>
  <c r="I29" i="85"/>
  <c r="I29" i="87" s="1"/>
  <c r="H29" i="85"/>
  <c r="H29" i="87" s="1"/>
  <c r="G29" i="85"/>
  <c r="G29" i="87" s="1"/>
  <c r="F29" i="85"/>
  <c r="F29" i="87" s="1"/>
  <c r="D29" i="85"/>
  <c r="D29" i="87" s="1"/>
  <c r="C29" i="85"/>
  <c r="C29" i="87" s="1"/>
  <c r="B29" i="85"/>
  <c r="B29" i="87" s="1"/>
  <c r="AK27" i="85"/>
  <c r="AK27" i="87" s="1"/>
  <c r="AJ27" i="85"/>
  <c r="AJ27" i="87" s="1"/>
  <c r="AI27" i="85"/>
  <c r="AI27" i="87" s="1"/>
  <c r="AH27" i="85"/>
  <c r="AH27" i="87" s="1"/>
  <c r="AG27" i="85"/>
  <c r="AG27" i="87" s="1"/>
  <c r="AF27" i="85"/>
  <c r="AF27" i="87" s="1"/>
  <c r="AE27" i="85"/>
  <c r="AE27" i="87" s="1"/>
  <c r="AD27" i="85"/>
  <c r="AD27" i="87" s="1"/>
  <c r="AC27" i="85"/>
  <c r="AC27" i="87" s="1"/>
  <c r="AB27" i="85"/>
  <c r="AB27" i="87" s="1"/>
  <c r="AA27" i="85"/>
  <c r="AA27" i="87" s="1"/>
  <c r="Z27" i="85"/>
  <c r="Z27" i="87" s="1"/>
  <c r="Y27" i="85"/>
  <c r="Y27" i="87" s="1"/>
  <c r="X27" i="85"/>
  <c r="X27" i="87" s="1"/>
  <c r="W27" i="85"/>
  <c r="W27" i="87" s="1"/>
  <c r="V27" i="85"/>
  <c r="V27" i="87" s="1"/>
  <c r="U27" i="85"/>
  <c r="U27" i="87" s="1"/>
  <c r="T27" i="85"/>
  <c r="T27" i="87" s="1"/>
  <c r="S27" i="85"/>
  <c r="S27" i="87" s="1"/>
  <c r="R27" i="85"/>
  <c r="R27" i="87" s="1"/>
  <c r="Q27" i="85"/>
  <c r="Q27" i="87" s="1"/>
  <c r="P27" i="85"/>
  <c r="P27" i="87" s="1"/>
  <c r="O27" i="85"/>
  <c r="O27" i="87" s="1"/>
  <c r="N27" i="85"/>
  <c r="N27" i="87" s="1"/>
  <c r="M27" i="85"/>
  <c r="M27" i="87" s="1"/>
  <c r="L27" i="85"/>
  <c r="L27" i="87" s="1"/>
  <c r="K27" i="85"/>
  <c r="K27" i="87" s="1"/>
  <c r="J27" i="85"/>
  <c r="J27" i="87" s="1"/>
  <c r="I27" i="85"/>
  <c r="I27" i="87" s="1"/>
  <c r="H27" i="85"/>
  <c r="H27" i="87" s="1"/>
  <c r="G27" i="85"/>
  <c r="G27" i="87" s="1"/>
  <c r="E27" i="85"/>
  <c r="E27" i="87" s="1"/>
  <c r="D27" i="85"/>
  <c r="D27" i="87" s="1"/>
  <c r="C27" i="85"/>
  <c r="C27" i="87" s="1"/>
  <c r="B27" i="85"/>
  <c r="B27" i="87" s="1"/>
  <c r="A27" i="85"/>
  <c r="A27" i="87" s="1"/>
  <c r="AK25" i="85"/>
  <c r="AK25" i="87" s="1"/>
  <c r="AJ25" i="85"/>
  <c r="AJ25" i="87" s="1"/>
  <c r="AI25" i="85"/>
  <c r="AI25" i="87" s="1"/>
  <c r="AH25" i="85"/>
  <c r="AH25" i="87" s="1"/>
  <c r="AG25" i="85"/>
  <c r="AG25" i="87" s="1"/>
  <c r="AF25" i="85"/>
  <c r="AF25" i="87" s="1"/>
  <c r="AE25" i="85"/>
  <c r="AE25" i="87" s="1"/>
  <c r="AD25" i="85"/>
  <c r="AD25" i="87" s="1"/>
  <c r="AB25" i="85"/>
  <c r="AB25" i="87" s="1"/>
  <c r="AA25" i="85"/>
  <c r="AA25" i="87" s="1"/>
  <c r="Z25" i="85"/>
  <c r="Z25" i="87" s="1"/>
  <c r="Y25" i="85"/>
  <c r="Y25" i="87" s="1"/>
  <c r="X25" i="85"/>
  <c r="X25" i="87" s="1"/>
  <c r="W25" i="85"/>
  <c r="W25" i="87" s="1"/>
  <c r="V25" i="85"/>
  <c r="V25" i="87" s="1"/>
  <c r="U25" i="85"/>
  <c r="U25" i="87" s="1"/>
  <c r="T25" i="85"/>
  <c r="T25" i="87" s="1"/>
  <c r="S25" i="85"/>
  <c r="S25" i="87" s="1"/>
  <c r="R25" i="85"/>
  <c r="R25" i="87" s="1"/>
  <c r="Q25" i="85"/>
  <c r="Q25" i="87" s="1"/>
  <c r="P25" i="85"/>
  <c r="P25" i="87" s="1"/>
  <c r="O25" i="85"/>
  <c r="O25" i="87" s="1"/>
  <c r="N25" i="85"/>
  <c r="N25" i="87" s="1"/>
  <c r="M25" i="85"/>
  <c r="M25" i="87" s="1"/>
  <c r="L25" i="85"/>
  <c r="L25" i="87" s="1"/>
  <c r="K25" i="85"/>
  <c r="K25" i="87" s="1"/>
  <c r="J25" i="85"/>
  <c r="J25" i="87" s="1"/>
  <c r="I25" i="85"/>
  <c r="I25" i="87" s="1"/>
  <c r="H25" i="85"/>
  <c r="H25" i="87" s="1"/>
  <c r="G25" i="85"/>
  <c r="G25" i="87" s="1"/>
  <c r="F25" i="85"/>
  <c r="F25" i="87" s="1"/>
  <c r="E25" i="85"/>
  <c r="E25" i="87" s="1"/>
  <c r="D25" i="85"/>
  <c r="D25" i="87" s="1"/>
  <c r="C25" i="85"/>
  <c r="C25" i="87" s="1"/>
  <c r="B25" i="85"/>
  <c r="B25" i="87" s="1"/>
  <c r="A25" i="85"/>
  <c r="A25" i="87" s="1"/>
  <c r="AK22" i="85"/>
  <c r="AJ22" i="85"/>
  <c r="AI22" i="85"/>
  <c r="AH22" i="85"/>
  <c r="AG22" i="85"/>
  <c r="AF22" i="85"/>
  <c r="AE22" i="85"/>
  <c r="AD22" i="85"/>
  <c r="AC22" i="85"/>
  <c r="AB22" i="85"/>
  <c r="AA22" i="85"/>
  <c r="Z22" i="85"/>
  <c r="Y22" i="85"/>
  <c r="X22" i="85"/>
  <c r="W22" i="85"/>
  <c r="V22" i="85"/>
  <c r="U22" i="85"/>
  <c r="T22" i="85"/>
  <c r="S22" i="85"/>
  <c r="R22" i="85"/>
  <c r="Q22" i="85"/>
  <c r="P22" i="85"/>
  <c r="O22" i="85"/>
  <c r="N22" i="85"/>
  <c r="M22" i="85"/>
  <c r="L22" i="85"/>
  <c r="K22" i="85"/>
  <c r="J22" i="85"/>
  <c r="I22" i="85"/>
  <c r="H22" i="85"/>
  <c r="G22" i="85"/>
  <c r="AG19" i="87"/>
  <c r="AF19" i="87"/>
  <c r="AE19" i="87"/>
  <c r="AD19" i="87"/>
  <c r="AC19" i="87"/>
  <c r="AB19" i="87"/>
  <c r="AA19" i="87"/>
  <c r="Z19" i="87"/>
  <c r="Y19" i="87"/>
  <c r="X19" i="87"/>
  <c r="W19" i="87"/>
  <c r="V19" i="87"/>
  <c r="U19" i="87"/>
  <c r="T19" i="87"/>
  <c r="S19" i="87"/>
  <c r="R19" i="87"/>
  <c r="Q19" i="87"/>
  <c r="P19" i="87"/>
  <c r="O19" i="87"/>
  <c r="N19" i="87"/>
  <c r="M19" i="87"/>
  <c r="L19" i="87"/>
  <c r="K19" i="87"/>
  <c r="J19" i="87"/>
  <c r="I19" i="87"/>
  <c r="H19" i="87"/>
  <c r="G19" i="87"/>
  <c r="F19" i="87"/>
  <c r="E19" i="87"/>
  <c r="D19" i="87"/>
  <c r="C19" i="87"/>
  <c r="B19" i="87"/>
  <c r="A19" i="87"/>
  <c r="G15" i="85"/>
  <c r="G15" i="87" s="1"/>
  <c r="E15" i="85"/>
  <c r="E15" i="87" s="1"/>
  <c r="D15" i="85"/>
  <c r="D15" i="87" s="1"/>
  <c r="B15" i="85"/>
  <c r="B15" i="87" s="1"/>
  <c r="A15" i="85"/>
  <c r="A15" i="87" s="1"/>
  <c r="R12" i="85"/>
  <c r="R12" i="87" s="1"/>
  <c r="L12" i="85"/>
  <c r="L12" i="87" s="1"/>
  <c r="H13" i="85"/>
  <c r="H13" i="87" s="1"/>
  <c r="G13" i="85"/>
  <c r="G13" i="87" s="1"/>
  <c r="F13" i="85"/>
  <c r="F13" i="87" s="1"/>
  <c r="E13" i="85"/>
  <c r="E13" i="87" s="1"/>
  <c r="D13" i="85"/>
  <c r="D13" i="87" s="1"/>
  <c r="C13" i="85"/>
  <c r="C13" i="87" s="1"/>
  <c r="B13" i="85"/>
  <c r="B13" i="87" s="1"/>
  <c r="A13" i="85"/>
  <c r="A13" i="87" s="1"/>
  <c r="R11" i="85"/>
  <c r="R11" i="87" s="1"/>
  <c r="L11" i="85"/>
  <c r="L11" i="87" s="1"/>
  <c r="J11" i="85"/>
  <c r="J11" i="87" s="1"/>
  <c r="I11" i="85"/>
  <c r="I11" i="87" s="1"/>
  <c r="H11" i="85"/>
  <c r="H11" i="87" s="1"/>
  <c r="G11" i="85"/>
  <c r="G11" i="87" s="1"/>
  <c r="F11" i="85"/>
  <c r="F11" i="87" s="1"/>
  <c r="E11" i="85"/>
  <c r="E11" i="87" s="1"/>
  <c r="D11" i="85"/>
  <c r="D11" i="87" s="1"/>
  <c r="C11" i="85"/>
  <c r="C11" i="87" s="1"/>
  <c r="B11" i="85"/>
  <c r="B11" i="87" s="1"/>
  <c r="A11" i="85"/>
  <c r="A11" i="87" s="1"/>
  <c r="AD36" i="72" l="1"/>
  <c r="V36" i="72"/>
  <c r="M36" i="72"/>
  <c r="AD36" i="75"/>
  <c r="V36" i="75"/>
  <c r="M36" i="75"/>
  <c r="E6" i="68"/>
  <c r="AD38" i="84" l="1"/>
  <c r="V38" i="84"/>
  <c r="M38" i="84"/>
  <c r="J37" i="84"/>
  <c r="I37" i="84"/>
  <c r="H37" i="84"/>
  <c r="G37" i="84"/>
  <c r="E37" i="84"/>
  <c r="D37" i="84"/>
  <c r="B37" i="84"/>
  <c r="A37" i="84"/>
  <c r="J34" i="84"/>
  <c r="I34" i="84"/>
  <c r="H34" i="84"/>
  <c r="G34" i="84"/>
  <c r="E34" i="84"/>
  <c r="D34" i="84"/>
  <c r="B34" i="84"/>
  <c r="A34" i="84"/>
  <c r="AK31" i="84"/>
  <c r="AJ31" i="84"/>
  <c r="AI31" i="84"/>
  <c r="AH31" i="84"/>
  <c r="AG31" i="84"/>
  <c r="AF31" i="84"/>
  <c r="AE31" i="84"/>
  <c r="AD31" i="84"/>
  <c r="AC31" i="84"/>
  <c r="AB31" i="84"/>
  <c r="AA31" i="84"/>
  <c r="Z31" i="84"/>
  <c r="Y31" i="84"/>
  <c r="X31" i="84"/>
  <c r="W31" i="84"/>
  <c r="V31" i="84"/>
  <c r="U31" i="84"/>
  <c r="T31" i="84"/>
  <c r="S31" i="84"/>
  <c r="R31" i="84"/>
  <c r="Q31" i="84"/>
  <c r="P31" i="84"/>
  <c r="O31" i="84"/>
  <c r="N31" i="84"/>
  <c r="M31" i="84"/>
  <c r="L31" i="84"/>
  <c r="K31" i="84"/>
  <c r="J31" i="84"/>
  <c r="I31" i="84"/>
  <c r="H31" i="84"/>
  <c r="G31" i="84"/>
  <c r="F31" i="84"/>
  <c r="E31" i="84"/>
  <c r="D31" i="84"/>
  <c r="C31" i="84"/>
  <c r="B31" i="84"/>
  <c r="A31" i="84"/>
  <c r="AA29" i="84"/>
  <c r="Z29" i="84"/>
  <c r="Y29" i="84"/>
  <c r="X29" i="84"/>
  <c r="W29" i="84"/>
  <c r="V29" i="84"/>
  <c r="U29" i="84"/>
  <c r="T29" i="84"/>
  <c r="R29" i="84"/>
  <c r="Q29" i="84"/>
  <c r="P29" i="84"/>
  <c r="M29" i="84"/>
  <c r="L29" i="84"/>
  <c r="K29" i="84"/>
  <c r="J29" i="84"/>
  <c r="I29" i="84"/>
  <c r="H29" i="84"/>
  <c r="G29" i="84"/>
  <c r="F29" i="84"/>
  <c r="D29" i="84"/>
  <c r="C29" i="84"/>
  <c r="B29" i="84"/>
  <c r="AK27" i="84"/>
  <c r="AJ27" i="84"/>
  <c r="AI27" i="84"/>
  <c r="AH27" i="84"/>
  <c r="AG27" i="84"/>
  <c r="AF27" i="84"/>
  <c r="AE27" i="84"/>
  <c r="AD27" i="84"/>
  <c r="AC27" i="84"/>
  <c r="AB27" i="84"/>
  <c r="AA27" i="84"/>
  <c r="Z27" i="84"/>
  <c r="Y27" i="84"/>
  <c r="X27" i="84"/>
  <c r="W27" i="84"/>
  <c r="V27" i="84"/>
  <c r="U27" i="84"/>
  <c r="T27" i="84"/>
  <c r="S27" i="84"/>
  <c r="R27" i="84"/>
  <c r="Q27" i="84"/>
  <c r="P27" i="84"/>
  <c r="O27" i="84"/>
  <c r="N27" i="84"/>
  <c r="M27" i="84"/>
  <c r="L27" i="84"/>
  <c r="K27" i="84"/>
  <c r="J27" i="84"/>
  <c r="I27" i="84"/>
  <c r="H27" i="84"/>
  <c r="G27" i="84"/>
  <c r="E27" i="84"/>
  <c r="D27" i="84"/>
  <c r="C27" i="84"/>
  <c r="B27" i="84"/>
  <c r="A27" i="84"/>
  <c r="AK25" i="84"/>
  <c r="AJ25" i="84"/>
  <c r="AI25" i="84"/>
  <c r="AH25" i="84"/>
  <c r="AG25" i="84"/>
  <c r="AF25" i="84"/>
  <c r="AE25" i="84"/>
  <c r="AD25" i="84"/>
  <c r="AB25" i="84"/>
  <c r="AA25" i="84"/>
  <c r="Z25" i="84"/>
  <c r="Y25" i="84"/>
  <c r="X25" i="84"/>
  <c r="W25" i="84"/>
  <c r="V25" i="84"/>
  <c r="U25" i="84"/>
  <c r="T25" i="84"/>
  <c r="S25" i="84"/>
  <c r="R25" i="84"/>
  <c r="Q25" i="84"/>
  <c r="P25" i="84"/>
  <c r="O25" i="84"/>
  <c r="N25" i="84"/>
  <c r="M25" i="84"/>
  <c r="L25" i="84"/>
  <c r="K25" i="84"/>
  <c r="J25" i="84"/>
  <c r="I25" i="84"/>
  <c r="H25" i="84"/>
  <c r="G25" i="84"/>
  <c r="F25" i="84"/>
  <c r="E25" i="84"/>
  <c r="D25" i="84"/>
  <c r="C25" i="84"/>
  <c r="B25" i="84"/>
  <c r="A25" i="84"/>
  <c r="R15" i="84"/>
  <c r="K15" i="84"/>
  <c r="H15" i="84"/>
  <c r="G15" i="84"/>
  <c r="F15" i="84"/>
  <c r="E15" i="84"/>
  <c r="D15" i="84"/>
  <c r="C15" i="84"/>
  <c r="B15" i="84"/>
  <c r="A15" i="84"/>
  <c r="R14" i="84"/>
  <c r="K14" i="84"/>
  <c r="J13" i="84"/>
  <c r="I13" i="84"/>
  <c r="H13" i="84"/>
  <c r="G13" i="84"/>
  <c r="F13" i="84"/>
  <c r="E13" i="84"/>
  <c r="D13" i="84"/>
  <c r="C13" i="84"/>
  <c r="B13" i="84"/>
  <c r="A13" i="84"/>
  <c r="AD37" i="83"/>
  <c r="V37" i="83"/>
  <c r="M37" i="83"/>
  <c r="J36" i="83"/>
  <c r="I36" i="83"/>
  <c r="H36" i="83"/>
  <c r="G36" i="83"/>
  <c r="E36" i="83"/>
  <c r="D36" i="83"/>
  <c r="B36" i="83"/>
  <c r="A36" i="83"/>
  <c r="J33" i="83"/>
  <c r="I33" i="83"/>
  <c r="H33" i="83"/>
  <c r="G33" i="83"/>
  <c r="E33" i="83"/>
  <c r="D33" i="83"/>
  <c r="B33" i="83"/>
  <c r="A33" i="83"/>
  <c r="AK30" i="83"/>
  <c r="AJ30" i="83"/>
  <c r="AI30" i="83"/>
  <c r="AH30" i="83"/>
  <c r="AG30" i="83"/>
  <c r="AF30" i="83"/>
  <c r="AE30" i="83"/>
  <c r="AD30" i="83"/>
  <c r="AC30" i="83"/>
  <c r="AB30" i="83"/>
  <c r="AA30" i="83"/>
  <c r="Z30" i="83"/>
  <c r="Y30" i="83"/>
  <c r="X30" i="83"/>
  <c r="W30" i="83"/>
  <c r="V30" i="83"/>
  <c r="U30" i="83"/>
  <c r="T30" i="83"/>
  <c r="S30" i="83"/>
  <c r="R30" i="83"/>
  <c r="Q30" i="83"/>
  <c r="P30" i="83"/>
  <c r="O30" i="83"/>
  <c r="N30" i="83"/>
  <c r="M30" i="83"/>
  <c r="L30" i="83"/>
  <c r="K30" i="83"/>
  <c r="J30" i="83"/>
  <c r="I30" i="83"/>
  <c r="H30" i="83"/>
  <c r="G30" i="83"/>
  <c r="F30" i="83"/>
  <c r="E30" i="83"/>
  <c r="D30" i="83"/>
  <c r="C30" i="83"/>
  <c r="B30" i="83"/>
  <c r="A30" i="83"/>
  <c r="AA28" i="83"/>
  <c r="Z28" i="83"/>
  <c r="Y28" i="83"/>
  <c r="X28" i="83"/>
  <c r="W28" i="83"/>
  <c r="V28" i="83"/>
  <c r="U28" i="83"/>
  <c r="T28" i="83"/>
  <c r="R28" i="83"/>
  <c r="Q28" i="83"/>
  <c r="P28" i="83"/>
  <c r="M28" i="83"/>
  <c r="L28" i="83"/>
  <c r="K28" i="83"/>
  <c r="J28" i="83"/>
  <c r="I28" i="83"/>
  <c r="H28" i="83"/>
  <c r="G28" i="83"/>
  <c r="F28" i="83"/>
  <c r="D28" i="83"/>
  <c r="C28" i="83"/>
  <c r="B28" i="83"/>
  <c r="AK26" i="83"/>
  <c r="AJ26" i="83"/>
  <c r="AI26" i="83"/>
  <c r="AH26" i="83"/>
  <c r="AG26" i="83"/>
  <c r="AF26" i="83"/>
  <c r="AE26" i="83"/>
  <c r="AD26" i="83"/>
  <c r="AC26" i="83"/>
  <c r="AB26" i="83"/>
  <c r="AA26" i="83"/>
  <c r="Z26" i="83"/>
  <c r="Y26" i="83"/>
  <c r="X26" i="83"/>
  <c r="W26" i="83"/>
  <c r="V26" i="83"/>
  <c r="U26" i="83"/>
  <c r="T26" i="83"/>
  <c r="S26" i="83"/>
  <c r="R26" i="83"/>
  <c r="Q26" i="83"/>
  <c r="P26" i="83"/>
  <c r="O26" i="83"/>
  <c r="N26" i="83"/>
  <c r="M26" i="83"/>
  <c r="L26" i="83"/>
  <c r="K26" i="83"/>
  <c r="J26" i="83"/>
  <c r="I26" i="83"/>
  <c r="H26" i="83"/>
  <c r="G26" i="83"/>
  <c r="E26" i="83"/>
  <c r="D26" i="83"/>
  <c r="C26" i="83"/>
  <c r="B26" i="83"/>
  <c r="A26" i="83"/>
  <c r="AK24" i="83"/>
  <c r="AJ24" i="83"/>
  <c r="AI24" i="83"/>
  <c r="AH24" i="83"/>
  <c r="AG24" i="83"/>
  <c r="AF24" i="83"/>
  <c r="AE24" i="83"/>
  <c r="AD24" i="83"/>
  <c r="AB24" i="83"/>
  <c r="AA24" i="83"/>
  <c r="Z24" i="83"/>
  <c r="Y24" i="83"/>
  <c r="X24" i="83"/>
  <c r="W24" i="83"/>
  <c r="V24" i="83"/>
  <c r="U24" i="83"/>
  <c r="T24" i="83"/>
  <c r="S24" i="83"/>
  <c r="R24" i="83"/>
  <c r="Q24" i="83"/>
  <c r="P24" i="83"/>
  <c r="O24" i="83"/>
  <c r="N24" i="83"/>
  <c r="M24" i="83"/>
  <c r="L24" i="83"/>
  <c r="K24" i="83"/>
  <c r="J24" i="83"/>
  <c r="I24" i="83"/>
  <c r="H24" i="83"/>
  <c r="G24" i="83"/>
  <c r="F24" i="83"/>
  <c r="E24" i="83"/>
  <c r="D24" i="83"/>
  <c r="C24" i="83"/>
  <c r="B24" i="83"/>
  <c r="A24" i="83"/>
  <c r="R14" i="83"/>
  <c r="K14" i="83"/>
  <c r="H14" i="83"/>
  <c r="G14" i="83"/>
  <c r="F14" i="83"/>
  <c r="E14" i="83"/>
  <c r="D14" i="83"/>
  <c r="C14" i="83"/>
  <c r="B14" i="83"/>
  <c r="A14" i="83"/>
  <c r="R13" i="83"/>
  <c r="K13" i="83"/>
  <c r="J12" i="83"/>
  <c r="I12" i="83"/>
  <c r="H12" i="83"/>
  <c r="G12" i="83"/>
  <c r="F12" i="83"/>
  <c r="E12" i="83"/>
  <c r="D12" i="83"/>
  <c r="C12" i="83"/>
  <c r="B12" i="83"/>
  <c r="A12" i="83"/>
  <c r="I210" i="80" l="1"/>
  <c r="G210" i="80"/>
  <c r="I209" i="80"/>
  <c r="G209" i="80"/>
  <c r="I208" i="80"/>
  <c r="G208" i="80"/>
  <c r="I207" i="80"/>
  <c r="G207" i="80"/>
  <c r="I206" i="80"/>
  <c r="G206" i="80"/>
  <c r="I205" i="80"/>
  <c r="G205" i="80"/>
  <c r="I204" i="80"/>
  <c r="G204" i="80"/>
  <c r="I203" i="80"/>
  <c r="G203" i="80"/>
  <c r="I202" i="80"/>
  <c r="G202" i="80"/>
  <c r="I201" i="80"/>
  <c r="G201" i="80"/>
  <c r="I200" i="80"/>
  <c r="G200" i="80"/>
  <c r="I199" i="80"/>
  <c r="G199" i="80"/>
  <c r="I198" i="80"/>
  <c r="G198" i="80"/>
  <c r="I197" i="80"/>
  <c r="G197" i="80"/>
  <c r="I196" i="80"/>
  <c r="G196" i="80"/>
  <c r="I195" i="80"/>
  <c r="G195" i="80"/>
  <c r="I194" i="80"/>
  <c r="G194" i="80"/>
  <c r="I193" i="80"/>
  <c r="G193" i="80"/>
  <c r="I192" i="80"/>
  <c r="G192" i="80"/>
  <c r="I191" i="80"/>
  <c r="G191" i="80"/>
  <c r="I190" i="80"/>
  <c r="G190" i="80"/>
  <c r="I189" i="80"/>
  <c r="G189" i="80"/>
  <c r="I188" i="80"/>
  <c r="G188" i="80"/>
  <c r="I187" i="80"/>
  <c r="G187" i="80"/>
  <c r="I186" i="80"/>
  <c r="G186" i="80"/>
  <c r="I185" i="80"/>
  <c r="G185" i="80"/>
  <c r="I184" i="80"/>
  <c r="G184" i="80"/>
  <c r="I183" i="80"/>
  <c r="G183" i="80"/>
  <c r="I182" i="80"/>
  <c r="G182" i="80"/>
  <c r="I181" i="80"/>
  <c r="G181" i="80"/>
  <c r="I180" i="80"/>
  <c r="G180" i="80"/>
  <c r="I178" i="80"/>
  <c r="G178" i="80"/>
  <c r="I177" i="80"/>
  <c r="G177" i="80"/>
  <c r="I176" i="80"/>
  <c r="G176" i="80"/>
  <c r="I175" i="80"/>
  <c r="G175" i="80"/>
  <c r="I174" i="80"/>
  <c r="G174" i="80"/>
  <c r="I173" i="80"/>
  <c r="G173" i="80"/>
  <c r="I172" i="80"/>
  <c r="G172" i="80"/>
  <c r="I170" i="80"/>
  <c r="G170" i="80"/>
  <c r="I169" i="80"/>
  <c r="G169" i="80"/>
  <c r="I168" i="80"/>
  <c r="G168" i="80"/>
  <c r="I167" i="80"/>
  <c r="G167" i="80"/>
  <c r="I166" i="80"/>
  <c r="G166" i="80"/>
  <c r="I165" i="80"/>
  <c r="G165" i="80"/>
  <c r="I164" i="80"/>
  <c r="G164" i="80"/>
  <c r="I163" i="80"/>
  <c r="G163" i="80"/>
  <c r="I162" i="80"/>
  <c r="G162" i="80"/>
  <c r="I161" i="80"/>
  <c r="G161" i="80"/>
  <c r="I160" i="80"/>
  <c r="G160" i="80"/>
  <c r="I159" i="80"/>
  <c r="G159" i="80"/>
  <c r="I158" i="80"/>
  <c r="G158" i="80"/>
  <c r="I157" i="80"/>
  <c r="G157" i="80"/>
  <c r="I156" i="80"/>
  <c r="G156" i="80"/>
  <c r="I155" i="80"/>
  <c r="G155" i="80"/>
  <c r="I154" i="80"/>
  <c r="G154" i="80"/>
  <c r="I153" i="80"/>
  <c r="G153" i="80"/>
  <c r="I152" i="80"/>
  <c r="G152" i="80"/>
  <c r="H148" i="80"/>
  <c r="D148" i="80"/>
  <c r="G147" i="80"/>
  <c r="D147" i="80"/>
  <c r="H146" i="80"/>
  <c r="D146" i="80"/>
  <c r="G145" i="80"/>
  <c r="D145" i="80"/>
  <c r="H144" i="80"/>
  <c r="D144" i="80"/>
  <c r="G143" i="80"/>
  <c r="D143" i="80"/>
  <c r="H142" i="80"/>
  <c r="D142" i="80"/>
  <c r="G141" i="80"/>
  <c r="D141" i="80"/>
  <c r="H140" i="80"/>
  <c r="D140" i="80"/>
  <c r="G139" i="80"/>
  <c r="D139" i="80"/>
  <c r="H138" i="80"/>
  <c r="D138" i="80"/>
  <c r="G137" i="80"/>
  <c r="D137" i="80"/>
  <c r="H136" i="80"/>
  <c r="D136" i="80"/>
  <c r="G135" i="80"/>
  <c r="D135" i="80"/>
  <c r="H134" i="80"/>
  <c r="D134" i="80"/>
  <c r="G133" i="80"/>
  <c r="D133" i="80"/>
  <c r="H132" i="80"/>
  <c r="D132" i="80"/>
  <c r="G131" i="80"/>
  <c r="D131" i="80"/>
  <c r="H127" i="80"/>
  <c r="D127" i="80"/>
  <c r="G126" i="80"/>
  <c r="D126" i="80"/>
  <c r="H125" i="80"/>
  <c r="D125" i="80"/>
  <c r="G124" i="80"/>
  <c r="D124" i="80"/>
  <c r="H123" i="80"/>
  <c r="D123" i="80"/>
  <c r="G122" i="80"/>
  <c r="D122" i="80"/>
  <c r="H121" i="80"/>
  <c r="D121" i="80"/>
  <c r="G120" i="80"/>
  <c r="D120" i="80"/>
  <c r="H119" i="80"/>
  <c r="D119" i="80"/>
  <c r="G118" i="80"/>
  <c r="D118" i="80"/>
  <c r="H117" i="80"/>
  <c r="D117" i="80"/>
  <c r="G116" i="80"/>
  <c r="D116" i="80"/>
  <c r="H115" i="80"/>
  <c r="D115" i="80"/>
  <c r="G114" i="80"/>
  <c r="D114" i="80"/>
  <c r="H113" i="80"/>
  <c r="D113" i="80"/>
  <c r="G112" i="80"/>
  <c r="D112" i="80"/>
  <c r="H111" i="80"/>
  <c r="D111" i="80"/>
  <c r="G110" i="80"/>
  <c r="D110" i="80"/>
  <c r="H109" i="80"/>
  <c r="D109" i="80"/>
  <c r="G108" i="80"/>
  <c r="D108" i="80"/>
  <c r="H107" i="80"/>
  <c r="D107" i="80"/>
  <c r="G106" i="80"/>
  <c r="D106" i="80"/>
  <c r="H105" i="80"/>
  <c r="D105" i="80"/>
  <c r="G104" i="80"/>
  <c r="D104" i="80"/>
  <c r="H103" i="80"/>
  <c r="D103" i="80"/>
  <c r="G102" i="80"/>
  <c r="D102" i="80"/>
  <c r="H101" i="80"/>
  <c r="D101" i="80"/>
  <c r="G100" i="80"/>
  <c r="D100" i="80"/>
  <c r="H99" i="80"/>
  <c r="D99" i="80"/>
  <c r="G98" i="80"/>
  <c r="D98" i="80"/>
  <c r="H94" i="80"/>
  <c r="D94" i="80"/>
  <c r="G93" i="80"/>
  <c r="D93" i="80"/>
  <c r="H92" i="80"/>
  <c r="D92" i="80"/>
  <c r="G91" i="80"/>
  <c r="D91" i="80"/>
  <c r="H90" i="80"/>
  <c r="D90" i="80"/>
  <c r="G89" i="80"/>
  <c r="D89" i="80"/>
  <c r="H88" i="80"/>
  <c r="D88" i="80"/>
  <c r="G87" i="80"/>
  <c r="D87" i="80"/>
  <c r="H86" i="80"/>
  <c r="D86" i="80"/>
  <c r="G85" i="80"/>
  <c r="D85" i="80"/>
  <c r="H84" i="80"/>
  <c r="D84" i="80"/>
  <c r="G83" i="80"/>
  <c r="D83" i="80"/>
  <c r="H82" i="80"/>
  <c r="D82" i="80"/>
  <c r="G81" i="80"/>
  <c r="D81" i="80"/>
  <c r="H80" i="80"/>
  <c r="D80" i="80"/>
  <c r="G79" i="80"/>
  <c r="D79" i="80"/>
  <c r="H78" i="80"/>
  <c r="D78" i="80"/>
  <c r="G77" i="80"/>
  <c r="D77" i="80"/>
  <c r="H76" i="80"/>
  <c r="D76" i="80"/>
  <c r="G75" i="80"/>
  <c r="D75" i="80"/>
  <c r="H74" i="80"/>
  <c r="D74" i="80"/>
  <c r="G73" i="80"/>
  <c r="D73" i="80"/>
  <c r="H72" i="80"/>
  <c r="D72" i="80"/>
  <c r="G71" i="80"/>
  <c r="D71" i="80"/>
  <c r="H70" i="80"/>
  <c r="D70" i="80"/>
  <c r="G69" i="80"/>
  <c r="D69" i="80"/>
  <c r="H68" i="80"/>
  <c r="D68" i="80"/>
  <c r="G67" i="80"/>
  <c r="D67" i="80"/>
  <c r="H63" i="80"/>
  <c r="D63" i="80"/>
  <c r="G62" i="80"/>
  <c r="D62" i="80"/>
  <c r="H61" i="80"/>
  <c r="D61" i="80"/>
  <c r="G60" i="80"/>
  <c r="D60" i="80"/>
  <c r="H59" i="80"/>
  <c r="D59" i="80"/>
  <c r="G58" i="80"/>
  <c r="D58" i="80"/>
  <c r="H57" i="80"/>
  <c r="D57" i="80"/>
  <c r="G56" i="80"/>
  <c r="D56" i="80"/>
  <c r="H55" i="80"/>
  <c r="D55" i="80"/>
  <c r="G54" i="80"/>
  <c r="D54" i="80"/>
  <c r="H53" i="80"/>
  <c r="D53" i="80"/>
  <c r="G52" i="80"/>
  <c r="D52" i="80"/>
  <c r="H51" i="80"/>
  <c r="D51" i="80"/>
  <c r="G50" i="80"/>
  <c r="D50" i="80"/>
  <c r="H49" i="80"/>
  <c r="D49" i="80"/>
  <c r="G48" i="80"/>
  <c r="D48" i="80"/>
  <c r="H47" i="80"/>
  <c r="D47" i="80"/>
  <c r="G46" i="80"/>
  <c r="D46" i="80"/>
  <c r="H45" i="80"/>
  <c r="D45" i="80"/>
  <c r="G44" i="80"/>
  <c r="D44" i="80"/>
  <c r="H43" i="80"/>
  <c r="D43" i="80"/>
  <c r="G42" i="80"/>
  <c r="D42" i="80"/>
  <c r="H41" i="80"/>
  <c r="D41" i="80"/>
  <c r="G40" i="80"/>
  <c r="D40" i="80"/>
  <c r="H39" i="80"/>
  <c r="D39" i="80"/>
  <c r="G38" i="80"/>
  <c r="D38" i="80"/>
  <c r="H37" i="80"/>
  <c r="D37" i="80"/>
  <c r="G36" i="80"/>
  <c r="D36" i="80"/>
  <c r="H32" i="80"/>
  <c r="D32" i="80"/>
  <c r="G31" i="80"/>
  <c r="D31" i="80"/>
  <c r="H30" i="80"/>
  <c r="D30" i="80"/>
  <c r="G29" i="80"/>
  <c r="D29" i="80"/>
  <c r="H28" i="80"/>
  <c r="D28" i="80"/>
  <c r="G27" i="80"/>
  <c r="D27" i="80"/>
  <c r="H26" i="80"/>
  <c r="D26" i="80"/>
  <c r="G25" i="80"/>
  <c r="D25" i="80"/>
  <c r="H24" i="80"/>
  <c r="D24" i="80"/>
  <c r="G23" i="80"/>
  <c r="D23" i="80"/>
  <c r="H22" i="80"/>
  <c r="D22" i="80"/>
  <c r="G21" i="80"/>
  <c r="D21" i="80"/>
  <c r="H20" i="80"/>
  <c r="D20" i="80"/>
  <c r="G19" i="80"/>
  <c r="D19" i="80"/>
  <c r="H18" i="80"/>
  <c r="D18" i="80"/>
  <c r="G17" i="80"/>
  <c r="D17" i="80"/>
  <c r="H16" i="80"/>
  <c r="D16" i="80"/>
  <c r="G15" i="80"/>
  <c r="D15" i="80"/>
  <c r="H14" i="80"/>
  <c r="D14" i="80"/>
  <c r="G13" i="80"/>
  <c r="D13" i="80"/>
  <c r="H12" i="80"/>
  <c r="D12" i="80"/>
  <c r="G11" i="80"/>
  <c r="D11" i="80"/>
  <c r="H10" i="80"/>
  <c r="D10" i="80"/>
  <c r="G9" i="80"/>
  <c r="D9" i="80"/>
  <c r="H8" i="80"/>
  <c r="D8" i="80"/>
  <c r="G7" i="80"/>
  <c r="D7" i="80"/>
  <c r="F66" i="76" l="1"/>
  <c r="E66" i="76"/>
  <c r="F65" i="76"/>
  <c r="E65" i="76"/>
  <c r="F64" i="76"/>
  <c r="E64" i="76"/>
  <c r="F63" i="76"/>
  <c r="E63" i="76"/>
  <c r="F62" i="76"/>
  <c r="E62" i="76"/>
  <c r="F61" i="76"/>
  <c r="E61" i="76"/>
  <c r="F60" i="76"/>
  <c r="E60" i="76"/>
  <c r="F59" i="76"/>
  <c r="E59" i="76"/>
  <c r="F58" i="76"/>
  <c r="E58" i="76"/>
  <c r="F57" i="76"/>
  <c r="E57" i="76"/>
  <c r="F56" i="76"/>
  <c r="E56" i="76"/>
  <c r="F55" i="76"/>
  <c r="E55" i="76"/>
  <c r="F54" i="76"/>
  <c r="E54" i="76"/>
  <c r="F53" i="76"/>
  <c r="E53" i="76"/>
  <c r="F52" i="76"/>
  <c r="E52" i="76"/>
  <c r="F51" i="76"/>
  <c r="E51" i="76"/>
  <c r="F50" i="76"/>
  <c r="E50" i="76"/>
  <c r="F49" i="76"/>
  <c r="E49" i="76"/>
  <c r="F48" i="76"/>
  <c r="E48" i="76"/>
  <c r="F47" i="76"/>
  <c r="E47" i="76"/>
  <c r="F46" i="76"/>
  <c r="E46" i="76"/>
  <c r="F45" i="76"/>
  <c r="E45" i="76"/>
  <c r="F44" i="76"/>
  <c r="E44" i="76"/>
  <c r="F43" i="76"/>
  <c r="E43" i="76"/>
  <c r="F42" i="76"/>
  <c r="E42" i="76"/>
  <c r="F41" i="76"/>
  <c r="E41" i="76"/>
  <c r="F40" i="76"/>
  <c r="E40" i="76"/>
  <c r="F39" i="76"/>
  <c r="E39" i="76"/>
  <c r="F38" i="76"/>
  <c r="E38" i="76"/>
  <c r="F37" i="76"/>
  <c r="E37" i="76"/>
  <c r="F36" i="76"/>
  <c r="E36" i="76"/>
  <c r="F35" i="76"/>
  <c r="E35" i="76"/>
  <c r="F34" i="76"/>
  <c r="E34" i="76"/>
  <c r="F33" i="76"/>
  <c r="E33" i="76"/>
  <c r="F32" i="76"/>
  <c r="E32" i="76"/>
  <c r="F31" i="76"/>
  <c r="E31" i="76"/>
  <c r="F30" i="76"/>
  <c r="E30" i="76"/>
  <c r="F29" i="76"/>
  <c r="E29" i="76"/>
  <c r="F28" i="76"/>
  <c r="E28" i="76"/>
  <c r="F27" i="76"/>
  <c r="E27" i="76"/>
  <c r="F26" i="76"/>
  <c r="E26" i="76"/>
  <c r="F25" i="76"/>
  <c r="E25" i="76"/>
  <c r="F24" i="76"/>
  <c r="E24" i="76"/>
  <c r="F23" i="76"/>
  <c r="E23" i="76"/>
  <c r="F22" i="76"/>
  <c r="E22" i="76"/>
  <c r="F21" i="76"/>
  <c r="E21" i="76"/>
  <c r="F20" i="76"/>
  <c r="E20" i="76"/>
  <c r="F19" i="76"/>
  <c r="E19" i="76"/>
  <c r="F18" i="76"/>
  <c r="E18" i="76"/>
  <c r="F17" i="76"/>
  <c r="E17" i="76"/>
  <c r="F16" i="76"/>
  <c r="E16" i="76"/>
  <c r="F15" i="76"/>
  <c r="E15" i="76"/>
  <c r="F14" i="76"/>
  <c r="E14" i="76"/>
  <c r="F13" i="76"/>
  <c r="E13" i="76"/>
  <c r="F12" i="76"/>
  <c r="E12" i="76"/>
  <c r="F11" i="76"/>
  <c r="E11" i="76"/>
  <c r="F10" i="76"/>
  <c r="E10" i="76"/>
  <c r="F9" i="76"/>
  <c r="E9" i="76"/>
  <c r="F8" i="76"/>
  <c r="E8" i="76"/>
  <c r="F7" i="76"/>
  <c r="E7" i="76"/>
  <c r="F6" i="76"/>
  <c r="E6" i="76"/>
  <c r="I210" i="78"/>
  <c r="G210" i="78"/>
  <c r="I209" i="78"/>
  <c r="G209" i="78"/>
  <c r="I208" i="78"/>
  <c r="G208" i="78"/>
  <c r="I207" i="78"/>
  <c r="G207" i="78"/>
  <c r="I206" i="78"/>
  <c r="G206" i="78"/>
  <c r="I205" i="78"/>
  <c r="G205" i="78"/>
  <c r="I204" i="78"/>
  <c r="G204" i="78"/>
  <c r="I203" i="78"/>
  <c r="G203" i="78"/>
  <c r="I202" i="78"/>
  <c r="G202" i="78"/>
  <c r="I201" i="78"/>
  <c r="G201" i="78"/>
  <c r="I200" i="78"/>
  <c r="G200" i="78"/>
  <c r="I199" i="78"/>
  <c r="G199" i="78"/>
  <c r="I198" i="78"/>
  <c r="G198" i="78"/>
  <c r="I197" i="78"/>
  <c r="G197" i="78"/>
  <c r="I196" i="78"/>
  <c r="G196" i="78"/>
  <c r="I195" i="78"/>
  <c r="G195" i="78"/>
  <c r="I194" i="78"/>
  <c r="G194" i="78"/>
  <c r="I193" i="78"/>
  <c r="G193" i="78"/>
  <c r="I192" i="78"/>
  <c r="G192" i="78"/>
  <c r="I191" i="78"/>
  <c r="G191" i="78"/>
  <c r="I190" i="78"/>
  <c r="G190" i="78"/>
  <c r="I189" i="78"/>
  <c r="G189" i="78"/>
  <c r="I188" i="78"/>
  <c r="G188" i="78"/>
  <c r="I187" i="78"/>
  <c r="G187" i="78"/>
  <c r="I186" i="78"/>
  <c r="G186" i="78"/>
  <c r="I185" i="78"/>
  <c r="G185" i="78"/>
  <c r="I184" i="78"/>
  <c r="G184" i="78"/>
  <c r="I183" i="78"/>
  <c r="G183" i="78"/>
  <c r="I182" i="78"/>
  <c r="G182" i="78"/>
  <c r="I181" i="78"/>
  <c r="G181" i="78"/>
  <c r="I180" i="78"/>
  <c r="G180" i="78"/>
  <c r="I178" i="78"/>
  <c r="G178" i="78"/>
  <c r="I177" i="78"/>
  <c r="G177" i="78"/>
  <c r="I176" i="78"/>
  <c r="G176" i="78"/>
  <c r="I175" i="78"/>
  <c r="G175" i="78"/>
  <c r="I174" i="78"/>
  <c r="G174" i="78"/>
  <c r="I173" i="78"/>
  <c r="G173" i="78"/>
  <c r="I172" i="78"/>
  <c r="G172" i="78"/>
  <c r="I170" i="78"/>
  <c r="G170" i="78"/>
  <c r="I169" i="78"/>
  <c r="G169" i="78"/>
  <c r="I168" i="78"/>
  <c r="G168" i="78"/>
  <c r="I167" i="78"/>
  <c r="G167" i="78"/>
  <c r="I166" i="78"/>
  <c r="G166" i="78"/>
  <c r="I165" i="78"/>
  <c r="G165" i="78"/>
  <c r="I164" i="78"/>
  <c r="G164" i="78"/>
  <c r="I163" i="78"/>
  <c r="G163" i="78"/>
  <c r="I162" i="78"/>
  <c r="G162" i="78"/>
  <c r="I161" i="78"/>
  <c r="G161" i="78"/>
  <c r="I160" i="78"/>
  <c r="G160" i="78"/>
  <c r="I159" i="78"/>
  <c r="G159" i="78"/>
  <c r="I158" i="78"/>
  <c r="G158" i="78"/>
  <c r="I157" i="78"/>
  <c r="G157" i="78"/>
  <c r="I156" i="78"/>
  <c r="G156" i="78"/>
  <c r="I155" i="78"/>
  <c r="G155" i="78"/>
  <c r="I154" i="78"/>
  <c r="G154" i="78"/>
  <c r="I153" i="78"/>
  <c r="G153" i="78"/>
  <c r="I152" i="78"/>
  <c r="G152" i="78"/>
  <c r="H148" i="78"/>
  <c r="D148" i="78"/>
  <c r="G147" i="78"/>
  <c r="D147" i="78"/>
  <c r="H146" i="78"/>
  <c r="D146" i="78"/>
  <c r="G145" i="78"/>
  <c r="D145" i="78"/>
  <c r="H144" i="78"/>
  <c r="D144" i="78"/>
  <c r="G143" i="78"/>
  <c r="D143" i="78"/>
  <c r="H142" i="78"/>
  <c r="D142" i="78"/>
  <c r="G141" i="78"/>
  <c r="D141" i="78"/>
  <c r="H140" i="78"/>
  <c r="D140" i="78"/>
  <c r="G139" i="78"/>
  <c r="D139" i="78"/>
  <c r="H138" i="78"/>
  <c r="D138" i="78"/>
  <c r="G137" i="78"/>
  <c r="D137" i="78"/>
  <c r="H136" i="78"/>
  <c r="D136" i="78"/>
  <c r="G135" i="78"/>
  <c r="D135" i="78"/>
  <c r="H134" i="78"/>
  <c r="D134" i="78"/>
  <c r="G133" i="78"/>
  <c r="D133" i="78"/>
  <c r="H132" i="78"/>
  <c r="D132" i="78"/>
  <c r="G131" i="78"/>
  <c r="D131" i="78"/>
  <c r="H127" i="78"/>
  <c r="D127" i="78"/>
  <c r="G126" i="78"/>
  <c r="D126" i="78"/>
  <c r="H125" i="78"/>
  <c r="D125" i="78"/>
  <c r="G124" i="78"/>
  <c r="D124" i="78"/>
  <c r="H123" i="78"/>
  <c r="D123" i="78"/>
  <c r="G122" i="78"/>
  <c r="D122" i="78"/>
  <c r="H121" i="78"/>
  <c r="D121" i="78"/>
  <c r="G120" i="78"/>
  <c r="D120" i="78"/>
  <c r="H119" i="78"/>
  <c r="D119" i="78"/>
  <c r="G118" i="78"/>
  <c r="D118" i="78"/>
  <c r="H117" i="78"/>
  <c r="D117" i="78"/>
  <c r="G116" i="78"/>
  <c r="D116" i="78"/>
  <c r="H115" i="78"/>
  <c r="D115" i="78"/>
  <c r="G114" i="78"/>
  <c r="D114" i="78"/>
  <c r="H113" i="78"/>
  <c r="D113" i="78"/>
  <c r="G112" i="78"/>
  <c r="D112" i="78"/>
  <c r="H111" i="78"/>
  <c r="D111" i="78"/>
  <c r="G110" i="78"/>
  <c r="D110" i="78"/>
  <c r="H109" i="78"/>
  <c r="D109" i="78"/>
  <c r="G108" i="78"/>
  <c r="D108" i="78"/>
  <c r="H107" i="78"/>
  <c r="D107" i="78"/>
  <c r="G106" i="78"/>
  <c r="D106" i="78"/>
  <c r="H105" i="78"/>
  <c r="D105" i="78"/>
  <c r="G104" i="78"/>
  <c r="D104" i="78"/>
  <c r="H103" i="78"/>
  <c r="D103" i="78"/>
  <c r="G102" i="78"/>
  <c r="D102" i="78"/>
  <c r="H101" i="78"/>
  <c r="D101" i="78"/>
  <c r="G100" i="78"/>
  <c r="D100" i="78"/>
  <c r="H99" i="78"/>
  <c r="D99" i="78"/>
  <c r="G98" i="78"/>
  <c r="D98" i="78"/>
  <c r="H94" i="78"/>
  <c r="D94" i="78"/>
  <c r="G93" i="78"/>
  <c r="D93" i="78"/>
  <c r="H92" i="78"/>
  <c r="D92" i="78"/>
  <c r="G91" i="78"/>
  <c r="D91" i="78"/>
  <c r="H90" i="78"/>
  <c r="D90" i="78"/>
  <c r="G89" i="78"/>
  <c r="D89" i="78"/>
  <c r="H88" i="78"/>
  <c r="D88" i="78"/>
  <c r="G87" i="78"/>
  <c r="D87" i="78"/>
  <c r="H86" i="78"/>
  <c r="D86" i="78"/>
  <c r="G85" i="78"/>
  <c r="D85" i="78"/>
  <c r="H84" i="78"/>
  <c r="D84" i="78"/>
  <c r="G83" i="78"/>
  <c r="D83" i="78"/>
  <c r="H82" i="78"/>
  <c r="D82" i="78"/>
  <c r="G81" i="78"/>
  <c r="D81" i="78"/>
  <c r="H80" i="78"/>
  <c r="D80" i="78"/>
  <c r="G79" i="78"/>
  <c r="D79" i="78"/>
  <c r="H78" i="78"/>
  <c r="D78" i="78"/>
  <c r="G77" i="78"/>
  <c r="D77" i="78"/>
  <c r="H76" i="78"/>
  <c r="D76" i="78"/>
  <c r="G75" i="78"/>
  <c r="D75" i="78"/>
  <c r="H74" i="78"/>
  <c r="D74" i="78"/>
  <c r="G73" i="78"/>
  <c r="D73" i="78"/>
  <c r="H72" i="78"/>
  <c r="D72" i="78"/>
  <c r="G71" i="78"/>
  <c r="D71" i="78"/>
  <c r="H70" i="78"/>
  <c r="D70" i="78"/>
  <c r="G69" i="78"/>
  <c r="D69" i="78"/>
  <c r="H68" i="78"/>
  <c r="D68" i="78"/>
  <c r="G67" i="78"/>
  <c r="D67" i="78"/>
  <c r="H63" i="78"/>
  <c r="D63" i="78"/>
  <c r="G62" i="78"/>
  <c r="D62" i="78"/>
  <c r="H61" i="78"/>
  <c r="D61" i="78"/>
  <c r="G60" i="78"/>
  <c r="D60" i="78"/>
  <c r="H59" i="78"/>
  <c r="D59" i="78"/>
  <c r="G58" i="78"/>
  <c r="D58" i="78"/>
  <c r="H57" i="78"/>
  <c r="D57" i="78"/>
  <c r="G56" i="78"/>
  <c r="D56" i="78"/>
  <c r="H55" i="78"/>
  <c r="D55" i="78"/>
  <c r="G54" i="78"/>
  <c r="D54" i="78"/>
  <c r="H53" i="78"/>
  <c r="D53" i="78"/>
  <c r="G52" i="78"/>
  <c r="D52" i="78"/>
  <c r="H51" i="78"/>
  <c r="D51" i="78"/>
  <c r="G50" i="78"/>
  <c r="D50" i="78"/>
  <c r="H49" i="78"/>
  <c r="D49" i="78"/>
  <c r="G48" i="78"/>
  <c r="D48" i="78"/>
  <c r="H47" i="78"/>
  <c r="D47" i="78"/>
  <c r="G46" i="78"/>
  <c r="D46" i="78"/>
  <c r="H45" i="78"/>
  <c r="D45" i="78"/>
  <c r="G44" i="78"/>
  <c r="D44" i="78"/>
  <c r="H43" i="78"/>
  <c r="D43" i="78"/>
  <c r="G42" i="78"/>
  <c r="D42" i="78"/>
  <c r="H41" i="78"/>
  <c r="D41" i="78"/>
  <c r="G40" i="78"/>
  <c r="D40" i="78"/>
  <c r="H39" i="78"/>
  <c r="D39" i="78"/>
  <c r="G38" i="78"/>
  <c r="D38" i="78"/>
  <c r="H37" i="78"/>
  <c r="D37" i="78"/>
  <c r="G36" i="78"/>
  <c r="D36" i="78"/>
  <c r="H32" i="78"/>
  <c r="D32" i="78"/>
  <c r="G31" i="78"/>
  <c r="D31" i="78"/>
  <c r="H30" i="78"/>
  <c r="D30" i="78"/>
  <c r="G29" i="78"/>
  <c r="D29" i="78"/>
  <c r="H28" i="78"/>
  <c r="D28" i="78"/>
  <c r="G27" i="78"/>
  <c r="D27" i="78"/>
  <c r="H26" i="78"/>
  <c r="D26" i="78"/>
  <c r="G25" i="78"/>
  <c r="D25" i="78"/>
  <c r="H24" i="78"/>
  <c r="D24" i="78"/>
  <c r="G23" i="78"/>
  <c r="D23" i="78"/>
  <c r="H22" i="78"/>
  <c r="D22" i="78"/>
  <c r="G21" i="78"/>
  <c r="D21" i="78"/>
  <c r="H20" i="78"/>
  <c r="D20" i="78"/>
  <c r="G19" i="78"/>
  <c r="D19" i="78"/>
  <c r="H18" i="78"/>
  <c r="D18" i="78"/>
  <c r="G17" i="78"/>
  <c r="D17" i="78"/>
  <c r="H16" i="78"/>
  <c r="D16" i="78"/>
  <c r="G15" i="78"/>
  <c r="D15" i="78"/>
  <c r="H14" i="78"/>
  <c r="D14" i="78"/>
  <c r="G13" i="78"/>
  <c r="D13" i="78"/>
  <c r="H12" i="78"/>
  <c r="D12" i="78"/>
  <c r="G11" i="78"/>
  <c r="D11" i="78"/>
  <c r="H10" i="78"/>
  <c r="D10" i="78"/>
  <c r="G9" i="78"/>
  <c r="D9" i="78"/>
  <c r="H8" i="78"/>
  <c r="D8" i="78"/>
  <c r="G7" i="78"/>
  <c r="D7" i="78"/>
  <c r="J35" i="75"/>
  <c r="I35" i="75"/>
  <c r="H35" i="75"/>
  <c r="G35" i="75"/>
  <c r="E35" i="75"/>
  <c r="D35" i="75"/>
  <c r="B35" i="75"/>
  <c r="A35" i="75"/>
  <c r="J32" i="75"/>
  <c r="I32" i="75"/>
  <c r="H32" i="75"/>
  <c r="G32" i="75"/>
  <c r="E32" i="75"/>
  <c r="D32" i="75"/>
  <c r="B32" i="75"/>
  <c r="A32" i="75"/>
  <c r="AK29" i="75"/>
  <c r="AJ29" i="75"/>
  <c r="AI29" i="75"/>
  <c r="AH29" i="75"/>
  <c r="AG29" i="75"/>
  <c r="AF29" i="75"/>
  <c r="AE29" i="75"/>
  <c r="AD29" i="75"/>
  <c r="AC29" i="75"/>
  <c r="AB29" i="75"/>
  <c r="AA29" i="75"/>
  <c r="Z29" i="75"/>
  <c r="Y29" i="75"/>
  <c r="X29" i="75"/>
  <c r="W29" i="75"/>
  <c r="V29" i="75"/>
  <c r="U29" i="75"/>
  <c r="T29" i="75"/>
  <c r="S29" i="75"/>
  <c r="R29" i="75"/>
  <c r="Q29" i="75"/>
  <c r="P29" i="75"/>
  <c r="O29" i="75"/>
  <c r="N29" i="75"/>
  <c r="M29" i="75"/>
  <c r="L29" i="75"/>
  <c r="K29" i="75"/>
  <c r="J29" i="75"/>
  <c r="I29" i="75"/>
  <c r="H29" i="75"/>
  <c r="G29" i="75"/>
  <c r="F29" i="75"/>
  <c r="E29" i="75"/>
  <c r="D29" i="75"/>
  <c r="C29" i="75"/>
  <c r="B29" i="75"/>
  <c r="A29" i="75"/>
  <c r="AA27" i="75"/>
  <c r="Z27" i="75"/>
  <c r="Y27" i="75"/>
  <c r="X27" i="75"/>
  <c r="W27" i="75"/>
  <c r="V27" i="75"/>
  <c r="U27" i="75"/>
  <c r="T27" i="75"/>
  <c r="R27" i="75"/>
  <c r="Q27" i="75"/>
  <c r="P27" i="75"/>
  <c r="M27" i="75"/>
  <c r="L27" i="75"/>
  <c r="K27" i="75"/>
  <c r="J27" i="75"/>
  <c r="I27" i="75"/>
  <c r="H27" i="75"/>
  <c r="G27" i="75"/>
  <c r="F27" i="75"/>
  <c r="D27" i="75"/>
  <c r="C27" i="75"/>
  <c r="B27" i="75"/>
  <c r="AK25" i="75"/>
  <c r="AJ25" i="75"/>
  <c r="AI25" i="75"/>
  <c r="AH25" i="75"/>
  <c r="AG25" i="75"/>
  <c r="AF25" i="75"/>
  <c r="AE25" i="75"/>
  <c r="AD25" i="75"/>
  <c r="AC25" i="75"/>
  <c r="AB25" i="75"/>
  <c r="AA25" i="75"/>
  <c r="Z25" i="75"/>
  <c r="Y25" i="75"/>
  <c r="X25" i="75"/>
  <c r="W25" i="75"/>
  <c r="V25" i="75"/>
  <c r="U25" i="75"/>
  <c r="T25" i="75"/>
  <c r="S25" i="75"/>
  <c r="R25" i="75"/>
  <c r="Q25" i="75"/>
  <c r="P25" i="75"/>
  <c r="O25" i="75"/>
  <c r="N25" i="75"/>
  <c r="M25" i="75"/>
  <c r="L25" i="75"/>
  <c r="K25" i="75"/>
  <c r="J25" i="75"/>
  <c r="I25" i="75"/>
  <c r="H25" i="75"/>
  <c r="G25" i="75"/>
  <c r="E25" i="75"/>
  <c r="D25" i="75"/>
  <c r="C25" i="75"/>
  <c r="B25" i="75"/>
  <c r="A25" i="75"/>
  <c r="AK23" i="75"/>
  <c r="AJ23" i="75"/>
  <c r="AI23" i="75"/>
  <c r="AH23" i="75"/>
  <c r="AG23" i="75"/>
  <c r="AF23" i="75"/>
  <c r="AE23" i="75"/>
  <c r="AD23" i="75"/>
  <c r="AB23" i="75"/>
  <c r="AA23" i="75"/>
  <c r="Z23" i="75"/>
  <c r="Y23" i="75"/>
  <c r="X23" i="75"/>
  <c r="W23" i="75"/>
  <c r="V23" i="75"/>
  <c r="U23" i="75"/>
  <c r="T23" i="75"/>
  <c r="S23" i="75"/>
  <c r="R23" i="75"/>
  <c r="Q23" i="75"/>
  <c r="P23" i="75"/>
  <c r="O23" i="75"/>
  <c r="N23" i="75"/>
  <c r="M23" i="75"/>
  <c r="L23" i="75"/>
  <c r="K23" i="75"/>
  <c r="J23" i="75"/>
  <c r="I23" i="75"/>
  <c r="H23" i="75"/>
  <c r="G23" i="75"/>
  <c r="F23" i="75"/>
  <c r="E23" i="75"/>
  <c r="D23" i="75"/>
  <c r="C23" i="75"/>
  <c r="B23" i="75"/>
  <c r="A23" i="75"/>
  <c r="F15" i="75"/>
  <c r="C15" i="75"/>
  <c r="R13" i="75"/>
  <c r="L13" i="75"/>
  <c r="H13" i="75"/>
  <c r="G13" i="75"/>
  <c r="F13" i="75"/>
  <c r="E13" i="75"/>
  <c r="D13" i="75"/>
  <c r="C13" i="75"/>
  <c r="B13" i="75"/>
  <c r="A13" i="75"/>
  <c r="R12" i="75"/>
  <c r="L12" i="75"/>
  <c r="J11" i="75"/>
  <c r="I11" i="75"/>
  <c r="H11" i="75"/>
  <c r="G11" i="75"/>
  <c r="F11" i="75"/>
  <c r="E11" i="75"/>
  <c r="D11" i="75"/>
  <c r="C11" i="75"/>
  <c r="B11" i="75"/>
  <c r="A11" i="75"/>
  <c r="J35" i="72" l="1"/>
  <c r="I35" i="72"/>
  <c r="H35" i="72"/>
  <c r="G35" i="72"/>
  <c r="E35" i="72"/>
  <c r="D35" i="72"/>
  <c r="B35" i="72"/>
  <c r="A35" i="72"/>
  <c r="J32" i="72"/>
  <c r="I32" i="72"/>
  <c r="H32" i="72"/>
  <c r="G32" i="72"/>
  <c r="E32" i="72"/>
  <c r="D32" i="72"/>
  <c r="B32" i="72"/>
  <c r="A32" i="72"/>
  <c r="AK29" i="72"/>
  <c r="AJ29" i="72"/>
  <c r="AI29" i="72"/>
  <c r="AH29" i="72"/>
  <c r="AG29" i="72"/>
  <c r="AF29" i="72"/>
  <c r="AE29" i="72"/>
  <c r="AD29" i="72"/>
  <c r="AC29" i="72"/>
  <c r="AB29" i="72"/>
  <c r="AA29" i="72"/>
  <c r="Z29" i="72"/>
  <c r="Y29" i="72"/>
  <c r="X29" i="72"/>
  <c r="W29" i="72"/>
  <c r="V29" i="72"/>
  <c r="U29" i="72"/>
  <c r="T29" i="72"/>
  <c r="S29" i="72"/>
  <c r="R29" i="72"/>
  <c r="Q29" i="72"/>
  <c r="P29" i="72"/>
  <c r="O29" i="72"/>
  <c r="N29" i="72"/>
  <c r="M29" i="72"/>
  <c r="L29" i="72"/>
  <c r="K29" i="72"/>
  <c r="J29" i="72"/>
  <c r="I29" i="72"/>
  <c r="H29" i="72"/>
  <c r="G29" i="72"/>
  <c r="F29" i="72"/>
  <c r="E29" i="72"/>
  <c r="D29" i="72"/>
  <c r="C29" i="72"/>
  <c r="B29" i="72"/>
  <c r="A29" i="72"/>
  <c r="AA27" i="72"/>
  <c r="Z27" i="72"/>
  <c r="Y27" i="72"/>
  <c r="X27" i="72"/>
  <c r="W27" i="72"/>
  <c r="V27" i="72"/>
  <c r="U27" i="72"/>
  <c r="T27" i="72"/>
  <c r="R27" i="72"/>
  <c r="Q27" i="72"/>
  <c r="P27" i="72"/>
  <c r="M27" i="72"/>
  <c r="L27" i="72"/>
  <c r="K27" i="72"/>
  <c r="J27" i="72"/>
  <c r="I27" i="72"/>
  <c r="H27" i="72"/>
  <c r="G27" i="72"/>
  <c r="F27" i="72"/>
  <c r="D27" i="72"/>
  <c r="C27" i="72"/>
  <c r="B27" i="72"/>
  <c r="AK25" i="72"/>
  <c r="AJ25" i="72"/>
  <c r="AI25" i="72"/>
  <c r="AH25" i="72"/>
  <c r="AG25" i="72"/>
  <c r="AF25" i="72"/>
  <c r="AE25" i="72"/>
  <c r="AD25" i="72"/>
  <c r="AC25" i="72"/>
  <c r="AB25" i="72"/>
  <c r="AA25" i="72"/>
  <c r="Z25" i="72"/>
  <c r="Y25" i="72"/>
  <c r="X25" i="72"/>
  <c r="W25" i="72"/>
  <c r="V25" i="72"/>
  <c r="U25" i="72"/>
  <c r="T25" i="72"/>
  <c r="S25" i="72"/>
  <c r="R25" i="72"/>
  <c r="Q25" i="72"/>
  <c r="P25" i="72"/>
  <c r="O25" i="72"/>
  <c r="N25" i="72"/>
  <c r="M25" i="72"/>
  <c r="L25" i="72"/>
  <c r="K25" i="72"/>
  <c r="J25" i="72"/>
  <c r="I25" i="72"/>
  <c r="H25" i="72"/>
  <c r="G25" i="72"/>
  <c r="E25" i="72"/>
  <c r="D25" i="72"/>
  <c r="C25" i="72"/>
  <c r="B25" i="72"/>
  <c r="A25" i="72"/>
  <c r="AK23" i="72"/>
  <c r="AJ23" i="72"/>
  <c r="AI23" i="72"/>
  <c r="AH23" i="72"/>
  <c r="AG23" i="72"/>
  <c r="AF23" i="72"/>
  <c r="AE23" i="72"/>
  <c r="AD23" i="72"/>
  <c r="AB23" i="72"/>
  <c r="AA23" i="72"/>
  <c r="Z23" i="72"/>
  <c r="Y23" i="72"/>
  <c r="X23" i="72"/>
  <c r="W23" i="72"/>
  <c r="V23" i="72"/>
  <c r="U23" i="72"/>
  <c r="T23" i="72"/>
  <c r="S23" i="72"/>
  <c r="R23" i="72"/>
  <c r="Q23" i="72"/>
  <c r="P23" i="72"/>
  <c r="O23" i="72"/>
  <c r="N23" i="72"/>
  <c r="M23" i="72"/>
  <c r="L23" i="72"/>
  <c r="K23" i="72"/>
  <c r="J23" i="72"/>
  <c r="I23" i="72"/>
  <c r="H23" i="72"/>
  <c r="G23" i="72"/>
  <c r="F23" i="72"/>
  <c r="E23" i="72"/>
  <c r="D23" i="72"/>
  <c r="C23" i="72"/>
  <c r="B23" i="72"/>
  <c r="A23" i="72"/>
  <c r="R13" i="72"/>
  <c r="L13" i="72"/>
  <c r="H13" i="72"/>
  <c r="G13" i="72"/>
  <c r="F13" i="72"/>
  <c r="E13" i="72"/>
  <c r="D13" i="72"/>
  <c r="C13" i="72"/>
  <c r="B13" i="72"/>
  <c r="A13" i="72"/>
  <c r="R12" i="72"/>
  <c r="L12" i="72"/>
  <c r="J11" i="72"/>
  <c r="I11" i="72"/>
  <c r="H11" i="72"/>
  <c r="G11" i="72"/>
  <c r="F11" i="72"/>
  <c r="E11" i="72"/>
  <c r="D11" i="72"/>
  <c r="C11" i="72"/>
  <c r="B11" i="72"/>
  <c r="A11" i="72"/>
  <c r="F65" i="68" l="1"/>
  <c r="E65" i="68"/>
  <c r="F62" i="68"/>
  <c r="E62" i="68"/>
  <c r="F61" i="68"/>
  <c r="E61" i="68"/>
  <c r="F58" i="68"/>
  <c r="E58" i="68"/>
  <c r="F57" i="68"/>
  <c r="E57" i="68"/>
  <c r="F55" i="68"/>
  <c r="E55" i="68"/>
  <c r="F54" i="68"/>
  <c r="E54" i="68"/>
  <c r="F50" i="68"/>
  <c r="E50" i="68"/>
  <c r="F49" i="68"/>
  <c r="E49" i="68"/>
  <c r="F48" i="68"/>
  <c r="E48" i="68"/>
  <c r="F47" i="68"/>
  <c r="E47" i="68"/>
  <c r="F46" i="68"/>
  <c r="E46" i="68"/>
  <c r="F45" i="68"/>
  <c r="E45" i="68"/>
  <c r="F44" i="68"/>
  <c r="E44" i="68"/>
  <c r="F43" i="68"/>
  <c r="E43" i="68"/>
  <c r="F42" i="68"/>
  <c r="E42" i="68"/>
  <c r="F41" i="68"/>
  <c r="E41" i="68"/>
  <c r="F40" i="68"/>
  <c r="E40" i="68"/>
  <c r="F39" i="68"/>
  <c r="E39" i="68"/>
  <c r="F38" i="68"/>
  <c r="E38" i="68"/>
  <c r="F37" i="68"/>
  <c r="E37" i="68"/>
  <c r="F36" i="68"/>
  <c r="E36" i="68"/>
  <c r="F35" i="68"/>
  <c r="E35" i="68"/>
  <c r="F33" i="68"/>
  <c r="E33" i="68"/>
  <c r="F32" i="68"/>
  <c r="E32" i="68"/>
  <c r="F30" i="68"/>
  <c r="E30" i="68"/>
  <c r="F29" i="68"/>
  <c r="E29" i="68"/>
  <c r="F28" i="68"/>
  <c r="E28" i="68"/>
  <c r="F27" i="68"/>
  <c r="E27" i="68"/>
  <c r="F26" i="68"/>
  <c r="E26" i="68"/>
  <c r="F25" i="68"/>
  <c r="E25" i="68"/>
  <c r="F24" i="68"/>
  <c r="E24" i="68"/>
  <c r="F23" i="68"/>
  <c r="E23" i="68"/>
  <c r="F22" i="68"/>
  <c r="E22" i="68"/>
  <c r="F21" i="68"/>
  <c r="E21" i="68"/>
  <c r="F20" i="68"/>
  <c r="E20" i="68"/>
  <c r="F19" i="68"/>
  <c r="E19" i="68"/>
  <c r="F18" i="68"/>
  <c r="E18" i="68"/>
  <c r="F15" i="68"/>
  <c r="E15" i="68"/>
  <c r="F14" i="68"/>
  <c r="E14" i="68"/>
  <c r="F12" i="68"/>
  <c r="E12" i="68"/>
  <c r="F11" i="68"/>
  <c r="E11" i="68"/>
  <c r="F10" i="68"/>
  <c r="E10" i="68"/>
  <c r="F7" i="68"/>
  <c r="E7" i="68"/>
  <c r="F6" i="68"/>
  <c r="AC38" i="67"/>
  <c r="U38" i="67"/>
  <c r="L38" i="67"/>
  <c r="J37" i="67"/>
  <c r="I37" i="67"/>
  <c r="H37" i="67"/>
  <c r="G37" i="67"/>
  <c r="E37" i="67"/>
  <c r="D37" i="67"/>
  <c r="B37" i="67"/>
  <c r="A37" i="67"/>
  <c r="J34" i="67"/>
  <c r="I34" i="67"/>
  <c r="H34" i="67"/>
  <c r="G34" i="67"/>
  <c r="E34" i="67"/>
  <c r="D34" i="67"/>
  <c r="B34" i="67"/>
  <c r="A34" i="67"/>
  <c r="AK31" i="67"/>
  <c r="AJ31" i="67"/>
  <c r="AI31" i="67"/>
  <c r="AH31" i="67"/>
  <c r="AG31" i="67"/>
  <c r="AF31" i="67"/>
  <c r="AE31" i="67"/>
  <c r="AD31" i="67"/>
  <c r="AC31" i="67"/>
  <c r="AB31" i="67"/>
  <c r="AA31" i="67"/>
  <c r="Z31" i="67"/>
  <c r="Y31" i="67"/>
  <c r="X31" i="67"/>
  <c r="W31" i="67"/>
  <c r="V31" i="67"/>
  <c r="U31" i="67"/>
  <c r="T31" i="67"/>
  <c r="S31" i="67"/>
  <c r="R31" i="67"/>
  <c r="Q31" i="67"/>
  <c r="P31" i="67"/>
  <c r="O31" i="67"/>
  <c r="N31" i="67"/>
  <c r="M31" i="67"/>
  <c r="L31" i="67"/>
  <c r="K31" i="67"/>
  <c r="J31" i="67"/>
  <c r="I31" i="67"/>
  <c r="H31" i="67"/>
  <c r="G31" i="67"/>
  <c r="F31" i="67"/>
  <c r="E31" i="67"/>
  <c r="D31" i="67"/>
  <c r="C31" i="67"/>
  <c r="B31" i="67"/>
  <c r="A31" i="67"/>
  <c r="AA29" i="67"/>
  <c r="Z29" i="67"/>
  <c r="Y29" i="67"/>
  <c r="X29" i="67"/>
  <c r="W29" i="67"/>
  <c r="V29" i="67"/>
  <c r="U29" i="67"/>
  <c r="T29" i="67"/>
  <c r="R29" i="67"/>
  <c r="Q29" i="67"/>
  <c r="P29" i="67"/>
  <c r="M29" i="67"/>
  <c r="L29" i="67"/>
  <c r="K29" i="67"/>
  <c r="J29" i="67"/>
  <c r="I29" i="67"/>
  <c r="H29" i="67"/>
  <c r="G29" i="67"/>
  <c r="F29" i="67"/>
  <c r="D29" i="67"/>
  <c r="C29" i="67"/>
  <c r="B29" i="67"/>
  <c r="AK27" i="67"/>
  <c r="AJ27" i="67"/>
  <c r="AI27" i="67"/>
  <c r="AH27" i="67"/>
  <c r="AG27" i="67"/>
  <c r="AF27" i="67"/>
  <c r="AE27" i="67"/>
  <c r="AD27" i="67"/>
  <c r="AC27" i="67"/>
  <c r="AB27" i="67"/>
  <c r="AA27" i="67"/>
  <c r="Z27" i="67"/>
  <c r="Y27" i="67"/>
  <c r="X27" i="67"/>
  <c r="W27" i="67"/>
  <c r="V27" i="67"/>
  <c r="U27" i="67"/>
  <c r="T27" i="67"/>
  <c r="S27" i="67"/>
  <c r="R27" i="67"/>
  <c r="Q27" i="67"/>
  <c r="P27" i="67"/>
  <c r="O27" i="67"/>
  <c r="N27" i="67"/>
  <c r="M27" i="67"/>
  <c r="L27" i="67"/>
  <c r="K27" i="67"/>
  <c r="J27" i="67"/>
  <c r="I27" i="67"/>
  <c r="H27" i="67"/>
  <c r="G27" i="67"/>
  <c r="E27" i="67"/>
  <c r="D27" i="67"/>
  <c r="C27" i="67"/>
  <c r="B27" i="67"/>
  <c r="A27" i="67"/>
  <c r="AK25" i="67"/>
  <c r="AJ25" i="67"/>
  <c r="AI25" i="67"/>
  <c r="AH25" i="67"/>
  <c r="AG25" i="67"/>
  <c r="AF25" i="67"/>
  <c r="AE25" i="67"/>
  <c r="AD25" i="67"/>
  <c r="AB25" i="67"/>
  <c r="AA25" i="67"/>
  <c r="Z25" i="67"/>
  <c r="Y25" i="67"/>
  <c r="X25" i="67"/>
  <c r="W25" i="67"/>
  <c r="V25" i="67"/>
  <c r="U25" i="67"/>
  <c r="T25" i="67"/>
  <c r="S25" i="67"/>
  <c r="R25" i="67"/>
  <c r="Q25" i="67"/>
  <c r="P25" i="67"/>
  <c r="O25" i="67"/>
  <c r="N25" i="67"/>
  <c r="M25" i="67"/>
  <c r="L25" i="67"/>
  <c r="K25" i="67"/>
  <c r="J25" i="67"/>
  <c r="I25" i="67"/>
  <c r="H25" i="67"/>
  <c r="G25" i="67"/>
  <c r="F25" i="67"/>
  <c r="E25" i="67"/>
  <c r="D25" i="67"/>
  <c r="C25" i="67"/>
  <c r="B25" i="67"/>
  <c r="A25" i="67"/>
  <c r="AK22" i="67"/>
  <c r="AJ22" i="67"/>
  <c r="AI22" i="67"/>
  <c r="AH22" i="67"/>
  <c r="AG22" i="67"/>
  <c r="AF22" i="67"/>
  <c r="AE22" i="67"/>
  <c r="AD22" i="67"/>
  <c r="AC22" i="67"/>
  <c r="AB22" i="67"/>
  <c r="AA22" i="67"/>
  <c r="Z22" i="67"/>
  <c r="Y22" i="67"/>
  <c r="X22" i="67"/>
  <c r="W22" i="67"/>
  <c r="V22" i="67"/>
  <c r="U22" i="67"/>
  <c r="T22" i="67"/>
  <c r="S22" i="67"/>
  <c r="R22" i="67"/>
  <c r="Q22" i="67"/>
  <c r="P22" i="67"/>
  <c r="O22" i="67"/>
  <c r="N22" i="67"/>
  <c r="M22" i="67"/>
  <c r="L22" i="67"/>
  <c r="K22" i="67"/>
  <c r="J22" i="67"/>
  <c r="I22" i="67"/>
  <c r="H22" i="67"/>
  <c r="G22" i="67"/>
  <c r="G15" i="67"/>
  <c r="E15" i="67"/>
  <c r="D15" i="67"/>
  <c r="B15" i="67"/>
  <c r="A15" i="67"/>
  <c r="R13" i="67"/>
  <c r="L13" i="67"/>
  <c r="H13" i="67"/>
  <c r="G13" i="67"/>
  <c r="F13" i="67"/>
  <c r="E13" i="67"/>
  <c r="D13" i="67"/>
  <c r="C13" i="67"/>
  <c r="B13" i="67"/>
  <c r="A13" i="67"/>
  <c r="R12" i="67"/>
  <c r="L12" i="67"/>
  <c r="J11" i="67"/>
  <c r="I11" i="67"/>
  <c r="H11" i="67"/>
  <c r="G11" i="67"/>
  <c r="F11" i="67"/>
  <c r="E11" i="67"/>
  <c r="D11" i="67"/>
  <c r="C11" i="67"/>
  <c r="B11" i="67"/>
  <c r="A11" i="67"/>
  <c r="K210" i="66"/>
  <c r="I210" i="66"/>
  <c r="K209" i="66"/>
  <c r="I209" i="66"/>
  <c r="K208" i="66"/>
  <c r="I208" i="66"/>
  <c r="K207" i="66"/>
  <c r="I207" i="66"/>
  <c r="K205" i="66"/>
  <c r="I205" i="66"/>
  <c r="K204" i="66"/>
  <c r="I204" i="66"/>
  <c r="K201" i="66"/>
  <c r="I201" i="66"/>
  <c r="K200" i="66"/>
  <c r="I200" i="66"/>
  <c r="K199" i="66"/>
  <c r="I199" i="66"/>
  <c r="K198" i="66"/>
  <c r="I198" i="66"/>
  <c r="K197" i="66"/>
  <c r="I197" i="66"/>
  <c r="K196" i="66"/>
  <c r="I196" i="66"/>
  <c r="K195" i="66"/>
  <c r="I195" i="66"/>
  <c r="K194" i="66"/>
  <c r="I194" i="66"/>
  <c r="K193" i="66"/>
  <c r="I193" i="66"/>
  <c r="K192" i="66"/>
  <c r="I192" i="66"/>
  <c r="K190" i="66"/>
  <c r="I190" i="66"/>
  <c r="K189" i="66"/>
  <c r="I189" i="66"/>
  <c r="K188" i="66"/>
  <c r="I188" i="66"/>
  <c r="K187" i="66"/>
  <c r="I187" i="66"/>
  <c r="K186" i="66"/>
  <c r="I186" i="66"/>
  <c r="K185" i="66"/>
  <c r="I185" i="66"/>
  <c r="K184" i="66"/>
  <c r="I184" i="66"/>
  <c r="K183" i="66"/>
  <c r="I183" i="66"/>
  <c r="K182" i="66"/>
  <c r="I182" i="66"/>
  <c r="K181" i="66"/>
  <c r="I181" i="66"/>
  <c r="K180" i="66"/>
  <c r="I180" i="66"/>
  <c r="K177" i="66"/>
  <c r="I177" i="66"/>
  <c r="K176" i="66"/>
  <c r="I176" i="66"/>
  <c r="K175" i="66"/>
  <c r="I175" i="66"/>
  <c r="K174" i="66"/>
  <c r="I174" i="66"/>
  <c r="K170" i="66"/>
  <c r="I170" i="66"/>
  <c r="K169" i="66"/>
  <c r="I169" i="66"/>
  <c r="K167" i="66"/>
  <c r="I167" i="66"/>
  <c r="K166" i="66"/>
  <c r="I166" i="66"/>
  <c r="K165" i="66"/>
  <c r="I165" i="66"/>
  <c r="K163" i="66"/>
  <c r="I163" i="66"/>
  <c r="K162" i="66"/>
  <c r="I162" i="66"/>
  <c r="K161" i="66"/>
  <c r="I161" i="66"/>
  <c r="K160" i="66"/>
  <c r="I160" i="66"/>
  <c r="K159" i="66"/>
  <c r="I159" i="66"/>
  <c r="K158" i="66"/>
  <c r="I158" i="66"/>
  <c r="K156" i="66"/>
  <c r="I156" i="66"/>
  <c r="K155" i="66"/>
  <c r="I155" i="66"/>
  <c r="K154" i="66"/>
  <c r="I154" i="66"/>
  <c r="K153" i="66"/>
  <c r="I153" i="66"/>
  <c r="J148" i="66"/>
  <c r="E148" i="66"/>
  <c r="I147" i="66"/>
  <c r="E147" i="66"/>
  <c r="J146" i="66"/>
  <c r="E146" i="66"/>
  <c r="I145" i="66"/>
  <c r="E145" i="66"/>
  <c r="J144" i="66"/>
  <c r="E144" i="66"/>
  <c r="E143" i="66"/>
  <c r="J142" i="66"/>
  <c r="E142" i="66"/>
  <c r="E141" i="66"/>
  <c r="E138" i="66"/>
  <c r="E137" i="66"/>
  <c r="E136" i="66"/>
  <c r="E135" i="66"/>
  <c r="J134" i="66"/>
  <c r="E134" i="66"/>
  <c r="E133" i="66"/>
  <c r="J132" i="66"/>
  <c r="E132" i="66"/>
  <c r="E131" i="66"/>
  <c r="J127" i="66"/>
  <c r="E127" i="66"/>
  <c r="E126" i="66"/>
  <c r="E124" i="66"/>
  <c r="J123" i="66"/>
  <c r="E123" i="66"/>
  <c r="E122" i="66"/>
  <c r="J121" i="66"/>
  <c r="E121" i="66"/>
  <c r="E120" i="66"/>
  <c r="J119" i="66"/>
  <c r="E119" i="66"/>
  <c r="E118" i="66"/>
  <c r="J117" i="66"/>
  <c r="E117" i="66"/>
  <c r="E116" i="66"/>
  <c r="J115" i="66"/>
  <c r="E115" i="66"/>
  <c r="E114" i="66"/>
  <c r="J113" i="66"/>
  <c r="E113" i="66"/>
  <c r="E112" i="66"/>
  <c r="J111" i="66"/>
  <c r="E111" i="66"/>
  <c r="E110" i="66"/>
  <c r="J109" i="66"/>
  <c r="E109" i="66"/>
  <c r="E108" i="66"/>
  <c r="J105" i="66"/>
  <c r="E105" i="66"/>
  <c r="E104" i="66"/>
  <c r="J103" i="66"/>
  <c r="E103" i="66"/>
  <c r="E102" i="66"/>
  <c r="J101" i="66"/>
  <c r="E101" i="66"/>
  <c r="I100" i="66"/>
  <c r="E100" i="66"/>
  <c r="J99" i="66"/>
  <c r="E99" i="66"/>
  <c r="I98" i="66"/>
  <c r="E98" i="66"/>
  <c r="J94" i="66"/>
  <c r="E94" i="66"/>
  <c r="E93" i="66"/>
  <c r="J92" i="66"/>
  <c r="E92" i="66"/>
  <c r="E91" i="66"/>
  <c r="J90" i="66"/>
  <c r="E90" i="66"/>
  <c r="I89" i="66"/>
  <c r="E89" i="66"/>
  <c r="J86" i="66"/>
  <c r="E86" i="66"/>
  <c r="E85" i="66"/>
  <c r="J84" i="66"/>
  <c r="E84" i="66"/>
  <c r="E83" i="66"/>
  <c r="J82" i="66"/>
  <c r="E82" i="66"/>
  <c r="E81" i="66"/>
  <c r="J80" i="66"/>
  <c r="E80" i="66"/>
  <c r="E79" i="66"/>
  <c r="J78" i="66"/>
  <c r="E78" i="66"/>
  <c r="E77" i="66"/>
  <c r="J76" i="66"/>
  <c r="E76" i="66"/>
  <c r="E75" i="66"/>
  <c r="J70" i="66"/>
  <c r="E70" i="66"/>
  <c r="E69" i="66"/>
  <c r="J68" i="66"/>
  <c r="E68" i="66"/>
  <c r="E67" i="66"/>
  <c r="J63" i="66"/>
  <c r="E63" i="66"/>
  <c r="E62" i="66"/>
  <c r="J61" i="66"/>
  <c r="E61" i="66"/>
  <c r="E60" i="66"/>
  <c r="J59" i="66"/>
  <c r="E59" i="66"/>
  <c r="E58" i="66"/>
  <c r="J57" i="66"/>
  <c r="E57" i="66"/>
  <c r="E56" i="66"/>
  <c r="J55" i="66"/>
  <c r="E55" i="66"/>
  <c r="E54" i="66"/>
  <c r="J53" i="66"/>
  <c r="E53" i="66"/>
  <c r="E52" i="66"/>
  <c r="J49" i="66"/>
  <c r="E49" i="66"/>
  <c r="E48" i="66"/>
  <c r="J47" i="66"/>
  <c r="E47" i="66"/>
  <c r="E46" i="66"/>
  <c r="J45" i="66"/>
  <c r="E45" i="66"/>
  <c r="E44" i="66"/>
  <c r="J43" i="66"/>
  <c r="E43" i="66"/>
  <c r="E42" i="66"/>
  <c r="J41" i="66"/>
  <c r="E41" i="66"/>
  <c r="E40" i="66"/>
  <c r="J39" i="66"/>
  <c r="E39" i="66"/>
  <c r="E38" i="66"/>
  <c r="J37" i="66"/>
  <c r="E37" i="66"/>
  <c r="E36" i="66"/>
  <c r="J32" i="66"/>
  <c r="E32" i="66"/>
  <c r="E31" i="66"/>
  <c r="J30" i="66"/>
  <c r="E30" i="66"/>
  <c r="E29" i="66"/>
  <c r="E27" i="66"/>
  <c r="J26" i="66"/>
  <c r="E26" i="66"/>
  <c r="E25" i="66"/>
  <c r="J24" i="66"/>
  <c r="E24" i="66"/>
  <c r="E23" i="66"/>
  <c r="J22" i="66"/>
  <c r="E22" i="66"/>
  <c r="E21" i="66"/>
  <c r="J20" i="66"/>
  <c r="E20" i="66"/>
  <c r="E19" i="66"/>
  <c r="J18" i="66"/>
  <c r="E18" i="66"/>
  <c r="E17" i="66"/>
  <c r="J16" i="66"/>
  <c r="E16" i="66"/>
  <c r="E15" i="66"/>
  <c r="J14" i="66"/>
  <c r="E14" i="66"/>
  <c r="E13" i="66"/>
  <c r="F12" i="43"/>
  <c r="C12" i="43"/>
  <c r="K11" i="43"/>
  <c r="J11" i="43"/>
  <c r="K10" i="43"/>
  <c r="J10" i="43"/>
  <c r="I25" i="41"/>
  <c r="H25" i="41"/>
  <c r="F25" i="41"/>
  <c r="E25" i="41"/>
  <c r="F22" i="41"/>
  <c r="E22" i="41"/>
  <c r="I20" i="41"/>
  <c r="H20" i="41"/>
  <c r="I19" i="41"/>
  <c r="H19" i="41"/>
  <c r="F19" i="41"/>
  <c r="E19" i="41"/>
  <c r="F14" i="41"/>
  <c r="E14" i="41"/>
  <c r="F10" i="41"/>
  <c r="E10" i="41"/>
  <c r="F4" i="41"/>
  <c r="E4" i="41"/>
  <c r="I3" i="41"/>
  <c r="H3" i="41"/>
  <c r="F3" i="41"/>
  <c r="E3" i="41"/>
  <c r="C9" i="40"/>
  <c r="F9" i="40" s="1"/>
  <c r="B9" i="40"/>
  <c r="E9" i="40" s="1"/>
  <c r="I7" i="40"/>
  <c r="H7" i="40"/>
  <c r="I5" i="40"/>
  <c r="H5" i="40"/>
  <c r="I3" i="40"/>
  <c r="I4" i="40" s="1"/>
  <c r="H3" i="40"/>
  <c r="H4" i="40" s="1"/>
  <c r="F17" i="39"/>
  <c r="E17" i="39"/>
  <c r="F11" i="39"/>
  <c r="E11" i="39"/>
  <c r="R12" i="38"/>
  <c r="Q12" i="38"/>
  <c r="F7" i="38"/>
  <c r="L12" i="38" s="1"/>
  <c r="E7" i="38"/>
  <c r="K12" i="38" s="1"/>
  <c r="D7" i="38"/>
  <c r="J7" i="38" s="1"/>
  <c r="C7" i="38"/>
  <c r="B7" i="38"/>
  <c r="O6" i="38"/>
  <c r="N6" i="38"/>
  <c r="L6" i="38"/>
  <c r="K6" i="38"/>
  <c r="O5" i="38"/>
  <c r="N5" i="38"/>
  <c r="L5" i="38"/>
  <c r="K5" i="38"/>
  <c r="O4" i="38"/>
  <c r="N4" i="38"/>
  <c r="L4" i="38"/>
  <c r="K4" i="38"/>
  <c r="G8" i="37"/>
  <c r="F8" i="37"/>
  <c r="E8" i="37"/>
  <c r="D8" i="37"/>
  <c r="C8" i="37"/>
  <c r="B8" i="37"/>
  <c r="G7" i="36"/>
  <c r="O7" i="36" s="1"/>
  <c r="F7" i="36"/>
  <c r="N7" i="36" s="1"/>
  <c r="E7" i="36"/>
  <c r="M7" i="36" s="1"/>
  <c r="D7" i="36"/>
  <c r="L7" i="36" s="1"/>
  <c r="C7" i="36"/>
  <c r="K7" i="36" s="1"/>
  <c r="B7" i="36"/>
  <c r="J7" i="36" s="1"/>
  <c r="C8" i="35"/>
  <c r="B8" i="35"/>
  <c r="C13" i="33"/>
  <c r="F13" i="33" s="1"/>
  <c r="B13" i="33"/>
  <c r="E13" i="33" s="1"/>
  <c r="C9" i="33"/>
  <c r="I9" i="33" s="1"/>
  <c r="B9" i="33"/>
  <c r="E9" i="33" s="1"/>
  <c r="C6" i="33"/>
  <c r="B6" i="33"/>
  <c r="H6" i="33" s="1"/>
  <c r="C3" i="33"/>
  <c r="I3" i="33" s="1"/>
  <c r="B3" i="33"/>
  <c r="H3" i="33" s="1"/>
  <c r="H19" i="32"/>
  <c r="I8" i="32"/>
  <c r="H8" i="32"/>
  <c r="I4" i="32"/>
  <c r="H4" i="32"/>
  <c r="C7" i="30"/>
  <c r="C9" i="30" s="1"/>
  <c r="B7" i="30"/>
  <c r="E7" i="30" s="1"/>
  <c r="C8" i="28"/>
  <c r="B8" i="28"/>
  <c r="E8" i="28" s="1"/>
  <c r="C5" i="28"/>
  <c r="F5" i="28" s="1"/>
  <c r="B5" i="28"/>
  <c r="E5" i="28" s="1"/>
  <c r="F35" i="27"/>
  <c r="F34" i="27"/>
  <c r="L34" i="27" s="1"/>
  <c r="F33" i="27"/>
  <c r="F32" i="27"/>
  <c r="L32" i="27" s="1"/>
  <c r="F31" i="27"/>
  <c r="L31" i="27" s="1"/>
  <c r="F30" i="27"/>
  <c r="L30" i="27" s="1"/>
  <c r="E29" i="27"/>
  <c r="K29" i="27" s="1"/>
  <c r="D29" i="27"/>
  <c r="J29" i="27" s="1"/>
  <c r="C29" i="27"/>
  <c r="I29" i="27" s="1"/>
  <c r="B29" i="27"/>
  <c r="H29" i="27" s="1"/>
  <c r="F28" i="27"/>
  <c r="N10" i="27" s="1"/>
  <c r="F27" i="27"/>
  <c r="L27" i="27" s="1"/>
  <c r="F26" i="27"/>
  <c r="L26" i="27" s="1"/>
  <c r="F25" i="27"/>
  <c r="L25" i="27" s="1"/>
  <c r="F24" i="27"/>
  <c r="N6" i="27" s="1"/>
  <c r="E23" i="27"/>
  <c r="K23" i="27" s="1"/>
  <c r="D23" i="27"/>
  <c r="J23" i="27" s="1"/>
  <c r="C23" i="27"/>
  <c r="I23" i="27" s="1"/>
  <c r="B23" i="27"/>
  <c r="H23" i="27" s="1"/>
  <c r="F17" i="27"/>
  <c r="L17" i="27" s="1"/>
  <c r="F16" i="27"/>
  <c r="L16" i="27" s="1"/>
  <c r="F15" i="27"/>
  <c r="L15" i="27" s="1"/>
  <c r="N14" i="27"/>
  <c r="F14" i="27"/>
  <c r="L14" i="27" s="1"/>
  <c r="N13" i="27"/>
  <c r="F13" i="27"/>
  <c r="L13" i="27" s="1"/>
  <c r="F12" i="27"/>
  <c r="L12" i="27" s="1"/>
  <c r="E11" i="27"/>
  <c r="K11" i="27" s="1"/>
  <c r="D11" i="27"/>
  <c r="J11" i="27" s="1"/>
  <c r="C11" i="27"/>
  <c r="I11" i="27" s="1"/>
  <c r="B11" i="27"/>
  <c r="H11" i="27" s="1"/>
  <c r="F10" i="27"/>
  <c r="L10" i="27" s="1"/>
  <c r="F9" i="27"/>
  <c r="L9" i="27" s="1"/>
  <c r="N8" i="27"/>
  <c r="F8" i="27"/>
  <c r="L8" i="27" s="1"/>
  <c r="F7" i="27"/>
  <c r="L7" i="27" s="1"/>
  <c r="F6" i="27"/>
  <c r="L6" i="27" s="1"/>
  <c r="E5" i="27"/>
  <c r="K5" i="27" s="1"/>
  <c r="D5" i="27"/>
  <c r="J5" i="27" s="1"/>
  <c r="C5" i="27"/>
  <c r="I5" i="27" s="1"/>
  <c r="B5" i="27"/>
  <c r="F44" i="50"/>
  <c r="I44" i="50" s="1"/>
  <c r="F43" i="50"/>
  <c r="F42" i="50"/>
  <c r="I42" i="50" s="1"/>
  <c r="F41" i="50"/>
  <c r="I41" i="50" s="1"/>
  <c r="F40" i="50"/>
  <c r="I40" i="50" s="1"/>
  <c r="F39" i="50"/>
  <c r="M39" i="50" s="1"/>
  <c r="F38" i="50"/>
  <c r="M38" i="50" s="1"/>
  <c r="F37" i="50"/>
  <c r="K15" i="50" s="1"/>
  <c r="F36" i="50"/>
  <c r="I36" i="50" s="1"/>
  <c r="F35" i="50"/>
  <c r="M35" i="50" s="1"/>
  <c r="F34" i="50"/>
  <c r="I34" i="50" s="1"/>
  <c r="F33" i="50"/>
  <c r="F32" i="50"/>
  <c r="M32" i="50" s="1"/>
  <c r="F31" i="50"/>
  <c r="F30" i="50"/>
  <c r="M30" i="50" s="1"/>
  <c r="F29" i="50"/>
  <c r="M29" i="50" s="1"/>
  <c r="F28" i="50"/>
  <c r="F27" i="50"/>
  <c r="I27" i="50" s="1"/>
  <c r="F22" i="50"/>
  <c r="I22" i="50" s="1"/>
  <c r="F21" i="50"/>
  <c r="I21" i="50" s="1"/>
  <c r="F20" i="50"/>
  <c r="I20" i="50" s="1"/>
  <c r="F19" i="50"/>
  <c r="I19" i="50" s="1"/>
  <c r="F18" i="50"/>
  <c r="F17" i="50"/>
  <c r="M17" i="50" s="1"/>
  <c r="F16" i="50"/>
  <c r="M16" i="50" s="1"/>
  <c r="F15" i="50"/>
  <c r="F14" i="50"/>
  <c r="M14" i="50" s="1"/>
  <c r="F13" i="50"/>
  <c r="M13" i="50" s="1"/>
  <c r="K12" i="50"/>
  <c r="F12" i="50"/>
  <c r="M12" i="50" s="1"/>
  <c r="F11" i="50"/>
  <c r="K10" i="50"/>
  <c r="F10" i="50"/>
  <c r="M10" i="50" s="1"/>
  <c r="F9" i="50"/>
  <c r="M9" i="50" s="1"/>
  <c r="F8" i="50"/>
  <c r="K7" i="50"/>
  <c r="F7" i="50"/>
  <c r="F6" i="50"/>
  <c r="M6" i="50" s="1"/>
  <c r="K5" i="50"/>
  <c r="I5" i="50"/>
  <c r="F5" i="50"/>
  <c r="M5" i="50" s="1"/>
  <c r="B26" i="26"/>
  <c r="D26" i="26" s="1"/>
  <c r="B14" i="26"/>
  <c r="D14" i="26" s="1"/>
  <c r="G7" i="25"/>
  <c r="O7" i="25" s="1"/>
  <c r="F7" i="25"/>
  <c r="N7" i="25" s="1"/>
  <c r="E7" i="25"/>
  <c r="M7" i="25" s="1"/>
  <c r="D7" i="25"/>
  <c r="L7" i="25" s="1"/>
  <c r="C7" i="25"/>
  <c r="K7" i="25" s="1"/>
  <c r="B7" i="25"/>
  <c r="J7" i="25" s="1"/>
  <c r="C12" i="24"/>
  <c r="I12" i="24" s="1"/>
  <c r="B12" i="24"/>
  <c r="C9" i="24"/>
  <c r="F9" i="24" s="1"/>
  <c r="B9" i="24"/>
  <c r="C6" i="24"/>
  <c r="I6" i="24" s="1"/>
  <c r="B6" i="24"/>
  <c r="H6" i="24" s="1"/>
  <c r="C3" i="24"/>
  <c r="F3" i="24" s="1"/>
  <c r="B3" i="24"/>
  <c r="J5" i="21"/>
  <c r="E5" i="21"/>
  <c r="L5" i="21" s="1"/>
  <c r="D5" i="21"/>
  <c r="K5" i="21" s="1"/>
  <c r="C5" i="21"/>
  <c r="B5" i="21"/>
  <c r="I5" i="21" s="1"/>
  <c r="F4" i="21"/>
  <c r="M4" i="21" s="1"/>
  <c r="F3" i="21"/>
  <c r="M3" i="21" s="1"/>
  <c r="D13" i="55"/>
  <c r="I13" i="55" s="1"/>
  <c r="C13" i="55"/>
  <c r="H13" i="55" s="1"/>
  <c r="B13" i="55"/>
  <c r="G13" i="55" s="1"/>
  <c r="E12" i="55"/>
  <c r="J12" i="55" s="1"/>
  <c r="E11" i="55"/>
  <c r="J11" i="55" s="1"/>
  <c r="E10" i="55"/>
  <c r="J10" i="55" s="1"/>
  <c r="E9" i="55"/>
  <c r="J9" i="55" s="1"/>
  <c r="E8" i="55"/>
  <c r="J8" i="55" s="1"/>
  <c r="E7" i="55"/>
  <c r="C8" i="20"/>
  <c r="I8" i="20" s="1"/>
  <c r="B8" i="20"/>
  <c r="H8" i="20" s="1"/>
  <c r="I6" i="20"/>
  <c r="H6" i="20"/>
  <c r="I5" i="20"/>
  <c r="H5" i="20"/>
  <c r="I4" i="20"/>
  <c r="I7" i="20" s="1"/>
  <c r="H4" i="20"/>
  <c r="H7" i="20" s="1"/>
  <c r="C10" i="54"/>
  <c r="B10" i="54"/>
  <c r="C7" i="54"/>
  <c r="F7" i="54" s="1"/>
  <c r="B7" i="54"/>
  <c r="H7" i="54" s="1"/>
  <c r="C19" i="18"/>
  <c r="G19" i="18" s="1"/>
  <c r="B19" i="18"/>
  <c r="F19" i="18" s="1"/>
  <c r="D18" i="18"/>
  <c r="D17" i="18"/>
  <c r="D16" i="18"/>
  <c r="H16" i="18" s="1"/>
  <c r="D15" i="18"/>
  <c r="J15" i="18" s="1"/>
  <c r="D14" i="18"/>
  <c r="J14" i="18" s="1"/>
  <c r="D13" i="18"/>
  <c r="D12" i="18"/>
  <c r="H12" i="18" s="1"/>
  <c r="C10" i="18"/>
  <c r="G10" i="18" s="1"/>
  <c r="B10" i="18"/>
  <c r="F10" i="18" s="1"/>
  <c r="D9" i="18"/>
  <c r="D8" i="18"/>
  <c r="D7" i="18"/>
  <c r="H7" i="18" s="1"/>
  <c r="D6" i="18"/>
  <c r="J6" i="18" s="1"/>
  <c r="D5" i="18"/>
  <c r="J5" i="18" s="1"/>
  <c r="E9" i="17"/>
  <c r="D9" i="17"/>
  <c r="C9" i="17"/>
  <c r="B9" i="17"/>
  <c r="F8" i="17"/>
  <c r="L8" i="17" s="1"/>
  <c r="F7" i="17"/>
  <c r="N7" i="17" s="1"/>
  <c r="F6" i="17"/>
  <c r="N6" i="17" s="1"/>
  <c r="F5" i="17"/>
  <c r="F4" i="17"/>
  <c r="L4" i="17" s="1"/>
  <c r="D13" i="56"/>
  <c r="J13" i="56" s="1"/>
  <c r="C13" i="56"/>
  <c r="I13" i="56" s="1"/>
  <c r="B13" i="56"/>
  <c r="H13" i="56" s="1"/>
  <c r="D6" i="56"/>
  <c r="J6" i="56" s="1"/>
  <c r="C6" i="56"/>
  <c r="I6" i="56" s="1"/>
  <c r="B6" i="56"/>
  <c r="H6" i="56" s="1"/>
  <c r="E12" i="14"/>
  <c r="K12" i="14" s="1"/>
  <c r="D12" i="14"/>
  <c r="J12" i="14" s="1"/>
  <c r="C12" i="14"/>
  <c r="I12" i="14" s="1"/>
  <c r="B12" i="14"/>
  <c r="H12" i="14" s="1"/>
  <c r="F11" i="14"/>
  <c r="N11" i="14" s="1"/>
  <c r="F10" i="14"/>
  <c r="L10" i="14" s="1"/>
  <c r="F9" i="14"/>
  <c r="N9" i="14" s="1"/>
  <c r="F8" i="14"/>
  <c r="N8" i="14" s="1"/>
  <c r="F7" i="14"/>
  <c r="F6" i="14"/>
  <c r="L6" i="14" s="1"/>
  <c r="F5" i="14"/>
  <c r="N5" i="14" s="1"/>
  <c r="E7" i="13"/>
  <c r="K7" i="13" s="1"/>
  <c r="D7" i="13"/>
  <c r="J7" i="13" s="1"/>
  <c r="C7" i="13"/>
  <c r="I7" i="13" s="1"/>
  <c r="B7" i="13"/>
  <c r="H7" i="13" s="1"/>
  <c r="F6" i="13"/>
  <c r="L6" i="13" s="1"/>
  <c r="F5" i="13"/>
  <c r="L5" i="13" s="1"/>
  <c r="F4" i="13"/>
  <c r="L4" i="13" s="1"/>
  <c r="F3" i="13"/>
  <c r="L3" i="13" s="1"/>
  <c r="F7" i="12"/>
  <c r="L7" i="12" s="1"/>
  <c r="E7" i="12"/>
  <c r="K7" i="12" s="1"/>
  <c r="D7" i="12"/>
  <c r="J7" i="12" s="1"/>
  <c r="C7" i="12"/>
  <c r="I7" i="12" s="1"/>
  <c r="G6" i="12"/>
  <c r="M6" i="12" s="1"/>
  <c r="G5" i="12"/>
  <c r="M5" i="12" s="1"/>
  <c r="G4" i="12"/>
  <c r="M4" i="12" s="1"/>
  <c r="G3" i="12"/>
  <c r="F19" i="11"/>
  <c r="I46" i="9"/>
  <c r="S46" i="9" s="1"/>
  <c r="H46" i="9"/>
  <c r="R46" i="9" s="1"/>
  <c r="G46" i="9"/>
  <c r="Q46" i="9" s="1"/>
  <c r="F46" i="9"/>
  <c r="P46" i="9" s="1"/>
  <c r="E46" i="9"/>
  <c r="O46" i="9" s="1"/>
  <c r="D46" i="9"/>
  <c r="N46" i="9" s="1"/>
  <c r="C46" i="9"/>
  <c r="M46" i="9" s="1"/>
  <c r="B46" i="9"/>
  <c r="L46" i="9" s="1"/>
  <c r="I44" i="9"/>
  <c r="AC17" i="9" s="1"/>
  <c r="H44" i="9"/>
  <c r="R44" i="9" s="1"/>
  <c r="G44" i="9"/>
  <c r="F44" i="9"/>
  <c r="P44" i="9" s="1"/>
  <c r="E44" i="9"/>
  <c r="O44" i="9" s="1"/>
  <c r="D44" i="9"/>
  <c r="N44" i="9" s="1"/>
  <c r="C44" i="9"/>
  <c r="W17" i="9" s="1"/>
  <c r="B44" i="9"/>
  <c r="L44" i="9" s="1"/>
  <c r="J43" i="9"/>
  <c r="T43" i="9" s="1"/>
  <c r="J42" i="9"/>
  <c r="T42" i="9" s="1"/>
  <c r="J41" i="9"/>
  <c r="I39" i="9"/>
  <c r="S39" i="9" s="1"/>
  <c r="H39" i="9"/>
  <c r="G39" i="9"/>
  <c r="Q39" i="9" s="1"/>
  <c r="F39" i="9"/>
  <c r="P39" i="9" s="1"/>
  <c r="E39" i="9"/>
  <c r="O39" i="9" s="1"/>
  <c r="D39" i="9"/>
  <c r="C39" i="9"/>
  <c r="M39" i="9" s="1"/>
  <c r="B39" i="9"/>
  <c r="V12" i="9" s="1"/>
  <c r="J38" i="9"/>
  <c r="T38" i="9" s="1"/>
  <c r="J37" i="9"/>
  <c r="T37" i="9" s="1"/>
  <c r="J36" i="9"/>
  <c r="I34" i="9"/>
  <c r="S34" i="9" s="1"/>
  <c r="H34" i="9"/>
  <c r="G34" i="9"/>
  <c r="Q34" i="9" s="1"/>
  <c r="F34" i="9"/>
  <c r="E34" i="9"/>
  <c r="O34" i="9" s="1"/>
  <c r="D34" i="9"/>
  <c r="C34" i="9"/>
  <c r="W6" i="9" s="1"/>
  <c r="B34" i="9"/>
  <c r="J33" i="9"/>
  <c r="T33" i="9" s="1"/>
  <c r="J32" i="9"/>
  <c r="T32" i="9" s="1"/>
  <c r="J31" i="9"/>
  <c r="T31" i="9" s="1"/>
  <c r="J30" i="9"/>
  <c r="T30" i="9" s="1"/>
  <c r="I22" i="9"/>
  <c r="S22" i="9" s="1"/>
  <c r="H22" i="9"/>
  <c r="R22" i="9" s="1"/>
  <c r="G22" i="9"/>
  <c r="Q22" i="9" s="1"/>
  <c r="F22" i="9"/>
  <c r="E22" i="9"/>
  <c r="D22" i="9"/>
  <c r="N22" i="9" s="1"/>
  <c r="C22" i="9"/>
  <c r="M22" i="9" s="1"/>
  <c r="B22" i="9"/>
  <c r="I20" i="9"/>
  <c r="S20" i="9" s="1"/>
  <c r="H20" i="9"/>
  <c r="R20" i="9" s="1"/>
  <c r="G20" i="9"/>
  <c r="Q20" i="9" s="1"/>
  <c r="F20" i="9"/>
  <c r="P20" i="9" s="1"/>
  <c r="E20" i="9"/>
  <c r="O20" i="9" s="1"/>
  <c r="D20" i="9"/>
  <c r="N20" i="9" s="1"/>
  <c r="C20" i="9"/>
  <c r="B20" i="9"/>
  <c r="L20" i="9" s="1"/>
  <c r="J19" i="9"/>
  <c r="T19" i="9" s="1"/>
  <c r="J18" i="9"/>
  <c r="T18" i="9" s="1"/>
  <c r="AB17" i="9"/>
  <c r="J17" i="9"/>
  <c r="I15" i="9"/>
  <c r="H15" i="9"/>
  <c r="R15" i="9" s="1"/>
  <c r="G15" i="9"/>
  <c r="Q15" i="9" s="1"/>
  <c r="F15" i="9"/>
  <c r="E15" i="9"/>
  <c r="D15" i="9"/>
  <c r="AH15" i="9" s="1"/>
  <c r="C15" i="9"/>
  <c r="M15" i="9" s="1"/>
  <c r="B15" i="9"/>
  <c r="J14" i="9"/>
  <c r="T14" i="9" s="1"/>
  <c r="J13" i="9"/>
  <c r="T13" i="9" s="1"/>
  <c r="Y12" i="9"/>
  <c r="J12" i="9"/>
  <c r="T12" i="9" s="1"/>
  <c r="I10" i="9"/>
  <c r="AM10" i="9" s="1"/>
  <c r="H10" i="9"/>
  <c r="G10" i="9"/>
  <c r="Q10" i="9" s="1"/>
  <c r="F10" i="9"/>
  <c r="AJ10" i="9" s="1"/>
  <c r="E10" i="9"/>
  <c r="AI10" i="9" s="1"/>
  <c r="D10" i="9"/>
  <c r="C10" i="9"/>
  <c r="B10" i="9"/>
  <c r="L10" i="9" s="1"/>
  <c r="J9" i="9"/>
  <c r="T9" i="9" s="1"/>
  <c r="J8" i="9"/>
  <c r="T8" i="9" s="1"/>
  <c r="J7" i="9"/>
  <c r="Y6" i="9"/>
  <c r="J6" i="9"/>
  <c r="T6" i="9" s="1"/>
  <c r="I46" i="7"/>
  <c r="S46" i="7" s="1"/>
  <c r="H46" i="7"/>
  <c r="R46" i="7" s="1"/>
  <c r="G46" i="7"/>
  <c r="Q46" i="7" s="1"/>
  <c r="F46" i="7"/>
  <c r="P46" i="7" s="1"/>
  <c r="E46" i="7"/>
  <c r="O46" i="7" s="1"/>
  <c r="D46" i="7"/>
  <c r="N46" i="7" s="1"/>
  <c r="C46" i="7"/>
  <c r="M46" i="7" s="1"/>
  <c r="B46" i="7"/>
  <c r="L46" i="7" s="1"/>
  <c r="I44" i="7"/>
  <c r="AC17" i="7" s="1"/>
  <c r="H44" i="7"/>
  <c r="R44" i="7" s="1"/>
  <c r="G44" i="7"/>
  <c r="Q44" i="7" s="1"/>
  <c r="F44" i="7"/>
  <c r="Z17" i="7" s="1"/>
  <c r="E44" i="7"/>
  <c r="Y17" i="7" s="1"/>
  <c r="D44" i="7"/>
  <c r="N44" i="7" s="1"/>
  <c r="C44" i="7"/>
  <c r="B44" i="7"/>
  <c r="V17" i="7" s="1"/>
  <c r="J43" i="7"/>
  <c r="T43" i="7" s="1"/>
  <c r="J42" i="7"/>
  <c r="T42" i="7" s="1"/>
  <c r="J41" i="7"/>
  <c r="T41" i="7" s="1"/>
  <c r="I39" i="7"/>
  <c r="S39" i="7" s="1"/>
  <c r="H39" i="7"/>
  <c r="R39" i="7" s="1"/>
  <c r="G39" i="7"/>
  <c r="F39" i="7"/>
  <c r="Z12" i="7" s="1"/>
  <c r="E39" i="7"/>
  <c r="O39" i="7" s="1"/>
  <c r="D39" i="7"/>
  <c r="N39" i="7" s="1"/>
  <c r="C39" i="7"/>
  <c r="B39" i="7"/>
  <c r="L39" i="7" s="1"/>
  <c r="J38" i="7"/>
  <c r="J37" i="7"/>
  <c r="T37" i="7" s="1"/>
  <c r="J36" i="7"/>
  <c r="I34" i="7"/>
  <c r="S34" i="7" s="1"/>
  <c r="H34" i="7"/>
  <c r="R34" i="7" s="1"/>
  <c r="G34" i="7"/>
  <c r="F34" i="7"/>
  <c r="Z6" i="7" s="1"/>
  <c r="E34" i="7"/>
  <c r="O34" i="7" s="1"/>
  <c r="D34" i="7"/>
  <c r="C34" i="7"/>
  <c r="B34" i="7"/>
  <c r="V6" i="7" s="1"/>
  <c r="J33" i="7"/>
  <c r="T33" i="7" s="1"/>
  <c r="J32" i="7"/>
  <c r="T32" i="7" s="1"/>
  <c r="J31" i="7"/>
  <c r="T31" i="7" s="1"/>
  <c r="J30" i="7"/>
  <c r="I22" i="7"/>
  <c r="H22" i="7"/>
  <c r="R22" i="7" s="1"/>
  <c r="G22" i="7"/>
  <c r="Q22" i="7" s="1"/>
  <c r="F22" i="7"/>
  <c r="P22" i="7" s="1"/>
  <c r="E22" i="7"/>
  <c r="D22" i="7"/>
  <c r="C22" i="7"/>
  <c r="M22" i="7" s="1"/>
  <c r="B22" i="7"/>
  <c r="L22" i="7" s="1"/>
  <c r="I20" i="7"/>
  <c r="S20" i="7" s="1"/>
  <c r="H20" i="7"/>
  <c r="R20" i="7" s="1"/>
  <c r="G20" i="7"/>
  <c r="Q20" i="7" s="1"/>
  <c r="F20" i="7"/>
  <c r="P20" i="7" s="1"/>
  <c r="E20" i="7"/>
  <c r="O20" i="7" s="1"/>
  <c r="D20" i="7"/>
  <c r="N20" i="7" s="1"/>
  <c r="C20" i="7"/>
  <c r="B20" i="7"/>
  <c r="L20" i="7" s="1"/>
  <c r="J19" i="7"/>
  <c r="T19" i="7" s="1"/>
  <c r="J18" i="7"/>
  <c r="J17" i="7"/>
  <c r="I15" i="7"/>
  <c r="H15" i="7"/>
  <c r="R15" i="7" s="1"/>
  <c r="G15" i="7"/>
  <c r="F15" i="7"/>
  <c r="E15" i="7"/>
  <c r="D15" i="7"/>
  <c r="C15" i="7"/>
  <c r="M15" i="7" s="1"/>
  <c r="B15" i="7"/>
  <c r="L15" i="7" s="1"/>
  <c r="J14" i="7"/>
  <c r="T14" i="7" s="1"/>
  <c r="J13" i="7"/>
  <c r="T13" i="7" s="1"/>
  <c r="AC12" i="7"/>
  <c r="Y12" i="7"/>
  <c r="J12" i="7"/>
  <c r="T12" i="7" s="1"/>
  <c r="I10" i="7"/>
  <c r="S10" i="7" s="1"/>
  <c r="H10" i="7"/>
  <c r="AL10" i="7" s="1"/>
  <c r="G10" i="7"/>
  <c r="F10" i="7"/>
  <c r="E10" i="7"/>
  <c r="D10" i="7"/>
  <c r="AH10" i="7" s="1"/>
  <c r="C10" i="7"/>
  <c r="B10" i="7"/>
  <c r="L10" i="7" s="1"/>
  <c r="J9" i="7"/>
  <c r="T9" i="7" s="1"/>
  <c r="J8" i="7"/>
  <c r="J7" i="7"/>
  <c r="T7" i="7" s="1"/>
  <c r="Y6" i="7"/>
  <c r="X6" i="7"/>
  <c r="J6" i="7"/>
  <c r="H47" i="5"/>
  <c r="Q47" i="5" s="1"/>
  <c r="G47" i="5"/>
  <c r="P47" i="5" s="1"/>
  <c r="F47" i="5"/>
  <c r="O47" i="5" s="1"/>
  <c r="E47" i="5"/>
  <c r="N47" i="5" s="1"/>
  <c r="D47" i="5"/>
  <c r="M47" i="5" s="1"/>
  <c r="C47" i="5"/>
  <c r="L47" i="5" s="1"/>
  <c r="B47" i="5"/>
  <c r="K47" i="5" s="1"/>
  <c r="H45" i="5"/>
  <c r="Q45" i="5" s="1"/>
  <c r="G45" i="5"/>
  <c r="P45" i="5" s="1"/>
  <c r="F45" i="5"/>
  <c r="O45" i="5" s="1"/>
  <c r="E45" i="5"/>
  <c r="N45" i="5" s="1"/>
  <c r="D45" i="5"/>
  <c r="V17" i="5" s="1"/>
  <c r="C45" i="5"/>
  <c r="L45" i="5" s="1"/>
  <c r="B45" i="5"/>
  <c r="K45" i="5" s="1"/>
  <c r="I44" i="5"/>
  <c r="R44" i="5" s="1"/>
  <c r="I43" i="5"/>
  <c r="R43" i="5" s="1"/>
  <c r="I42" i="5"/>
  <c r="H40" i="5"/>
  <c r="Q40" i="5" s="1"/>
  <c r="G40" i="5"/>
  <c r="P40" i="5" s="1"/>
  <c r="F40" i="5"/>
  <c r="O40" i="5" s="1"/>
  <c r="E40" i="5"/>
  <c r="D40" i="5"/>
  <c r="M40" i="5" s="1"/>
  <c r="C40" i="5"/>
  <c r="L40" i="5" s="1"/>
  <c r="B40" i="5"/>
  <c r="T12" i="5" s="1"/>
  <c r="I39" i="5"/>
  <c r="R39" i="5" s="1"/>
  <c r="I38" i="5"/>
  <c r="R38" i="5" s="1"/>
  <c r="I37" i="5"/>
  <c r="H35" i="5"/>
  <c r="Q35" i="5" s="1"/>
  <c r="G35" i="5"/>
  <c r="Y6" i="5" s="1"/>
  <c r="F35" i="5"/>
  <c r="X6" i="5" s="1"/>
  <c r="E35" i="5"/>
  <c r="W6" i="5" s="1"/>
  <c r="D35" i="5"/>
  <c r="V6" i="5" s="1"/>
  <c r="C35" i="5"/>
  <c r="U6" i="5" s="1"/>
  <c r="B35" i="5"/>
  <c r="T6" i="5" s="1"/>
  <c r="I34" i="5"/>
  <c r="R34" i="5" s="1"/>
  <c r="I33" i="5"/>
  <c r="R33" i="5" s="1"/>
  <c r="I32" i="5"/>
  <c r="R32" i="5" s="1"/>
  <c r="I31" i="5"/>
  <c r="R31" i="5" s="1"/>
  <c r="H22" i="5"/>
  <c r="G22" i="5"/>
  <c r="P22" i="5" s="1"/>
  <c r="F22" i="5"/>
  <c r="E22" i="5"/>
  <c r="D22" i="5"/>
  <c r="M22" i="5" s="1"/>
  <c r="C22" i="5"/>
  <c r="B22" i="5"/>
  <c r="K22" i="5" s="1"/>
  <c r="K20" i="5"/>
  <c r="H20" i="5"/>
  <c r="Q20" i="5" s="1"/>
  <c r="G20" i="5"/>
  <c r="P20" i="5" s="1"/>
  <c r="F20" i="5"/>
  <c r="O20" i="5" s="1"/>
  <c r="E20" i="5"/>
  <c r="N20" i="5" s="1"/>
  <c r="D20" i="5"/>
  <c r="M20" i="5" s="1"/>
  <c r="C20" i="5"/>
  <c r="L20" i="5" s="1"/>
  <c r="B20" i="5"/>
  <c r="I19" i="5"/>
  <c r="R19" i="5" s="1"/>
  <c r="I18" i="5"/>
  <c r="R18" i="5" s="1"/>
  <c r="U17" i="5"/>
  <c r="I17" i="5"/>
  <c r="H15" i="5"/>
  <c r="G15" i="5"/>
  <c r="F15" i="5"/>
  <c r="O15" i="5" s="1"/>
  <c r="E15" i="5"/>
  <c r="D15" i="5"/>
  <c r="AE15" i="5" s="1"/>
  <c r="C15" i="5"/>
  <c r="B15" i="5"/>
  <c r="K15" i="5" s="1"/>
  <c r="I14" i="5"/>
  <c r="R14" i="5" s="1"/>
  <c r="I13" i="5"/>
  <c r="Y12" i="5"/>
  <c r="U12" i="5"/>
  <c r="I12" i="5"/>
  <c r="R12" i="5" s="1"/>
  <c r="H10" i="5"/>
  <c r="G10" i="5"/>
  <c r="F10" i="5"/>
  <c r="O10" i="5" s="1"/>
  <c r="E10" i="5"/>
  <c r="D10" i="5"/>
  <c r="C10" i="5"/>
  <c r="B10" i="5"/>
  <c r="K10" i="5" s="1"/>
  <c r="I9" i="5"/>
  <c r="R9" i="5" s="1"/>
  <c r="I8" i="5"/>
  <c r="R8" i="5" s="1"/>
  <c r="I7" i="5"/>
  <c r="R7" i="5" s="1"/>
  <c r="Z6" i="5"/>
  <c r="I6" i="5"/>
  <c r="R6" i="5" s="1"/>
  <c r="F9" i="52"/>
  <c r="E9" i="52"/>
  <c r="D9" i="52"/>
  <c r="C9" i="52"/>
  <c r="E10" i="4"/>
  <c r="D10" i="4"/>
  <c r="C10" i="4"/>
  <c r="B10" i="4"/>
  <c r="F60" i="68"/>
  <c r="F59" i="68"/>
  <c r="E59" i="68"/>
  <c r="E53" i="68"/>
  <c r="E51" i="68"/>
  <c r="F17" i="68"/>
  <c r="E17" i="68"/>
  <c r="F13" i="68"/>
  <c r="E13" i="68"/>
  <c r="F9" i="68"/>
  <c r="E9" i="68"/>
  <c r="K206" i="66"/>
  <c r="I206" i="66"/>
  <c r="K203" i="66"/>
  <c r="I203" i="66"/>
  <c r="I202" i="66"/>
  <c r="K191" i="66"/>
  <c r="I191" i="66"/>
  <c r="K178" i="66"/>
  <c r="I178" i="66"/>
  <c r="K173" i="66"/>
  <c r="K172" i="66"/>
  <c r="K168" i="66"/>
  <c r="I168" i="66"/>
  <c r="K164" i="66"/>
  <c r="I164" i="66"/>
  <c r="K157" i="66"/>
  <c r="I157" i="66"/>
  <c r="K152" i="66"/>
  <c r="I143" i="66"/>
  <c r="J140" i="66"/>
  <c r="E140" i="66"/>
  <c r="E139" i="66"/>
  <c r="J138" i="66"/>
  <c r="I137" i="66"/>
  <c r="J136" i="66"/>
  <c r="I135" i="66"/>
  <c r="I133" i="66"/>
  <c r="I131" i="66"/>
  <c r="I126" i="66"/>
  <c r="E125" i="66"/>
  <c r="I122" i="66"/>
  <c r="I120" i="66"/>
  <c r="I118" i="66"/>
  <c r="I116" i="66"/>
  <c r="I114" i="66"/>
  <c r="I112" i="66"/>
  <c r="I110" i="66"/>
  <c r="I108" i="66"/>
  <c r="J107" i="66"/>
  <c r="I106" i="66"/>
  <c r="E107" i="66"/>
  <c r="E106" i="66"/>
  <c r="I104" i="66"/>
  <c r="I102" i="66"/>
  <c r="I93" i="66"/>
  <c r="I91" i="66"/>
  <c r="J88" i="66"/>
  <c r="E88" i="66"/>
  <c r="E87" i="66"/>
  <c r="I85" i="66"/>
  <c r="I83" i="66"/>
  <c r="I81" i="66"/>
  <c r="I79" i="66"/>
  <c r="I77" i="66"/>
  <c r="J74" i="66"/>
  <c r="E74" i="66"/>
  <c r="E73" i="66"/>
  <c r="E72" i="66"/>
  <c r="E71" i="66"/>
  <c r="I69" i="66"/>
  <c r="I67" i="66"/>
  <c r="I62" i="66"/>
  <c r="I60" i="66"/>
  <c r="I58" i="66"/>
  <c r="I56" i="66"/>
  <c r="I54" i="66"/>
  <c r="J51" i="66"/>
  <c r="E51" i="66"/>
  <c r="E50" i="66"/>
  <c r="I48" i="66"/>
  <c r="I46" i="66"/>
  <c r="I44" i="66"/>
  <c r="I42" i="66"/>
  <c r="I40" i="66"/>
  <c r="I38" i="66"/>
  <c r="I36" i="66"/>
  <c r="H31" i="66"/>
  <c r="H29" i="66"/>
  <c r="J28" i="66"/>
  <c r="H25" i="66"/>
  <c r="H23" i="66"/>
  <c r="H21" i="66"/>
  <c r="H19" i="66"/>
  <c r="H17" i="66"/>
  <c r="H15" i="66"/>
  <c r="J12" i="66"/>
  <c r="E12" i="66"/>
  <c r="Q10" i="60"/>
  <c r="Q9" i="60"/>
  <c r="Q8" i="60"/>
  <c r="Q7" i="60"/>
  <c r="Q6" i="60"/>
  <c r="Q5" i="60"/>
  <c r="E23" i="7" l="1"/>
  <c r="AI23" i="7" s="1"/>
  <c r="AJ15" i="7"/>
  <c r="AC12" i="9"/>
  <c r="Y17" i="9"/>
  <c r="J7" i="18"/>
  <c r="D47" i="7"/>
  <c r="AH47" i="7" s="1"/>
  <c r="K22" i="50"/>
  <c r="X17" i="5"/>
  <c r="AM10" i="7"/>
  <c r="X17" i="7"/>
  <c r="N6" i="14"/>
  <c r="F8" i="20"/>
  <c r="I13" i="33"/>
  <c r="L7" i="38"/>
  <c r="V12" i="5"/>
  <c r="T17" i="5"/>
  <c r="I40" i="5"/>
  <c r="J22" i="7"/>
  <c r="T22" i="7" s="1"/>
  <c r="X12" i="7"/>
  <c r="J39" i="7"/>
  <c r="AD12" i="7" s="1"/>
  <c r="N8" i="17"/>
  <c r="J16" i="18"/>
  <c r="I9" i="50"/>
  <c r="I14" i="50"/>
  <c r="I32" i="50"/>
  <c r="N16" i="27"/>
  <c r="L24" i="27"/>
  <c r="E6" i="33"/>
  <c r="AC6" i="9"/>
  <c r="I37" i="50"/>
  <c r="L28" i="27"/>
  <c r="Y17" i="5"/>
  <c r="AB17" i="7"/>
  <c r="AL15" i="9"/>
  <c r="E7" i="54"/>
  <c r="F12" i="24"/>
  <c r="H9" i="33"/>
  <c r="Z12" i="5"/>
  <c r="AD15" i="5"/>
  <c r="AH15" i="5"/>
  <c r="AC6" i="7"/>
  <c r="F23" i="7"/>
  <c r="AJ23" i="7" s="1"/>
  <c r="V12" i="7"/>
  <c r="G47" i="7"/>
  <c r="AK47" i="7" s="1"/>
  <c r="AA6" i="9"/>
  <c r="AA12" i="9"/>
  <c r="N15" i="9"/>
  <c r="X17" i="9"/>
  <c r="B47" i="9"/>
  <c r="L47" i="9" s="1"/>
  <c r="F47" i="9"/>
  <c r="AJ47" i="9" s="1"/>
  <c r="F7" i="13"/>
  <c r="L7" i="13" s="1"/>
  <c r="J12" i="18"/>
  <c r="E8" i="20"/>
  <c r="E6" i="24"/>
  <c r="I16" i="50"/>
  <c r="M34" i="50"/>
  <c r="N7" i="27"/>
  <c r="N9" i="27"/>
  <c r="N12" i="27"/>
  <c r="H13" i="33"/>
  <c r="AF15" i="5"/>
  <c r="R37" i="5"/>
  <c r="G48" i="5"/>
  <c r="AH48" i="5" s="1"/>
  <c r="J10" i="7"/>
  <c r="AN10" i="7" s="1"/>
  <c r="AF15" i="7"/>
  <c r="T36" i="7"/>
  <c r="W12" i="9"/>
  <c r="Z17" i="9"/>
  <c r="L5" i="14"/>
  <c r="I17" i="50"/>
  <c r="K20" i="50"/>
  <c r="I30" i="50"/>
  <c r="AB6" i="7"/>
  <c r="O23" i="7"/>
  <c r="I23" i="7"/>
  <c r="AM23" i="7" s="1"/>
  <c r="AK15" i="7"/>
  <c r="J46" i="7"/>
  <c r="T46" i="7" s="1"/>
  <c r="B47" i="7"/>
  <c r="V22" i="7" s="1"/>
  <c r="V17" i="9"/>
  <c r="N4" i="17"/>
  <c r="K8" i="50"/>
  <c r="F7" i="30"/>
  <c r="E3" i="33"/>
  <c r="AA12" i="5"/>
  <c r="R40" i="5"/>
  <c r="AC15" i="5"/>
  <c r="L35" i="5"/>
  <c r="M45" i="5"/>
  <c r="T8" i="7"/>
  <c r="N10" i="7"/>
  <c r="P15" i="7"/>
  <c r="X22" i="7"/>
  <c r="T30" i="7"/>
  <c r="N34" i="7"/>
  <c r="T38" i="7"/>
  <c r="P39" i="7"/>
  <c r="O44" i="7"/>
  <c r="Z6" i="9"/>
  <c r="O10" i="9"/>
  <c r="Z12" i="9"/>
  <c r="F23" i="9"/>
  <c r="AJ23" i="9" s="1"/>
  <c r="L9" i="14"/>
  <c r="L7" i="17"/>
  <c r="H6" i="18"/>
  <c r="H15" i="18"/>
  <c r="I9" i="24"/>
  <c r="I13" i="50"/>
  <c r="K16" i="50"/>
  <c r="I29" i="50"/>
  <c r="I38" i="50"/>
  <c r="F3" i="33"/>
  <c r="N15" i="5"/>
  <c r="AF10" i="9"/>
  <c r="L34" i="9"/>
  <c r="L39" i="9"/>
  <c r="S44" i="9"/>
  <c r="M35" i="5"/>
  <c r="C48" i="5"/>
  <c r="AD48" i="5" s="1"/>
  <c r="O10" i="7"/>
  <c r="AI10" i="7"/>
  <c r="AB12" i="7"/>
  <c r="Q15" i="7"/>
  <c r="J20" i="7"/>
  <c r="T20" i="7" s="1"/>
  <c r="V6" i="9"/>
  <c r="P10" i="9"/>
  <c r="P34" i="9"/>
  <c r="P47" i="9"/>
  <c r="G7" i="12"/>
  <c r="M7" i="12" s="1"/>
  <c r="L11" i="14"/>
  <c r="E13" i="55"/>
  <c r="J13" i="55" s="1"/>
  <c r="I3" i="24"/>
  <c r="F6" i="24"/>
  <c r="I6" i="50"/>
  <c r="I10" i="50"/>
  <c r="I12" i="50"/>
  <c r="M27" i="50"/>
  <c r="I7" i="38"/>
  <c r="AC10" i="5"/>
  <c r="L34" i="7"/>
  <c r="AG15" i="9"/>
  <c r="AG15" i="5"/>
  <c r="W17" i="5"/>
  <c r="D48" i="5"/>
  <c r="M48" i="5" s="1"/>
  <c r="T6" i="7"/>
  <c r="R10" i="7"/>
  <c r="T18" i="7"/>
  <c r="J44" i="7"/>
  <c r="T44" i="7" s="1"/>
  <c r="L44" i="7"/>
  <c r="S44" i="7"/>
  <c r="S10" i="9"/>
  <c r="AF47" i="9"/>
  <c r="M3" i="12"/>
  <c r="F12" i="14"/>
  <c r="L12" i="14" s="1"/>
  <c r="L8" i="14"/>
  <c r="L6" i="17"/>
  <c r="H5" i="18"/>
  <c r="H14" i="18"/>
  <c r="J7" i="55"/>
  <c r="M37" i="50"/>
  <c r="F9" i="33"/>
  <c r="AE16" i="96"/>
  <c r="AD16" i="96"/>
  <c r="AJ16" i="96"/>
  <c r="AH16" i="96"/>
  <c r="AI16" i="96"/>
  <c r="AG16" i="96"/>
  <c r="AE15" i="96"/>
  <c r="AD15" i="96"/>
  <c r="AJ15" i="96"/>
  <c r="AH15" i="96"/>
  <c r="AI15" i="96"/>
  <c r="AG15" i="96"/>
  <c r="Q4" i="96"/>
  <c r="R4" i="96"/>
  <c r="AD13" i="96"/>
  <c r="T4" i="96"/>
  <c r="AE13" i="96"/>
  <c r="U4" i="96"/>
  <c r="AI13" i="96"/>
  <c r="AG13" i="96"/>
  <c r="Y4" i="96"/>
  <c r="W4" i="96"/>
  <c r="AJ13" i="96"/>
  <c r="AH13" i="96"/>
  <c r="Z4" i="96"/>
  <c r="X4" i="96"/>
  <c r="AD12" i="96"/>
  <c r="AE12" i="96"/>
  <c r="AI12" i="96"/>
  <c r="AG12" i="96"/>
  <c r="AJ12" i="96"/>
  <c r="AH12" i="96"/>
  <c r="J2" i="101"/>
  <c r="E2" i="101"/>
  <c r="D2" i="103"/>
  <c r="E2" i="66"/>
  <c r="J2" i="66"/>
  <c r="G2" i="103"/>
  <c r="AJ15" i="85"/>
  <c r="AJ15" i="87" s="1"/>
  <c r="AI15" i="85"/>
  <c r="AI15" i="87" s="1"/>
  <c r="AG15" i="85"/>
  <c r="AG15" i="87" s="1"/>
  <c r="AH15" i="85"/>
  <c r="AH15" i="87" s="1"/>
  <c r="AE15" i="85"/>
  <c r="AE15" i="87" s="1"/>
  <c r="AD15" i="85"/>
  <c r="AD15" i="87" s="1"/>
  <c r="AE14" i="85"/>
  <c r="AE14" i="87" s="1"/>
  <c r="AD14" i="85"/>
  <c r="AD14" i="87" s="1"/>
  <c r="AJ14" i="85"/>
  <c r="AJ14" i="87" s="1"/>
  <c r="AH14" i="85"/>
  <c r="AH14" i="87" s="1"/>
  <c r="AG14" i="85"/>
  <c r="AG14" i="87" s="1"/>
  <c r="AI14" i="85"/>
  <c r="AI14" i="87" s="1"/>
  <c r="AD12" i="85"/>
  <c r="AD12" i="87" s="1"/>
  <c r="S4" i="85"/>
  <c r="T4" i="87" s="1"/>
  <c r="AE12" i="85"/>
  <c r="AE12" i="87" s="1"/>
  <c r="R4" i="85"/>
  <c r="S4" i="87" s="1"/>
  <c r="M4" i="67"/>
  <c r="O4" i="85"/>
  <c r="P4" i="87" s="1"/>
  <c r="P4" i="85"/>
  <c r="Q4" i="87" s="1"/>
  <c r="AI12" i="85"/>
  <c r="AI12" i="87" s="1"/>
  <c r="U4" i="85"/>
  <c r="V4" i="87" s="1"/>
  <c r="AH12" i="85"/>
  <c r="AH12" i="87" s="1"/>
  <c r="X4" i="85"/>
  <c r="Y4" i="87" s="1"/>
  <c r="V4" i="85"/>
  <c r="W4" i="87" s="1"/>
  <c r="AG12" i="85"/>
  <c r="AG12" i="87" s="1"/>
  <c r="W4" i="85"/>
  <c r="X4" i="87" s="1"/>
  <c r="AJ12" i="85"/>
  <c r="AJ12" i="87" s="1"/>
  <c r="AE11" i="85"/>
  <c r="AE11" i="87" s="1"/>
  <c r="AD11" i="85"/>
  <c r="AD11" i="87" s="1"/>
  <c r="AJ11" i="85"/>
  <c r="AJ11" i="87" s="1"/>
  <c r="AI11" i="85"/>
  <c r="AI11" i="87" s="1"/>
  <c r="AH11" i="85"/>
  <c r="AH11" i="87" s="1"/>
  <c r="AG11" i="85"/>
  <c r="AG11" i="87" s="1"/>
  <c r="AG14" i="67"/>
  <c r="G2" i="80"/>
  <c r="G2" i="78"/>
  <c r="E2" i="76"/>
  <c r="AE17" i="84"/>
  <c r="AE16" i="83"/>
  <c r="AD17" i="84"/>
  <c r="AD16" i="83"/>
  <c r="AD15" i="75"/>
  <c r="AE15" i="75"/>
  <c r="AD15" i="72"/>
  <c r="AE15" i="72"/>
  <c r="AJ17" i="84"/>
  <c r="AJ16" i="83"/>
  <c r="AI16" i="83"/>
  <c r="AH16" i="83"/>
  <c r="AG17" i="84"/>
  <c r="AG16" i="83"/>
  <c r="AI17" i="84"/>
  <c r="AH17" i="84"/>
  <c r="AI15" i="75"/>
  <c r="AH15" i="75"/>
  <c r="AJ15" i="75"/>
  <c r="AG15" i="75"/>
  <c r="AG15" i="72"/>
  <c r="AJ15" i="72"/>
  <c r="AH15" i="72"/>
  <c r="AI15" i="72"/>
  <c r="AD15" i="67"/>
  <c r="AJ14" i="67"/>
  <c r="AH16" i="84"/>
  <c r="AJ15" i="83"/>
  <c r="AG16" i="84"/>
  <c r="AH15" i="83"/>
  <c r="AI16" i="84"/>
  <c r="AG15" i="83"/>
  <c r="AI15" i="83"/>
  <c r="AJ16" i="84"/>
  <c r="AI14" i="75"/>
  <c r="AG14" i="75"/>
  <c r="AJ14" i="75"/>
  <c r="AH14" i="75"/>
  <c r="AI14" i="72"/>
  <c r="AG14" i="72"/>
  <c r="AJ14" i="72"/>
  <c r="AH14" i="72"/>
  <c r="AH14" i="67"/>
  <c r="AE15" i="83"/>
  <c r="AD15" i="83"/>
  <c r="AE16" i="84"/>
  <c r="AD16" i="84"/>
  <c r="AD14" i="75"/>
  <c r="AE14" i="75"/>
  <c r="AD14" i="72"/>
  <c r="AE14" i="72"/>
  <c r="AH14" i="84"/>
  <c r="U5" i="84"/>
  <c r="AH13" i="83"/>
  <c r="U4" i="83"/>
  <c r="T5" i="84"/>
  <c r="T4" i="83"/>
  <c r="S5" i="84"/>
  <c r="S4" i="83"/>
  <c r="AI14" i="84"/>
  <c r="R5" i="84"/>
  <c r="AI13" i="83"/>
  <c r="R4" i="83"/>
  <c r="AG14" i="84"/>
  <c r="AG13" i="83"/>
  <c r="AJ14" i="84"/>
  <c r="AJ13" i="83"/>
  <c r="AI12" i="75"/>
  <c r="R4" i="75"/>
  <c r="U4" i="75"/>
  <c r="AG12" i="75"/>
  <c r="AJ12" i="75"/>
  <c r="S4" i="75"/>
  <c r="AH12" i="75"/>
  <c r="T4" i="75"/>
  <c r="AI12" i="72"/>
  <c r="R4" i="72"/>
  <c r="AH12" i="72"/>
  <c r="U4" i="72"/>
  <c r="AG12" i="72"/>
  <c r="AJ12" i="72"/>
  <c r="S4" i="72"/>
  <c r="T4" i="72"/>
  <c r="AE12" i="67"/>
  <c r="P5" i="84"/>
  <c r="P4" i="83"/>
  <c r="AE14" i="84"/>
  <c r="AE13" i="83"/>
  <c r="AD14" i="84"/>
  <c r="AD13" i="83"/>
  <c r="O5" i="84"/>
  <c r="O4" i="83"/>
  <c r="AD12" i="75"/>
  <c r="O4" i="75"/>
  <c r="AE12" i="75"/>
  <c r="P4" i="75"/>
  <c r="AD12" i="72"/>
  <c r="P4" i="72"/>
  <c r="O4" i="72"/>
  <c r="AE12" i="72"/>
  <c r="L5" i="84"/>
  <c r="L4" i="83"/>
  <c r="M5" i="84"/>
  <c r="M4" i="83"/>
  <c r="L4" i="75"/>
  <c r="M4" i="75"/>
  <c r="L4" i="72"/>
  <c r="M4" i="72"/>
  <c r="AE11" i="67"/>
  <c r="AE12" i="83"/>
  <c r="AD12" i="83"/>
  <c r="AE13" i="84"/>
  <c r="AD13" i="84"/>
  <c r="AE11" i="75"/>
  <c r="AD11" i="75"/>
  <c r="AD11" i="72"/>
  <c r="AE11" i="72"/>
  <c r="AG11" i="67"/>
  <c r="AH13" i="84"/>
  <c r="AJ12" i="83"/>
  <c r="AJ13" i="84"/>
  <c r="AI13" i="84"/>
  <c r="AG13" i="84"/>
  <c r="AI12" i="83"/>
  <c r="AH12" i="83"/>
  <c r="AG12" i="83"/>
  <c r="AI11" i="75"/>
  <c r="AG11" i="75"/>
  <c r="AJ11" i="75"/>
  <c r="AH11" i="75"/>
  <c r="AI11" i="72"/>
  <c r="AH11" i="72"/>
  <c r="AJ11" i="72"/>
  <c r="AG11" i="72"/>
  <c r="A17" i="84"/>
  <c r="A16" i="83"/>
  <c r="A15" i="72"/>
  <c r="A15" i="75" s="1"/>
  <c r="G17" i="84"/>
  <c r="G16" i="83"/>
  <c r="G15" i="72"/>
  <c r="G15" i="75" s="1"/>
  <c r="D16" i="83"/>
  <c r="D17" i="84"/>
  <c r="D15" i="72"/>
  <c r="D15" i="75" s="1"/>
  <c r="E16" i="83"/>
  <c r="E17" i="84"/>
  <c r="E15" i="72"/>
  <c r="E15" i="75" s="1"/>
  <c r="B16" i="83"/>
  <c r="B17" i="84"/>
  <c r="B15" i="72"/>
  <c r="B15" i="75" s="1"/>
  <c r="K202" i="66"/>
  <c r="I19" i="32"/>
  <c r="P10" i="5"/>
  <c r="G23" i="5"/>
  <c r="AH23" i="5" s="1"/>
  <c r="AH10" i="5"/>
  <c r="K40" i="5"/>
  <c r="AA17" i="9"/>
  <c r="Q44" i="9"/>
  <c r="G47" i="9"/>
  <c r="Q47" i="9" s="1"/>
  <c r="I173" i="66"/>
  <c r="I172" i="66"/>
  <c r="AE10" i="5"/>
  <c r="D23" i="5"/>
  <c r="AE23" i="5" s="1"/>
  <c r="M10" i="5"/>
  <c r="I15" i="5"/>
  <c r="R15" i="5" s="1"/>
  <c r="M44" i="7"/>
  <c r="W17" i="7"/>
  <c r="H13" i="66"/>
  <c r="E28" i="66"/>
  <c r="I124" i="66"/>
  <c r="I139" i="66"/>
  <c r="I141" i="66"/>
  <c r="E60" i="68"/>
  <c r="J12" i="43"/>
  <c r="U22" i="5"/>
  <c r="L22" i="5"/>
  <c r="M20" i="7"/>
  <c r="AG15" i="7"/>
  <c r="C47" i="7"/>
  <c r="M47" i="7" s="1"/>
  <c r="M34" i="7"/>
  <c r="W6" i="7"/>
  <c r="Q47" i="7"/>
  <c r="Q34" i="7"/>
  <c r="AA6" i="7"/>
  <c r="P23" i="9"/>
  <c r="H9" i="24"/>
  <c r="E9" i="24"/>
  <c r="M28" i="50"/>
  <c r="I28" i="50"/>
  <c r="K6" i="50"/>
  <c r="F8" i="68"/>
  <c r="C23" i="5"/>
  <c r="AD23" i="5" s="1"/>
  <c r="L10" i="5"/>
  <c r="AD10" i="5"/>
  <c r="R13" i="5"/>
  <c r="Q15" i="5"/>
  <c r="AI15" i="5"/>
  <c r="M44" i="9"/>
  <c r="Q10" i="5"/>
  <c r="H23" i="5"/>
  <c r="AI23" i="5" s="1"/>
  <c r="AI10" i="5"/>
  <c r="X12" i="5"/>
  <c r="M15" i="5"/>
  <c r="AF47" i="7"/>
  <c r="E11" i="66"/>
  <c r="H27" i="66"/>
  <c r="I75" i="66"/>
  <c r="I87" i="66"/>
  <c r="Q22" i="5"/>
  <c r="AA17" i="7"/>
  <c r="AK15" i="9"/>
  <c r="G23" i="9"/>
  <c r="AK23" i="9" s="1"/>
  <c r="M20" i="9"/>
  <c r="E10" i="54"/>
  <c r="H10" i="54"/>
  <c r="I45" i="5"/>
  <c r="R45" i="5" s="1"/>
  <c r="R42" i="5"/>
  <c r="N22" i="7"/>
  <c r="J18" i="18"/>
  <c r="H18" i="18"/>
  <c r="I7" i="54"/>
  <c r="F10" i="54"/>
  <c r="I10" i="54"/>
  <c r="E8" i="68"/>
  <c r="W12" i="5"/>
  <c r="N40" i="5"/>
  <c r="D23" i="7"/>
  <c r="AH23" i="7" s="1"/>
  <c r="AH15" i="7"/>
  <c r="H23" i="7"/>
  <c r="AL15" i="7"/>
  <c r="N15" i="7"/>
  <c r="F47" i="7"/>
  <c r="AI15" i="9"/>
  <c r="O15" i="9"/>
  <c r="AM15" i="9"/>
  <c r="S15" i="9"/>
  <c r="E12" i="24"/>
  <c r="H12" i="24"/>
  <c r="I15" i="50"/>
  <c r="M15" i="50"/>
  <c r="I31" i="50"/>
  <c r="M31" i="50"/>
  <c r="K9" i="50"/>
  <c r="F11" i="27"/>
  <c r="I9" i="30"/>
  <c r="F9" i="30"/>
  <c r="E34" i="68"/>
  <c r="E10" i="39"/>
  <c r="Z17" i="5"/>
  <c r="P35" i="5"/>
  <c r="H48" i="5"/>
  <c r="AI48" i="5" s="1"/>
  <c r="AF10" i="7"/>
  <c r="P23" i="7"/>
  <c r="AJ10" i="7"/>
  <c r="P10" i="7"/>
  <c r="AI15" i="7"/>
  <c r="O15" i="7"/>
  <c r="AM15" i="7"/>
  <c r="S15" i="7"/>
  <c r="T17" i="7"/>
  <c r="O22" i="7"/>
  <c r="S22" i="7"/>
  <c r="B23" i="7"/>
  <c r="AF23" i="7" s="1"/>
  <c r="M39" i="7"/>
  <c r="W12" i="7"/>
  <c r="Q39" i="7"/>
  <c r="AA12" i="7"/>
  <c r="N23" i="9"/>
  <c r="AH10" i="9"/>
  <c r="D23" i="9"/>
  <c r="AH23" i="9" s="1"/>
  <c r="N10" i="9"/>
  <c r="R23" i="9"/>
  <c r="AL10" i="9"/>
  <c r="H23" i="9"/>
  <c r="AL23" i="9" s="1"/>
  <c r="R10" i="9"/>
  <c r="J20" i="9"/>
  <c r="T20" i="9" s="1"/>
  <c r="J22" i="9"/>
  <c r="T17" i="9"/>
  <c r="J39" i="9"/>
  <c r="AD12" i="9" s="1"/>
  <c r="T36" i="9"/>
  <c r="J46" i="9"/>
  <c r="T46" i="9" s="1"/>
  <c r="J8" i="18"/>
  <c r="H8" i="18"/>
  <c r="D10" i="18"/>
  <c r="F5" i="21"/>
  <c r="E3" i="24"/>
  <c r="H3" i="24"/>
  <c r="I52" i="66"/>
  <c r="I50" i="66"/>
  <c r="F34" i="68"/>
  <c r="F10" i="39"/>
  <c r="F51" i="68"/>
  <c r="E63" i="68"/>
  <c r="I22" i="5"/>
  <c r="I10" i="5"/>
  <c r="B23" i="5"/>
  <c r="AC23" i="5" s="1"/>
  <c r="F23" i="5"/>
  <c r="AG23" i="5" s="1"/>
  <c r="AG10" i="5"/>
  <c r="I20" i="5"/>
  <c r="R20" i="5" s="1"/>
  <c r="R17" i="5"/>
  <c r="O22" i="5"/>
  <c r="I47" i="5"/>
  <c r="R47" i="5" s="1"/>
  <c r="L48" i="5"/>
  <c r="AG10" i="7"/>
  <c r="C23" i="7"/>
  <c r="AG23" i="7" s="1"/>
  <c r="M10" i="7"/>
  <c r="AK10" i="7"/>
  <c r="G23" i="7"/>
  <c r="AK23" i="7" s="1"/>
  <c r="Q10" i="7"/>
  <c r="L47" i="7"/>
  <c r="J34" i="7"/>
  <c r="T34" i="7" s="1"/>
  <c r="P34" i="7"/>
  <c r="P44" i="7"/>
  <c r="E23" i="9"/>
  <c r="AI23" i="9" s="1"/>
  <c r="I23" i="9"/>
  <c r="AM23" i="9" s="1"/>
  <c r="J34" i="9"/>
  <c r="T34" i="9" s="1"/>
  <c r="N47" i="9"/>
  <c r="N34" i="9"/>
  <c r="X6" i="9"/>
  <c r="D47" i="9"/>
  <c r="R34" i="9"/>
  <c r="AB6" i="9"/>
  <c r="J44" i="9"/>
  <c r="T44" i="9" s="1"/>
  <c r="T41" i="9"/>
  <c r="H47" i="9"/>
  <c r="R47" i="9" s="1"/>
  <c r="J9" i="18"/>
  <c r="H9" i="18"/>
  <c r="J17" i="18"/>
  <c r="H17" i="18"/>
  <c r="D19" i="18"/>
  <c r="M8" i="50"/>
  <c r="I8" i="50"/>
  <c r="M33" i="50"/>
  <c r="K11" i="50"/>
  <c r="I33" i="50"/>
  <c r="N17" i="27"/>
  <c r="L35" i="27"/>
  <c r="I152" i="66"/>
  <c r="F53" i="68"/>
  <c r="K12" i="43"/>
  <c r="F63" i="68"/>
  <c r="N10" i="5"/>
  <c r="AF10" i="5"/>
  <c r="L15" i="5"/>
  <c r="P15" i="5"/>
  <c r="N22" i="5"/>
  <c r="E23" i="5"/>
  <c r="AF23" i="5" s="1"/>
  <c r="I35" i="5"/>
  <c r="AA6" i="5" s="1"/>
  <c r="N35" i="5"/>
  <c r="E48" i="5"/>
  <c r="AF48" i="5" s="1"/>
  <c r="J15" i="7"/>
  <c r="N47" i="7"/>
  <c r="H47" i="7"/>
  <c r="AL47" i="7" s="1"/>
  <c r="J10" i="9"/>
  <c r="T7" i="9"/>
  <c r="AF15" i="9"/>
  <c r="L15" i="9"/>
  <c r="AJ15" i="9"/>
  <c r="P15" i="9"/>
  <c r="J15" i="9"/>
  <c r="O22" i="9"/>
  <c r="B23" i="9"/>
  <c r="C47" i="9"/>
  <c r="M47" i="9" s="1"/>
  <c r="N5" i="17"/>
  <c r="L5" i="17"/>
  <c r="M11" i="50"/>
  <c r="I11" i="50"/>
  <c r="M18" i="50"/>
  <c r="I18" i="50"/>
  <c r="F23" i="27"/>
  <c r="N5" i="27" s="1"/>
  <c r="I5" i="28"/>
  <c r="F8" i="28"/>
  <c r="I8" i="28"/>
  <c r="F6" i="33"/>
  <c r="I6" i="33"/>
  <c r="K35" i="5"/>
  <c r="O35" i="5"/>
  <c r="B48" i="5"/>
  <c r="AC48" i="5" s="1"/>
  <c r="F48" i="5"/>
  <c r="AG48" i="5" s="1"/>
  <c r="E47" i="7"/>
  <c r="AI47" i="7" s="1"/>
  <c r="I47" i="7"/>
  <c r="AM47" i="7" s="1"/>
  <c r="AG10" i="9"/>
  <c r="AK10" i="9"/>
  <c r="M10" i="9"/>
  <c r="V22" i="9"/>
  <c r="L22" i="9"/>
  <c r="Z22" i="9"/>
  <c r="P22" i="9"/>
  <c r="C23" i="9"/>
  <c r="AG23" i="9" s="1"/>
  <c r="M34" i="9"/>
  <c r="N39" i="9"/>
  <c r="X12" i="9"/>
  <c r="R39" i="9"/>
  <c r="AB12" i="9"/>
  <c r="N7" i="14"/>
  <c r="L7" i="14"/>
  <c r="F9" i="17"/>
  <c r="J13" i="18"/>
  <c r="H13" i="18"/>
  <c r="M7" i="50"/>
  <c r="I7" i="50"/>
  <c r="AJ11" i="67"/>
  <c r="AI11" i="67"/>
  <c r="AH11" i="67"/>
  <c r="AJ12" i="67"/>
  <c r="U4" i="67"/>
  <c r="AI12" i="67"/>
  <c r="T4" i="67"/>
  <c r="AH12" i="67"/>
  <c r="S4" i="67"/>
  <c r="AG12" i="67"/>
  <c r="R4" i="67"/>
  <c r="E47" i="9"/>
  <c r="AI47" i="9" s="1"/>
  <c r="I47" i="9"/>
  <c r="AM47" i="9" s="1"/>
  <c r="H5" i="27"/>
  <c r="F5" i="27"/>
  <c r="B9" i="30"/>
  <c r="H9" i="30" s="1"/>
  <c r="L4" i="67"/>
  <c r="AG15" i="67"/>
  <c r="AJ15" i="67"/>
  <c r="AI15" i="67"/>
  <c r="AH15" i="67"/>
  <c r="M36" i="50"/>
  <c r="K14" i="50"/>
  <c r="I39" i="50"/>
  <c r="K17" i="50"/>
  <c r="K19" i="50"/>
  <c r="I43" i="50"/>
  <c r="K21" i="50"/>
  <c r="F29" i="27"/>
  <c r="N15" i="27"/>
  <c r="L33" i="27"/>
  <c r="H5" i="28"/>
  <c r="H8" i="28"/>
  <c r="H7" i="38"/>
  <c r="K7" i="38"/>
  <c r="I35" i="50"/>
  <c r="K13" i="50"/>
  <c r="M40" i="50"/>
  <c r="K18" i="50"/>
  <c r="AE14" i="67"/>
  <c r="AD14" i="67"/>
  <c r="E2" i="68"/>
  <c r="O4" i="67"/>
  <c r="AD11" i="67"/>
  <c r="AD12" i="67"/>
  <c r="AI14" i="67"/>
  <c r="AE15" i="67"/>
  <c r="P4" i="67"/>
  <c r="Q23" i="9" l="1"/>
  <c r="S23" i="7"/>
  <c r="AA22" i="7"/>
  <c r="M23" i="5"/>
  <c r="N12" i="14"/>
  <c r="P48" i="5"/>
  <c r="Q23" i="7"/>
  <c r="M23" i="7"/>
  <c r="L13" i="55"/>
  <c r="Y22" i="5"/>
  <c r="T39" i="7"/>
  <c r="AD17" i="7"/>
  <c r="E9" i="30"/>
  <c r="T10" i="7"/>
  <c r="AN15" i="7"/>
  <c r="AA17" i="5"/>
  <c r="AE48" i="5"/>
  <c r="K23" i="5"/>
  <c r="T39" i="9"/>
  <c r="X22" i="5"/>
  <c r="N23" i="7"/>
  <c r="S47" i="7"/>
  <c r="V22" i="5"/>
  <c r="Y22" i="9"/>
  <c r="R35" i="5"/>
  <c r="T15" i="7"/>
  <c r="S47" i="9"/>
  <c r="AN15" i="9"/>
  <c r="AD17" i="9"/>
  <c r="P23" i="5"/>
  <c r="Q23" i="5"/>
  <c r="L23" i="27"/>
  <c r="P23" i="27"/>
  <c r="H11" i="66"/>
  <c r="T15" i="9"/>
  <c r="R47" i="7"/>
  <c r="J19" i="18"/>
  <c r="H19" i="18"/>
  <c r="E16" i="68"/>
  <c r="P5" i="27"/>
  <c r="L5" i="27"/>
  <c r="M23" i="9"/>
  <c r="O47" i="7"/>
  <c r="AC22" i="9"/>
  <c r="AL47" i="9"/>
  <c r="AB22" i="9"/>
  <c r="J47" i="7"/>
  <c r="AD6" i="7"/>
  <c r="T22" i="5"/>
  <c r="R22" i="5"/>
  <c r="L23" i="7"/>
  <c r="W22" i="5"/>
  <c r="P11" i="27"/>
  <c r="L11" i="27"/>
  <c r="O23" i="9"/>
  <c r="AB22" i="7"/>
  <c r="O48" i="5"/>
  <c r="Z22" i="5"/>
  <c r="L23" i="5"/>
  <c r="N48" i="5"/>
  <c r="O47" i="9"/>
  <c r="AF23" i="9"/>
  <c r="L23" i="9"/>
  <c r="I23" i="5"/>
  <c r="AJ10" i="5"/>
  <c r="N23" i="5"/>
  <c r="AJ47" i="7"/>
  <c r="Z22" i="7"/>
  <c r="P29" i="27"/>
  <c r="L29" i="27"/>
  <c r="N11" i="27"/>
  <c r="N9" i="17"/>
  <c r="L9" i="17"/>
  <c r="AH47" i="9"/>
  <c r="X22" i="9"/>
  <c r="J47" i="9"/>
  <c r="AD22" i="9" s="1"/>
  <c r="AD6" i="9"/>
  <c r="O23" i="5"/>
  <c r="R10" i="5"/>
  <c r="J10" i="18"/>
  <c r="H10" i="18"/>
  <c r="Y22" i="7"/>
  <c r="I71" i="66"/>
  <c r="I73" i="66"/>
  <c r="P47" i="7"/>
  <c r="AG47" i="9"/>
  <c r="W22" i="9"/>
  <c r="J23" i="9"/>
  <c r="T10" i="9"/>
  <c r="AN10" i="9"/>
  <c r="I48" i="5"/>
  <c r="O5" i="21"/>
  <c r="M5" i="21"/>
  <c r="T22" i="9"/>
  <c r="AC22" i="7"/>
  <c r="Q48" i="5"/>
  <c r="S23" i="9"/>
  <c r="AL23" i="7"/>
  <c r="R23" i="7"/>
  <c r="K48" i="5"/>
  <c r="J125" i="66"/>
  <c r="F16" i="68"/>
  <c r="AG47" i="7"/>
  <c r="W22" i="7"/>
  <c r="J23" i="7"/>
  <c r="AJ15" i="5"/>
  <c r="AK47" i="9"/>
  <c r="AA22" i="9"/>
  <c r="AN23" i="9" l="1"/>
  <c r="T23" i="9"/>
  <c r="AJ48" i="5"/>
  <c r="R48" i="5"/>
  <c r="AA22" i="5"/>
  <c r="AJ23" i="5"/>
  <c r="R23" i="5"/>
  <c r="E31" i="68"/>
  <c r="T47" i="7"/>
  <c r="AN47" i="7"/>
  <c r="AD22" i="7"/>
  <c r="AN23" i="7"/>
  <c r="T23" i="7"/>
  <c r="F31" i="68"/>
  <c r="J72" i="66"/>
  <c r="AN47" i="9"/>
  <c r="T47" i="9"/>
  <c r="E52" i="68" l="1"/>
  <c r="E64" i="68"/>
  <c r="J4" i="43"/>
  <c r="F52" i="68"/>
  <c r="K4" i="43"/>
  <c r="F64" i="68"/>
  <c r="G171" i="80" l="1"/>
  <c r="G171" i="78"/>
  <c r="I171" i="80"/>
  <c r="I171" i="78"/>
  <c r="F56" i="68"/>
  <c r="F66" i="68"/>
  <c r="K171" i="66"/>
  <c r="M41" i="50"/>
  <c r="E56" i="68"/>
  <c r="E66" i="68"/>
  <c r="I171" i="66"/>
  <c r="M19" i="50"/>
  <c r="I151" i="80" l="1"/>
  <c r="I151" i="78"/>
  <c r="G151" i="80"/>
  <c r="G151" i="78"/>
  <c r="K151" i="66"/>
  <c r="I151" i="66"/>
  <c r="G150" i="80" l="1"/>
  <c r="G150" i="78"/>
  <c r="I150" i="80"/>
  <c r="I150" i="78"/>
  <c r="K150" i="66"/>
  <c r="I150" i="66"/>
</calcChain>
</file>

<file path=xl/comments1.xml><?xml version="1.0" encoding="utf-8"?>
<comments xmlns="http://schemas.openxmlformats.org/spreadsheetml/2006/main">
  <authors>
    <author>Autor</author>
  </authors>
  <commentList>
    <comment ref="O4" authorId="0">
      <text>
        <r>
          <rPr>
            <b/>
            <sz val="8"/>
            <color indexed="81"/>
            <rFont val="Tahoma"/>
            <family val="2"/>
            <charset val="238"/>
          </rPr>
          <t>Autor:</t>
        </r>
        <r>
          <rPr>
            <sz val="8"/>
            <color indexed="81"/>
            <rFont val="Tahoma"/>
            <family val="2"/>
            <charset val="238"/>
          </rPr>
          <t xml:space="preserve">
nemusi sediet kvoli opravnej polozke; porovnava sa net value predosleho roka</t>
        </r>
      </text>
    </comment>
  </commentList>
</comments>
</file>

<file path=xl/comments2.xml><?xml version="1.0" encoding="utf-8"?>
<comments xmlns="http://schemas.openxmlformats.org/spreadsheetml/2006/main">
  <authors>
    <author>Autor</author>
  </authors>
  <commentList>
    <comment ref="D788" authorId="0">
      <text>
        <r>
          <rPr>
            <b/>
            <sz val="9"/>
            <color indexed="81"/>
            <rFont val="Segoe UI"/>
            <family val="2"/>
            <charset val="238"/>
          </rPr>
          <t>Autor:</t>
        </r>
        <r>
          <rPr>
            <sz val="9"/>
            <color indexed="81"/>
            <rFont val="Segoe UI"/>
            <family val="2"/>
            <charset val="238"/>
          </rPr>
          <t xml:space="preserve">
toto je uz OK
</t>
        </r>
      </text>
    </comment>
  </commentList>
</comments>
</file>

<file path=xl/sharedStrings.xml><?xml version="1.0" encoding="utf-8"?>
<sst xmlns="http://schemas.openxmlformats.org/spreadsheetml/2006/main" count="5594" uniqueCount="2205">
  <si>
    <t>1.  Informácie k časti A. písm. c) prílohy č. 3 o počte zamestnancov</t>
  </si>
  <si>
    <t>Názov položky</t>
  </si>
  <si>
    <t>Bežné účtovné obdobie</t>
  </si>
  <si>
    <t>Bezprostredne predchádzajúce účtovné obdobie</t>
  </si>
  <si>
    <t>Priemerný prepočítaný počet zamestnancov</t>
  </si>
  <si>
    <t>Stav zamestnancov ku dňu, ku ktorému sa zostavuje účtovná závierka, z toho:</t>
  </si>
  <si>
    <t>počet vedúcich zamestnancov</t>
  </si>
  <si>
    <t>2. Informácie k časti B. písm. b) prílohy č. 3 o štruktúre spoločníkov, akcionárov ku dňu, ku ktorému sa zostavuje účtovná závierka a o štruktúre spoločníkov, akcionárov do dňa jej zmeny  vzniknutej v priebehu účtovného obdobia</t>
  </si>
  <si>
    <t>Tabuľka č. 1</t>
  </si>
  <si>
    <t>Spoločník, akcionár</t>
  </si>
  <si>
    <t>Výška podielu na základnom imaní</t>
  </si>
  <si>
    <t>Podiel na hlasovacích právach v %</t>
  </si>
  <si>
    <t>v %</t>
  </si>
  <si>
    <t>absolútne</t>
  </si>
  <si>
    <t>Spolu</t>
  </si>
  <si>
    <t>Tabuľka č. 2</t>
  </si>
  <si>
    <t>Spoločník, akcionár do dňa zmeny  v štruktúre spoločníkov, akcionárov</t>
  </si>
  <si>
    <t>Dátum zmeny</t>
  </si>
  <si>
    <t>x</t>
  </si>
  <si>
    <t>3. Informácie k časti F. písm. a) prílohy č. 3 o dlhodobom nehmotnom majetku</t>
  </si>
  <si>
    <t>Dlhodobý nehmotný majetok</t>
  </si>
  <si>
    <t>Softvér</t>
  </si>
  <si>
    <t>Goodwill</t>
  </si>
  <si>
    <t>Ostatný DNM</t>
  </si>
  <si>
    <t>Poskytnuté preddavky na DNM</t>
  </si>
  <si>
    <t>Prvotné ocenenie</t>
  </si>
  <si>
    <t>Stav na začiatku účtovného obdobia</t>
  </si>
  <si>
    <t>Prírastky</t>
  </si>
  <si>
    <t>Úbytky</t>
  </si>
  <si>
    <t>Presuny</t>
  </si>
  <si>
    <t>Stav na konci účtovného obdobia</t>
  </si>
  <si>
    <t>Oprávky</t>
  </si>
  <si>
    <t>Stav na začiatku účtovného obdobia</t>
  </si>
  <si>
    <t>Opravné položky</t>
  </si>
  <si>
    <t>Zostatková hodnota </t>
  </si>
  <si>
    <t>4. Informácie k časti F. písm. c) prílohy č. 3 o dlhodobom nehmotnom majetku</t>
  </si>
  <si>
    <t>Hodnota za bežné účtovné obdobie</t>
  </si>
  <si>
    <t>Dlhodobý nehmotný majetok, na ktorý je zriadené záložné právo</t>
  </si>
  <si>
    <t>Dlhodobý nehmotný majetok, pri ktorom má účtovná jednotka obmedzené právo s ním nakladať</t>
  </si>
  <si>
    <t>5.  Informácie k časti F. písm. a) prílohy č. 3 o dlhodobom hmotnom majetku</t>
  </si>
  <si>
    <t>Dlhodobý hmotný majetok</t>
  </si>
  <si>
    <t>Pozemky</t>
  </si>
  <si>
    <t>Stavby</t>
  </si>
  <si>
    <t>Samostatné hnuteľné veci a súbory hnuteľných vecí</t>
  </si>
  <si>
    <t>Základné stádo a ťažné zvieratá</t>
  </si>
  <si>
    <t>Ostatný DHM</t>
  </si>
  <si>
    <t>Poskytnuté preddavky na DHM</t>
  </si>
  <si>
    <t xml:space="preserve">6. Informácie k časti F. písm. c) prílohy č. 3 o dlhodobom hmotnom majetku </t>
  </si>
  <si>
    <t>Dlhodobý hmotný majetok, na ktorý je zriadené záložné právo</t>
  </si>
  <si>
    <t>Dlhodobý hmotný majetok, pri ktorom má účtovná jednotka obmedzené právo s ním nakladať</t>
  </si>
  <si>
    <t>7. Informácie k časti F. písm. j) prílohy č. 3 o  dlhodobom finančnom majetku</t>
  </si>
  <si>
    <t>Podielové CP a podiely v DÚJ</t>
  </si>
  <si>
    <t>Ostatné dlhodobé CP a podiely</t>
  </si>
  <si>
    <t>Ostatný DFM</t>
  </si>
  <si>
    <t>Pôžičky s dobou splatnosti najviac jeden rok</t>
  </si>
  <si>
    <t>Dlhodobý finančný majetok</t>
  </si>
  <si>
    <t xml:space="preserve">8. Informácie k časti F. písm. m) prílohy č. 3 o dlhodobom finančnom majetku </t>
  </si>
  <si>
    <t>Dlhodobý finančný majetok, na ktorý je zriadené záložné právo</t>
  </si>
  <si>
    <t>Dlhodobý finančný majetok, pri ktorom má účtovná jednotka obmedzené právo s ním nakladať</t>
  </si>
  <si>
    <t>9. Informácie k časti F. písm. i) prílohy č. 3 o štruktúre dlhodobého finančného majetku</t>
  </si>
  <si>
    <t>Obchodné meno a sídlo spoločnosti, v ktorej má ÚJ umiestnený DFM</t>
  </si>
  <si>
    <t>Podiel ÚJ na ZI v  %</t>
  </si>
  <si>
    <t>Podiel ÚJ na hlasovacích právach v %</t>
  </si>
  <si>
    <t>Hodnota</t>
  </si>
  <si>
    <t>Účtovná hodnota DFM</t>
  </si>
  <si>
    <t>Dcérske účtovné jednotky</t>
  </si>
  <si>
    <t>Účtovné jednotky s podstatným vplyvom</t>
  </si>
  <si>
    <t xml:space="preserve">Ostatné realizovateľné CP a podiely  </t>
  </si>
  <si>
    <t>Obstarávaný DFM na účely vykonania vplyvu v inej ÚJ</t>
  </si>
  <si>
    <t>Dlhodobý finančný majetok spolu</t>
  </si>
  <si>
    <t>10. Informácie k časti F. písm. j) a l) prílohy č. 3 o dlhových CP držaných do splatnosti</t>
  </si>
  <si>
    <t>Druh CP</t>
  </si>
  <si>
    <t>Zvýšenie hodnoty</t>
  </si>
  <si>
    <t>Zníženie hodnoty</t>
  </si>
  <si>
    <t>Do splatnosti viac ako päť rokov</t>
  </si>
  <si>
    <t>Do splatnosti  od troch rokov do piatich rokov vrátane</t>
  </si>
  <si>
    <t>Do splatnosti od jedného roka do troch rokov vrátane</t>
  </si>
  <si>
    <t>Do splatnosti do jedného roka vrátane</t>
  </si>
  <si>
    <t>Dlhové CP držané do splatnosti spolu</t>
  </si>
  <si>
    <t>Stav na konci účtovného obdobia</t>
  </si>
  <si>
    <t>11. Informácie k časti F. písm. j) a l) prílohy č. 3 o poskytnutých dlhodobých pôžičkách</t>
  </si>
  <si>
    <t>Dlhodobé pôžičky</t>
  </si>
  <si>
    <t>Do splatnosti od troch rokov do piatich rokov vrátane</t>
  </si>
  <si>
    <t>Do splatnosti  od jedného roka do troch rokov vrátane</t>
  </si>
  <si>
    <t>Dlhodobé pôžičky spolu</t>
  </si>
  <si>
    <t>12. Informácie k časti F. písm. o) prílohy č. 3 o opravných položkách k zásobám</t>
  </si>
  <si>
    <t>Zásoby</t>
  </si>
  <si>
    <t>Stav  OP na začiatku účtovného obdobia</t>
  </si>
  <si>
    <t>Zúčtovanie OP z dôvodu zániku opodstatnenosti</t>
  </si>
  <si>
    <t>Stav OP na konci účtovného obdobia</t>
  </si>
  <si>
    <t>Materiál</t>
  </si>
  <si>
    <t>Výrobky</t>
  </si>
  <si>
    <t xml:space="preserve">Zvieratá </t>
  </si>
  <si>
    <t>Tovar</t>
  </si>
  <si>
    <t>Nehnuteľnosť na predaj</t>
  </si>
  <si>
    <t>Zásoby spolu</t>
  </si>
  <si>
    <t>Náklady na obstarávanie nehnuteľnosti  na predaj za účtovné obdobie</t>
  </si>
  <si>
    <t>Náklady na obstaranie nehnuteľnosti na predaj od začiatku obstarávania</t>
  </si>
  <si>
    <t>Nedokončená výroba a polotovary vlastnej výroby</t>
  </si>
  <si>
    <t>13. Informácie k časti F. písm. p) prílohy č. 3 o zásobách, na ktoré je zriadené záložné právo a o zásobách, pri ktorých má účtovná jednotka obmedzené právo s nimi nakladať</t>
  </si>
  <si>
    <t>Zásoby, na ktoré je zriadené záložné právo</t>
  </si>
  <si>
    <t>Zásoby, pri ktorých má účtovná jednotka obmedzené právo s nimi nakladať</t>
  </si>
  <si>
    <t>14. Informácie k časti F. písm. q) prílohy č. 3 o zákazkovej výrobe a o zákazkovej výstavbe nehnuteľnosti určenej na predaj</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</si>
  <si>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</si>
  <si>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</si>
  <si>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</si>
  <si>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</si>
  <si>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</si>
  <si>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</si>
  <si>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</si>
  <si>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</si>
  <si>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</si>
  <si>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 xml:space="preserve">Suma prijatých preddavkov </t>
  </si>
  <si>
    <t>Suma zadržanej platby</t>
  </si>
  <si>
    <t>Tabuľka č. 3</t>
  </si>
  <si>
    <t xml:space="preserve">Výnosy zo zákazkovej výstavby nehnuteľnosti určenej na predaj </t>
  </si>
  <si>
    <t>Náklady na zákazkovú výstavbu nehnuteľnosti určenej na predaj</t>
  </si>
  <si>
    <t>Tabuľka č. 4</t>
  </si>
  <si>
    <t>Hodnota zákazkovej výstavby nehnuteľnosti určenej na predaj</t>
  </si>
  <si>
    <t>Vyfakturované nároky za vykonanú prácu na zákazkovej výstavbe nehnuteľnosti určenej na predaj</t>
  </si>
  <si>
    <t>Suma prijatých preddavkov</t>
  </si>
  <si>
    <t>15. Informácie k časti F. písm. r) prílohy č. 3 o vývoji opravnej položky  k pohľadávkam</t>
  </si>
  <si>
    <t>Pohľadávky</t>
  </si>
  <si>
    <t>Stav OP na začiatku účtovného obdobia</t>
  </si>
  <si>
    <t>Tvorba</t>
  </si>
  <si>
    <t xml:space="preserve">Pohľadávky z obchodného styku </t>
  </si>
  <si>
    <t>Pohľadávky voči dcérskej účtovnej jednotke a materskej účtovnej jednotke</t>
  </si>
  <si>
    <t>Pohľadávky voči spoločníkom, členom a združeniu</t>
  </si>
  <si>
    <t>Iné pohľadávky</t>
  </si>
  <si>
    <t>Pohľadávky spolu</t>
  </si>
  <si>
    <t>16. Informácie k časti F. písm. s) prílohy č. 3 o  vekovej štruktúre pohľadávok</t>
  </si>
  <si>
    <t>Názov položky</t>
  </si>
  <si>
    <t>V lehote splatnosti</t>
  </si>
  <si>
    <t>Po lehote splatnosti</t>
  </si>
  <si>
    <t>Dlhodobé pohľadávky</t>
  </si>
  <si>
    <t>Pohľadávky  z obchodného styku</t>
  </si>
  <si>
    <t>Ostatné pohľadávky v rámci konsolidovaného celku</t>
  </si>
  <si>
    <t>Dlhodobé pohľadávky spolu</t>
  </si>
  <si>
    <t>Krátkodobé pohľadávky</t>
  </si>
  <si>
    <t>Pohľadávky z obchodného styku</t>
  </si>
  <si>
    <t>Sociálne poistenie</t>
  </si>
  <si>
    <t>Daňové pohľadávky a dotácie</t>
  </si>
  <si>
    <t>Krátkodobé pohľadávky spolu</t>
  </si>
  <si>
    <t>Pohľadávky po lehote splatnosti</t>
  </si>
  <si>
    <t>Pohľadávky so zostatkovou dobou splatnosti  jeden rok až päť rokov</t>
  </si>
  <si>
    <t>Pohľadávky so zostatkovou dobou splatnosti dlhšou ako päť rokov</t>
  </si>
  <si>
    <t xml:space="preserve">17. Informácie k časti F. písm. t) a u) prílohy č. 3  o pohľadávkach zabezpečených záložným právom alebo inou formou zabezpečenia   </t>
  </si>
  <si>
    <t>Opis predmetu záložného práva</t>
  </si>
  <si>
    <t>Hodnota predmetu</t>
  </si>
  <si>
    <t>Hodnota pohľadávky</t>
  </si>
  <si>
    <t>Pohľadávky kryté záložným právom alebo inou formou zabezpečenia</t>
  </si>
  <si>
    <t>Hodnota pohľadávok, na ktoré sa zriadilo záložné právo</t>
  </si>
  <si>
    <t>Hodnota pohľadávok, pri ktorých je obmedzené právo s nimi nakladať</t>
  </si>
  <si>
    <t>18. Informácie k časti F. písm. w)  prílohy č. 3 o krátkodobom finančnom majetku</t>
  </si>
  <si>
    <t xml:space="preserve">Tabuľka č. 1 </t>
  </si>
  <si>
    <t>Pokladnica, ceniny</t>
  </si>
  <si>
    <t>Bežné bankové účty</t>
  </si>
  <si>
    <t>Bankové účty termínované</t>
  </si>
  <si>
    <t>Peniaze na ceste</t>
  </si>
  <si>
    <t>Krátkodobý  finančný majetok</t>
  </si>
  <si>
    <t>Majetkové CP na obchodovanie</t>
  </si>
  <si>
    <t>Dlhové CP na obchodovanie</t>
  </si>
  <si>
    <t>Emisné kvóty</t>
  </si>
  <si>
    <t>Dlhové CP so splatnosťou do  jedného roka držané do splatnosti</t>
  </si>
  <si>
    <t>Ostatné realizovateľné CP</t>
  </si>
  <si>
    <t>Obstarávanie krátkodobého finančného majetku</t>
  </si>
  <si>
    <t>Krátkodobý finančný majetok spolu</t>
  </si>
  <si>
    <t>19. Informácie k časti  F. písm. x) prílohy č. 3 o vývoji opravnej položky ku krátkodobému finančnému majetku</t>
  </si>
  <si>
    <t>Krátkodobý finančný majetok</t>
  </si>
  <si>
    <t>Stav OP  na začiatku účtovného obdobia</t>
  </si>
  <si>
    <t>Tvorba OP</t>
  </si>
  <si>
    <t>Stav  OP na konci účtovného obdobia</t>
  </si>
  <si>
    <t>Krátkodobý  finančný majetok, na ktorý bolo zriadené záložné právo</t>
  </si>
  <si>
    <t>Krátkodobý  finančný majetok, pri ktorom je obmedzené právo s ním nakladať</t>
  </si>
  <si>
    <t>20. Informácie k časti F. písm. y) prílohy č. 3 o krátkodobom finančnom majetku, na ktorý bolo zriadené záložné právo a o krátkodobom finančnom majetku, pri ktorom má účtovná jednotka obmedzené právo s ním nakladať</t>
  </si>
  <si>
    <t>21. Informácie k časti F. písm.  za) prílohy č. 3 o ocenení krátkodobého finančného  majetku, ku dňu ku ktorému sa zostavuje účtovná závierka reálnou hodnotou</t>
  </si>
  <si>
    <t>Emisné kvóty (komodity)</t>
  </si>
  <si>
    <t>22. Informácie k časti F. písm.  zb) prílohy č. 3 o významných položkách časového rozlíšenia na strane aktív</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</si>
  <si>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</si>
  <si>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</si>
  <si>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</si>
  <si>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</si>
  <si>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</si>
  <si>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23. Informácie k časti F. písm. zc) prílohy č. 3 o majetku prenajatom formou finančného prenájmu</t>
  </si>
  <si>
    <t>Splatnosť</t>
  </si>
  <si>
    <t>do jedného roka vrátane</t>
  </si>
  <si>
    <t>od jedného roka do piatich rokov vrátane</t>
  </si>
  <si>
    <t>viac ako päť rokov</t>
  </si>
  <si>
    <t>Istina</t>
  </si>
  <si>
    <t>Finančný výnos</t>
  </si>
  <si>
    <t xml:space="preserve">24. Informácie k časti G. písm. a) tretiemu bodu prílohy č. 3 o rozdelení účtovného zisku alebo o vysporiadaní účtovnej straty </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</si>
  <si>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</si>
  <si>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</si>
  <si>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</si>
  <si>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</si>
  <si>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</si>
  <si>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</si>
  <si>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</si>
  <si>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</si>
  <si>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</si>
  <si>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 xml:space="preserve">Iné </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</si>
  <si>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</si>
  <si>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</si>
  <si>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</si>
  <si>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</si>
  <si>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</si>
  <si>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</si>
  <si>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</si>
  <si>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 xml:space="preserve">Spolu </t>
  </si>
  <si>
    <t>25. Informácie k časti G. písm. b) prílohy č. 3 o rezervách</t>
  </si>
  <si>
    <t>Použitie</t>
  </si>
  <si>
    <t>Zrušenie</t>
  </si>
  <si>
    <t>Dlhodobé rezervy, z toho:</t>
  </si>
  <si>
    <t>Krátkodobé rezervy, z toho:</t>
  </si>
  <si>
    <t>26. Informácie k časti G. písm. c) a d) prílohy č. 3 o záväzkoch</t>
  </si>
  <si>
    <t>Záväzky po lehote splatnosti</t>
  </si>
  <si>
    <t>Krátkodobé záväzky spolu</t>
  </si>
  <si>
    <t>Záväzky so zostatkovou dobou splatnosti jeden rok až päť rokov</t>
  </si>
  <si>
    <t>Záväzky so zostatkovou dobou splatnosti nad päť rokov</t>
  </si>
  <si>
    <t>Dlhodobé záväzky spolu</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</si>
  <si>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</si>
  <si>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</si>
  <si>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</si>
  <si>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</si>
  <si>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</si>
  <si>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</si>
  <si>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</si>
  <si>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</si>
  <si>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</si>
  <si>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</si>
  <si>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</si>
  <si>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</si>
  <si>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</si>
  <si>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</si>
  <si>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</si>
  <si>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</si>
  <si>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</si>
  <si>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</si>
  <si>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</si>
  <si>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</si>
  <si>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</si>
  <si>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t>Názov vydaného dlhopisu</t>
  </si>
  <si>
    <t>Menovitá hodnota</t>
  </si>
  <si>
    <t>Počet</t>
  </si>
  <si>
    <t>Emisný kurz</t>
  </si>
  <si>
    <t>Úrok</t>
  </si>
  <si>
    <t>Mena</t>
  </si>
  <si>
    <t>Dátum splatnosti</t>
  </si>
  <si>
    <t>Suma istiny v príslušnej mene za bežné účtovné obdobie</t>
  </si>
  <si>
    <t>Suma istiny v príslušnej mene za bezprostredne predchádzajúce účtovné obdobie</t>
  </si>
  <si>
    <t>Dlhodobé bankové úvery</t>
  </si>
  <si>
    <t>Krátkodobé bankové úvery</t>
  </si>
  <si>
    <t>31. Informácie k časti G. písm. j) prílohy č. 3 o významných položkách časového rozlíšenia na strane pasív</t>
  </si>
  <si>
    <t>Výdavky budúcich období dlhodobé, z toho:</t>
  </si>
  <si>
    <t>Výdavky budúcich období krátkodobé, z toho:</t>
  </si>
  <si>
    <t>32. Informácie k časti  G. písm. k) prílohy č. 3 o významných položkách derivátov za bežné účtovné obdobie</t>
  </si>
  <si>
    <t>Účtovná hodnota</t>
  </si>
  <si>
    <t>Dohodnutá cena  podkladového nástroja</t>
  </si>
  <si>
    <t>pohľadávky</t>
  </si>
  <si>
    <t>záväzku</t>
  </si>
  <si>
    <t>Deriváty určené na obchodovanie, z toho: </t>
  </si>
  <si>
    <t>Zabezpečovacie deriváty, z toho:</t>
  </si>
  <si>
    <t>Zmena reálnej hodnoty (+/-) s vplyvom na</t>
  </si>
  <si>
    <t>výsledok hospodárenia</t>
  </si>
  <si>
    <t>vlastné imanie</t>
  </si>
  <si>
    <t>33. Informácie k časti G. písm. l) prílohy č. 3 o položkách zabezpečených derivátmi</t>
  </si>
  <si>
    <t>Zabezpečovaná položka</t>
  </si>
  <si>
    <t>Reálna hodnota</t>
  </si>
  <si>
    <t>Majetok vykázaný v súvahe</t>
  </si>
  <si>
    <t>Záväzok vykázaný v súvahe</t>
  </si>
  <si>
    <t>Zmluvy, ktoré sa neúčtujú na súvahových účtoch</t>
  </si>
  <si>
    <t>Očakávané budúce obchody dosiaľ zmluvne nezabezpečené</t>
  </si>
  <si>
    <t>34. Informácie k časti G. písm. m) prílohy č. 3 o majetku prenajatom formou finančného prenájmu</t>
  </si>
  <si>
    <t>Finančný náklad</t>
  </si>
  <si>
    <t>35. Informácie k časti H. písm. a) prílohy č. 3 o tržbách</t>
  </si>
  <si>
    <t>Oblasť odbytu</t>
  </si>
  <si>
    <t>Typ výrobkov, tovarov, služieb  (napríklad A)</t>
  </si>
  <si>
    <t>Typ výrobkov, tovarov, služieb  (napríklad B)</t>
  </si>
  <si>
    <t>Typ výrobkov, tovarov, služieb  (napríklad C)</t>
  </si>
  <si>
    <t>36. Informácie k časti H. písm. b) prílohy č. 3 o zmene stavu vnútroorganizačných zásob</t>
  </si>
  <si>
    <t>Zmena stavu vnútroorganizačných zásob</t>
  </si>
  <si>
    <t>Konečný zostatok</t>
  </si>
  <si>
    <t>Začiatočný stav</t>
  </si>
  <si>
    <t>Zvieratá</t>
  </si>
  <si>
    <t>Manká a škody</t>
  </si>
  <si>
    <t>Reprezentačné</t>
  </si>
  <si>
    <t>Dary</t>
  </si>
  <si>
    <t>Iné</t>
  </si>
  <si>
    <t>Zmena stavu vnútroorga-nizačných zásob vo výkaze ziskov a strát</t>
  </si>
  <si>
    <t>37.  Informácie k časti H. písm. c) až f)  prílohy č. 3 o výnosoch pri aktivácii nákladov a o výnosoch z hospodárskej činnosti, finančnej činnosti a mimoriadnej činnosti</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</si>
  <si>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</si>
  <si>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</si>
  <si>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</si>
  <si>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</si>
  <si>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</si>
  <si>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Mimoriadne výnosy, z toho:</t>
  </si>
  <si>
    <t>38. Informácie k časti H. písm. g)  prílohy č. 3 o čistom obrate</t>
  </si>
  <si>
    <t>Tržby za vlastné výrobky</t>
  </si>
  <si>
    <t>Tržby z predaja služieb</t>
  </si>
  <si>
    <t>Tržby za tovar</t>
  </si>
  <si>
    <t>Výnosy zo zákazky</t>
  </si>
  <si>
    <t>Výnosy z nehnuteľnosti na predaj</t>
  </si>
  <si>
    <t>Iné výnosy súvisiace s bežnou činnosťou</t>
  </si>
  <si>
    <t>Čistý obrat celkom</t>
  </si>
  <si>
    <t>39. Informácie k časti I. prílohy č. 3 o nákladoch</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</si>
  <si>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</si>
  <si>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</si>
  <si>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</si>
  <si>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</si>
  <si>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</si>
  <si>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</si>
  <si>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</si>
  <si>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</si>
  <si>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</si>
  <si>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</si>
  <si>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</si>
  <si>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</si>
  <si>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</si>
  <si>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</si>
  <si>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40. Informácie k časti J. písm. a) až e) prílohy č. 3 o daniach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</si>
  <si>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</si>
  <si>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</si>
  <si>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</si>
  <si>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</si>
  <si>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</si>
  <si>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</si>
  <si>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41. Informácie k časti J.  písm. f) a g) prílohy č. 3 o daniach z príjmov</t>
  </si>
  <si>
    <t>Základ dane</t>
  </si>
  <si>
    <t>Daň</t>
  </si>
  <si>
    <t>Daň v %</t>
  </si>
  <si>
    <t>Výsledok hospodárenia pred  zdanením, z toho:</t>
  </si>
  <si>
    <t xml:space="preserve">teoretická daň </t>
  </si>
  <si>
    <t>Daňovo neuznané náklady</t>
  </si>
  <si>
    <t>Výnosy nepodliehajúce dani</t>
  </si>
  <si>
    <t>Umorenie daňovej straty</t>
  </si>
  <si>
    <t>Splatná daň z príjmov</t>
  </si>
  <si>
    <t>Odložená daň z príjmov</t>
  </si>
  <si>
    <t xml:space="preserve">Celková daň z príjmov </t>
  </si>
  <si>
    <t>42. Informácie k  časť K. prílohy č. 3 o podsúvahových položkách</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</si>
  <si>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</si>
  <si>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</si>
  <si>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</si>
  <si>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</si>
  <si>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</si>
  <si>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</si>
  <si>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</si>
  <si>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</si>
  <si>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</si>
  <si>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43. Informácie k časti L. písm. a) prílohy č. 3 o podmienených záväzkoch</t>
  </si>
  <si>
    <t>Druh podmieneného záväzku</t>
  </si>
  <si>
    <t xml:space="preserve">Bežné účtovné obdobie                      </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</si>
  <si>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</si>
  <si>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</si>
  <si>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</si>
  <si>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</si>
  <si>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</si>
  <si>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</si>
  <si>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</si>
  <si>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</si>
  <si>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 xml:space="preserve">Bezprostredne predchádzajúce účtovné obdobie                      </t>
  </si>
  <si>
    <t>44. Informácie k časti L. písm. c) prílohy č. 3 o podmienenom majetku</t>
  </si>
  <si>
    <t>Druh podmieneného majetku</t>
  </si>
  <si>
    <t xml:space="preserve">Bežné účtovné obdobie                               </t>
  </si>
  <si>
    <t xml:space="preserve">Bezprostredne predchádzajúce účtovné obdobie                                                                            </t>
  </si>
  <si>
    <t>Práva zo servisných zmlúv</t>
  </si>
  <si>
    <t>Práva z poistných zmlúv</t>
  </si>
  <si>
    <t>Práva z koncesionárskych zmlúv</t>
  </si>
  <si>
    <t>Práva z licenčných zmlúv</t>
  </si>
  <si>
    <t>Práva z privatizácie</t>
  </si>
  <si>
    <t>Práva zo súdnych sporov</t>
  </si>
  <si>
    <t>Iné práva</t>
  </si>
  <si>
    <t>45. Informácie k časti M. prílohy č. 3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</si>
  <si>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</si>
  <si>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</si>
  <si>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</si>
  <si>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</si>
  <si>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</si>
  <si>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</si>
  <si>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</si>
  <si>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</si>
  <si>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</si>
  <si>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</si>
  <si>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</si>
  <si>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</si>
  <si>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</si>
  <si>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</si>
  <si>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46. Informácie k časti N. prílohy č. 3 o ekonomických vzťahoch medzi účtovnou jednotkou a spriaznenými osobami</t>
  </si>
  <si>
    <t>Spriaznená osoba </t>
  </si>
  <si>
    <t>Kód druhu obchodu</t>
  </si>
  <si>
    <t>Hodnotové vyjadrenie obchodu</t>
  </si>
  <si>
    <t xml:space="preserve">Bezprostredne predchádzajúce účtovné obdobie                                             </t>
  </si>
  <si>
    <t xml:space="preserve">Tabuľka č. 2 </t>
  </si>
  <si>
    <t>Stav na konci účtovného obdobia</t>
  </si>
  <si>
    <t>Základné imanie</t>
  </si>
  <si>
    <t>Vlastné akcie a vlastné obchodné podiely</t>
  </si>
  <si>
    <t>Emisné ážio</t>
  </si>
  <si>
    <t>Ostatné kapitálové fondy</t>
  </si>
  <si>
    <t>Zákonný rezervný fond (nedeliteľný fond) z kapitálových vkladov</t>
  </si>
  <si>
    <t>Oceňovacie rozdiely z kapitálových účastín</t>
  </si>
  <si>
    <t>Zákonný rezervný fond</t>
  </si>
  <si>
    <t>Nedeliteľný fond</t>
  </si>
  <si>
    <t>Štatutárne fondy a ostatné fondy</t>
  </si>
  <si>
    <t>Nerozdelený zisk minulých rokov</t>
  </si>
  <si>
    <t>Vyplatené dividendy</t>
  </si>
  <si>
    <t>Ostatné položky vlastného imania</t>
  </si>
  <si>
    <t>Aktivované náklady na vývoj</t>
  </si>
  <si>
    <t>Oceniteľné práva</t>
  </si>
  <si>
    <t>Obstarávaný DNM</t>
  </si>
  <si>
    <t>Pestovateľské celky 
trvalých porastov</t>
  </si>
  <si>
    <t>Obstarávaný DHM</t>
  </si>
  <si>
    <t>Obstarávaný  DFM</t>
  </si>
  <si>
    <t>Poskytnuté preddavky na DFM</t>
  </si>
  <si>
    <t>Hodnota vlastného imania ÚJ, v ktorej má ÚJ umiestnený DFM</t>
  </si>
  <si>
    <t>Výsledok hospodárenia ÚJ, v ktorej má ÚJ umiestnený DFM</t>
  </si>
  <si>
    <t>Stav na začiatku účtovného obdobia</t>
  </si>
  <si>
    <t>Vyradenie dlhového CP z účtovníctva v účtovnom období</t>
  </si>
  <si>
    <t>Dlhové CP držané 
do splatnosti</t>
  </si>
  <si>
    <t>Vyradenie pôžičky z účtovníctva 
v účtovnom období</t>
  </si>
  <si>
    <t>Iný podiel na ostatných položkách VI ako na ZI v %</t>
  </si>
  <si>
    <t>Tvorba OP</t>
  </si>
  <si>
    <t>Tvorba 
OP</t>
  </si>
  <si>
    <t>Zúčtovanie OP z dôvodu vyradenia majetku 
z účtovníctva</t>
  </si>
  <si>
    <t>Poskytnuté preddavky 
na zásoby</t>
  </si>
  <si>
    <t>Zúčtovanie OP z dôvodu zániku opodstat-
nenosti</t>
  </si>
  <si>
    <t>Pohľadávky podľa zostatkovej doby splatnosti</t>
  </si>
  <si>
    <t>Pohľadávky so zostatkovou dobou splatnosti 
do jedného roka</t>
  </si>
  <si>
    <t>Zvýšenie/ zníženie hodnoty (+/-)</t>
  </si>
  <si>
    <t>Vplyv ocenenia na výsledok hospodárenia bežného účtovného obdobia</t>
  </si>
  <si>
    <t>Vplyv ocenenia na vlastné imanie</t>
  </si>
  <si>
    <t>Položka vlastného imania</t>
  </si>
  <si>
    <t>Zmena základného imania</t>
  </si>
  <si>
    <t>Pohľadávky za upísané vlastné imanie</t>
  </si>
  <si>
    <t>Oceňovacie rozdiely z precenenia pri zlúčení, splynutí a rozdelení</t>
  </si>
  <si>
    <t>Neuhradená strata minulých rokov</t>
  </si>
  <si>
    <t>Výsledok hospodárenia bežného účtovného obdobia</t>
  </si>
  <si>
    <t>Účet 491 – Vlastné imanie fyzickej osoby – podnikateľa</t>
  </si>
  <si>
    <t>Stav 
na začiatku účtovného obdobia</t>
  </si>
  <si>
    <t>Záväzky so zostatkovou dobou splatnosti 
do jedného roka vrátane</t>
  </si>
  <si>
    <r>
      <t>Dlhodobé pôžičky</t>
    </r>
    <r>
      <rPr>
        <sz val="8"/>
        <color theme="1"/>
        <rFont val="Arial"/>
        <family val="2"/>
        <charset val="238"/>
      </rPr>
      <t> </t>
    </r>
  </si>
  <si>
    <r>
      <t>Krátkodobé pôžičky</t>
    </r>
    <r>
      <rPr>
        <sz val="8"/>
        <color theme="1"/>
        <rFont val="Arial"/>
        <family val="2"/>
        <charset val="238"/>
      </rPr>
      <t> </t>
    </r>
  </si>
  <si>
    <r>
      <t>Krátkodobé finančné výpomoci</t>
    </r>
    <r>
      <rPr>
        <sz val="8"/>
        <color theme="1"/>
        <rFont val="Arial"/>
        <family val="2"/>
        <charset val="238"/>
      </rPr>
      <t> </t>
    </r>
  </si>
  <si>
    <t>Úrok p. a. v %</t>
  </si>
  <si>
    <t>27. Informácie k časti G. písm. g) prílohy č. 3 o záväzkoch zo sociálneho fondu</t>
  </si>
  <si>
    <t>28. Informácie k časti G. písm. h) prílohy č. 3 o vydaných dlhopisoch</t>
  </si>
  <si>
    <t>29. Informácie k časti G. písm. i)  prílohy č. 3 o bankových úveroch, pôžičkách a krátkodobých finančných výpomociach</t>
  </si>
  <si>
    <t>30. Informácie k časti F. písm. v) a časti G. písm. f) prílohy č. 3 o odloženej daňovej pohľadávke alebo o odloženom daňovom záväzku</t>
  </si>
  <si>
    <t>Výnosy budúcich období dlhodobé, 
z toho:</t>
  </si>
  <si>
    <t>Výnosy budúcich období krátkodobé, 
z toho:</t>
  </si>
  <si>
    <t>Bezprostred- 
ne predchádza- 
júce účtovné obdobie</t>
  </si>
  <si>
    <t>Nedokončená výroba a polotovary vlastnej výroby</t>
  </si>
  <si>
    <t>Bezprostred- 
ne predchádza-
júce účtovné obdobie</t>
  </si>
  <si>
    <r>
      <t>Významné položky pri aktivácii nákladov, z toho:</t>
    </r>
    <r>
      <rPr>
        <sz val="8"/>
        <color theme="1"/>
        <rFont val="Arial"/>
        <family val="2"/>
        <charset val="238"/>
      </rPr>
      <t> </t>
    </r>
  </si>
  <si>
    <t>Dcérska účtovná jednotka/
Materská účtovná jednotka</t>
  </si>
  <si>
    <t>Za bežné 
účtovné obdobie</t>
  </si>
  <si>
    <t>Sumár od začiatku zákazkovej výstavby nehnuteľnosti určenej 
na predaj až do konca bežného účtovného obdobia</t>
  </si>
  <si>
    <t>Sumár od začiatku zákazkovej výroby až 
do konca bežného účtovného obdobia</t>
  </si>
  <si>
    <t>Bezprostredne predchádzajúce 
účtovné obdobie</t>
  </si>
  <si>
    <t>Práva z investovania prostriedkov 
získaných oslobodením od dane z príjmov</t>
  </si>
  <si>
    <t>Pôžičky ÚJ 
v kons. celku</t>
  </si>
  <si>
    <t>Podielové CP a podiely 
v spoločnosti
s podstatným
vplyvom</t>
  </si>
  <si>
    <t>50% of PM</t>
  </si>
  <si>
    <t>Client:</t>
  </si>
  <si>
    <t>Pre-tax income</t>
  </si>
  <si>
    <t>75% of PM</t>
  </si>
  <si>
    <t>Subject:</t>
  </si>
  <si>
    <t>Balance sheet</t>
  </si>
  <si>
    <t>Select value</t>
  </si>
  <si>
    <t>Sales revenue</t>
  </si>
  <si>
    <t>Equity</t>
  </si>
  <si>
    <t>Total assets</t>
  </si>
  <si>
    <t>RANGE</t>
  </si>
  <si>
    <t>in EUR</t>
  </si>
  <si>
    <t>Descrip-</t>
  </si>
  <si>
    <t>ASSETS</t>
  </si>
  <si>
    <t>Line</t>
  </si>
  <si>
    <t>Current accountig period</t>
  </si>
  <si>
    <t>Previous acc. period</t>
  </si>
  <si>
    <t>tion</t>
  </si>
  <si>
    <t>No.</t>
  </si>
  <si>
    <t>Brutto</t>
  </si>
  <si>
    <t>Correction</t>
  </si>
  <si>
    <t>Net</t>
  </si>
  <si>
    <t>a</t>
  </si>
  <si>
    <t>b</t>
  </si>
  <si>
    <t>c</t>
  </si>
  <si>
    <t>TOTAL ASSETS l. 002 + l. 030
+ l. 061</t>
  </si>
  <si>
    <t>001</t>
  </si>
  <si>
    <t>A.</t>
  </si>
  <si>
    <t>Non-current assets l. 003 + l. 011
+ l. 021</t>
  </si>
  <si>
    <t>002</t>
  </si>
  <si>
    <t>A.I.</t>
  </si>
  <si>
    <t>Non-current intangible assets  total (l. 004 to 010)</t>
  </si>
  <si>
    <t>003</t>
  </si>
  <si>
    <t>A.I.1.</t>
  </si>
  <si>
    <t>Capitalized development cost (012) - /072, 091A/</t>
  </si>
  <si>
    <t>004</t>
  </si>
  <si>
    <t>2.</t>
  </si>
  <si>
    <t>Software (013) - /073, 091A/</t>
  </si>
  <si>
    <t>005</t>
  </si>
  <si>
    <t>3.</t>
  </si>
  <si>
    <t>Valuable rights (014) - /074, 091A/</t>
  </si>
  <si>
    <t>006</t>
  </si>
  <si>
    <t>4.</t>
  </si>
  <si>
    <t>Goodwill (015)-/075,091A/</t>
  </si>
  <si>
    <t>007</t>
  </si>
  <si>
    <t>5.</t>
  </si>
  <si>
    <t>Other non-current intangible assets (019, 01X) - /079,
07X, 091A/</t>
  </si>
  <si>
    <t>008</t>
  </si>
  <si>
    <t>6.</t>
  </si>
  <si>
    <t>Non-current intangible assets under construction (041) - 093</t>
  </si>
  <si>
    <t>009</t>
  </si>
  <si>
    <t>7.</t>
  </si>
  <si>
    <t>Advance payments for non-current intangible assets (051) - 095A</t>
  </si>
  <si>
    <t>010</t>
  </si>
  <si>
    <t>A.II.</t>
  </si>
  <si>
    <t>Non-current tangible assets  total (l. 012 to 020)</t>
  </si>
  <si>
    <t>011</t>
  </si>
  <si>
    <t>A.II.1.</t>
  </si>
  <si>
    <t>Land (031)-092A</t>
  </si>
  <si>
    <t>012</t>
  </si>
  <si>
    <t>Buildings (021) - /081,092A/</t>
  </si>
  <si>
    <t>013</t>
  </si>
  <si>
    <t>Plant and equipment (022) - /082, 092A/</t>
  </si>
  <si>
    <t>014</t>
  </si>
  <si>
    <t>Perennial crops (025) - /085, 092A/</t>
  </si>
  <si>
    <t>015</t>
  </si>
  <si>
    <t>Livestock and draught animals (026) - /086, 092A/</t>
  </si>
  <si>
    <t>016</t>
  </si>
  <si>
    <t>Other non-current tangible assets (029, 02X, 032) -
/089, 08X, 092A/</t>
  </si>
  <si>
    <t>017</t>
  </si>
  <si>
    <t>Non-current tangible assets under construction (042) - 094</t>
  </si>
  <si>
    <t>018</t>
  </si>
  <si>
    <t>8.</t>
  </si>
  <si>
    <t>Advance payments for non-current tangible assets (052) - 095A</t>
  </si>
  <si>
    <t>019</t>
  </si>
  <si>
    <t>9.</t>
  </si>
  <si>
    <t>Adjustments for assets acquired (+/- 097) +/- 098</t>
  </si>
  <si>
    <t>020</t>
  </si>
  <si>
    <t>A.III.</t>
  </si>
  <si>
    <t xml:space="preserve">Non-current financial assets  total (l. 022 to 029) </t>
  </si>
  <si>
    <t>021</t>
  </si>
  <si>
    <t>A.III.1.</t>
  </si>
  <si>
    <t>Investment in subsidiaries (061) - 096A</t>
  </si>
  <si>
    <t>022</t>
  </si>
  <si>
    <t>Investment in  interest in associates (062) - 096A</t>
  </si>
  <si>
    <t>023</t>
  </si>
  <si>
    <t>Other non-current investments (063, 065) - 096A</t>
  </si>
  <si>
    <t>024</t>
  </si>
  <si>
    <t>Loans to entities in consolidated group (066A) - 096A</t>
  </si>
  <si>
    <t>025</t>
  </si>
  <si>
    <t>Other non-current financial assets (067A, 069, 06XA)
- 096A</t>
  </si>
  <si>
    <t>026</t>
  </si>
  <si>
    <t>Loans with maturity up to one year (066A, 067A, 06XA)
- 096A</t>
  </si>
  <si>
    <t>027</t>
  </si>
  <si>
    <t>Non-current financial assets under construction (043) - 096A</t>
  </si>
  <si>
    <t>028</t>
  </si>
  <si>
    <t>Advance payments for non-current financial assets (053) - 095A</t>
  </si>
  <si>
    <t>029</t>
  </si>
  <si>
    <t>B.</t>
  </si>
  <si>
    <t>Current assets l. 031 + l. 038
+ l. 046 + l. 055</t>
  </si>
  <si>
    <t>030</t>
  </si>
  <si>
    <t>B.I.</t>
  </si>
  <si>
    <t>Inventory total (l. 032 to 037)</t>
  </si>
  <si>
    <t>031</t>
  </si>
  <si>
    <t>B.I.1.</t>
  </si>
  <si>
    <t>Raw material (112, 119, 11X) - /191,19X/</t>
  </si>
  <si>
    <t>032</t>
  </si>
  <si>
    <t>Work in progress and semi-finished goods (121, 122, 12X) -
/192, 193, 19X/</t>
  </si>
  <si>
    <t>033</t>
  </si>
  <si>
    <t>Finished goods (123) - 194</t>
  </si>
  <si>
    <t>034</t>
  </si>
  <si>
    <t>Livestock (124) - 195</t>
  </si>
  <si>
    <t>035</t>
  </si>
  <si>
    <t>Merchandise (132,13,13X,139) -/196,19X/
- /196, 19X/</t>
  </si>
  <si>
    <t>036</t>
  </si>
  <si>
    <t>Advance payments for inventories (314A) - 391A</t>
  </si>
  <si>
    <t>037</t>
  </si>
  <si>
    <t>B.II.</t>
  </si>
  <si>
    <t>Long-term receivables total (l. 039 to 045)</t>
  </si>
  <si>
    <t>038</t>
  </si>
  <si>
    <t>B.II.1.</t>
  </si>
  <si>
    <t>Trade receivables (311A, 312A, 313A, 314A, 315A, 31XA)
- 391A</t>
  </si>
  <si>
    <t>039</t>
  </si>
  <si>
    <t>Net value of construction contracts (316A)</t>
  </si>
  <si>
    <t>040</t>
  </si>
  <si>
    <t>Receivables from subsidiary and controlling entity (351A) - 391A</t>
  </si>
  <si>
    <t>041</t>
  </si>
  <si>
    <t>Other receivables within consolidated group (351A) - 391A</t>
  </si>
  <si>
    <t>042</t>
  </si>
  <si>
    <t>Receivables from partners and consortium members (354A, 355A, 358A,
35XA) - 391A</t>
  </si>
  <si>
    <t>043</t>
  </si>
  <si>
    <t>Other receivables (335A, 33XA, 371A,373A, 374A, 375A,376A, 378A) - 391A</t>
  </si>
  <si>
    <t>044</t>
  </si>
  <si>
    <t>Deferred tax asset (481A)</t>
  </si>
  <si>
    <t>045</t>
  </si>
  <si>
    <t>B.III.</t>
  </si>
  <si>
    <t>Short-term receivables  total (l. 047 to 054)</t>
  </si>
  <si>
    <t>046</t>
  </si>
  <si>
    <t>B.III.1.</t>
  </si>
  <si>
    <t>Trade receivables (311A, 312A, 313A, 314A, 315A, 31XA) - 391A</t>
  </si>
  <si>
    <t>047</t>
  </si>
  <si>
    <t>048</t>
  </si>
  <si>
    <t>Receivables from subsidiary and controlling enterprise (351A) - 391A</t>
  </si>
  <si>
    <t>049</t>
  </si>
  <si>
    <t>050</t>
  </si>
  <si>
    <t>Receivables from partners and consortium members (354A, 355A, 358A,35XA, 398A) - 391A</t>
  </si>
  <si>
    <t>051</t>
  </si>
  <si>
    <t>Social security receivables (336) - 391A</t>
  </si>
  <si>
    <t>052</t>
  </si>
  <si>
    <t>Tax receivables (341, 342, 343, 345, 346, 347) - 391A</t>
  </si>
  <si>
    <t>053</t>
  </si>
  <si>
    <t>Other receivables (335A, 33XA, 371A, 373A, 374A, 375A, 376A, 378A) - 391A</t>
  </si>
  <si>
    <t>054</t>
  </si>
  <si>
    <t>B.IV.</t>
  </si>
  <si>
    <t>Financial assets total (l. 056 to 060)</t>
  </si>
  <si>
    <t>055</t>
  </si>
  <si>
    <t>B.IV.1.</t>
  </si>
  <si>
    <t>Cash (211, 213, 21X)</t>
  </si>
  <si>
    <t>056</t>
  </si>
  <si>
    <t>Bank accounts (221A, 22X +/- 261)</t>
  </si>
  <si>
    <t>057</t>
  </si>
  <si>
    <t>Term deposits exceeding one year 22XA</t>
  </si>
  <si>
    <t>058</t>
  </si>
  <si>
    <t>Short-term financial assets (251, 253, 256, 257, 25X) - /291, 29X/</t>
  </si>
  <si>
    <t>059</t>
  </si>
  <si>
    <t>Short-term financial assets under construction (259, 314A) - 291</t>
  </si>
  <si>
    <t>060</t>
  </si>
  <si>
    <t>C.</t>
  </si>
  <si>
    <t>Accruals and prepayments  total l. 062 and 065</t>
  </si>
  <si>
    <t>061</t>
  </si>
  <si>
    <t>C.1.</t>
  </si>
  <si>
    <t xml:space="preserve">Prepaid expenses long-term (381A, 382A) </t>
  </si>
  <si>
    <t>062</t>
  </si>
  <si>
    <t>Prepaid expenses short-term (381A, 382A)</t>
  </si>
  <si>
    <t>063</t>
  </si>
  <si>
    <t>Accrued revenues  long-term (385A)</t>
  </si>
  <si>
    <t>064</t>
  </si>
  <si>
    <t>Accrued revenues short-term (385A)</t>
  </si>
  <si>
    <t>065</t>
  </si>
  <si>
    <t>Control number  (lines 001-064)</t>
  </si>
  <si>
    <t>LIABILITIES</t>
  </si>
  <si>
    <t>Current accountig</t>
  </si>
  <si>
    <t>Previous accouting</t>
  </si>
  <si>
    <t>period</t>
  </si>
  <si>
    <t>SHAREHOLDERS' EQUITY AND LIABILITIES TOTAL l. 067 + 088 + 121</t>
  </si>
  <si>
    <t>066</t>
  </si>
  <si>
    <t>Shareholders' equity l. 068+ 073+ 080 + 084+ 087</t>
  </si>
  <si>
    <t>067</t>
  </si>
  <si>
    <t>Registered capital total (l. 069 to 072)</t>
  </si>
  <si>
    <t>068</t>
  </si>
  <si>
    <t>Share capital (411 alebo +/- 491)</t>
  </si>
  <si>
    <t>069</t>
  </si>
  <si>
    <t>Own shares and interests (/-/252)</t>
  </si>
  <si>
    <t>070</t>
  </si>
  <si>
    <t>Change in share capital +/- 419</t>
  </si>
  <si>
    <t>071</t>
  </si>
  <si>
    <t>Receivables for subscribed share capital (/-/353)</t>
  </si>
  <si>
    <t>072</t>
  </si>
  <si>
    <t>Capital funds total (l. 074 to 079)</t>
  </si>
  <si>
    <t>073</t>
  </si>
  <si>
    <t>Share premium (412)</t>
  </si>
  <si>
    <t>074</t>
  </si>
  <si>
    <t>Other capital funds (413)</t>
  </si>
  <si>
    <t>075</t>
  </si>
  <si>
    <t>Legal reserve fund (non-distributable fund) from capital contributions (417, 418)</t>
  </si>
  <si>
    <t>076</t>
  </si>
  <si>
    <t>Asset and liabilities revaluation reserve (+/- 414)</t>
  </si>
  <si>
    <t>077</t>
  </si>
  <si>
    <t>Investments revaluation reserve  (+/- 415)</t>
  </si>
  <si>
    <t>078</t>
  </si>
  <si>
    <t>Revaluation reserve for mergers and demergers (+/-416)</t>
  </si>
  <si>
    <t>079</t>
  </si>
  <si>
    <t>Funds created from profit total (l. 081 to 083)</t>
  </si>
  <si>
    <t>080</t>
  </si>
  <si>
    <t>Legal reserve fund (421)</t>
  </si>
  <si>
    <t>081</t>
  </si>
  <si>
    <t>Non-distributable fund  (422)</t>
  </si>
  <si>
    <t>082</t>
  </si>
  <si>
    <t>Statutory and other funds (423, 427, 42X)</t>
  </si>
  <si>
    <t>083</t>
  </si>
  <si>
    <t>A.IV.</t>
  </si>
  <si>
    <t>Retained earnings l. 085 + 086</t>
  </si>
  <si>
    <t>084</t>
  </si>
  <si>
    <t>A.IV.1.</t>
  </si>
  <si>
    <t>Retained profits from previous years (428)</t>
  </si>
  <si>
    <t>085</t>
  </si>
  <si>
    <t>Accumulated loss carried forward (/-/429)</t>
  </si>
  <si>
    <t>086</t>
  </si>
  <si>
    <t>A.V.</t>
  </si>
  <si>
    <t>Profit or loss from current period /+-/ l. 001 - (068 + 073 + 080 + 084 + 088 + 121)</t>
  </si>
  <si>
    <t>087</t>
  </si>
  <si>
    <t>Liabilities l. 89 + 94 + 106 + 117+ 118</t>
  </si>
  <si>
    <t>088</t>
  </si>
  <si>
    <t>Provisions total (l. 090 to 093)</t>
  </si>
  <si>
    <t>089</t>
  </si>
  <si>
    <t>Legal provisions long term (451A)</t>
  </si>
  <si>
    <t>090</t>
  </si>
  <si>
    <t>Legal provisions short term (323A, 451A)</t>
  </si>
  <si>
    <t>091</t>
  </si>
  <si>
    <t>Other long-term provisions (459A, 45XA)</t>
  </si>
  <si>
    <t>092</t>
  </si>
  <si>
    <t>Other short term provisions (323, 32X, 451A, 459A, 45XA)</t>
  </si>
  <si>
    <t>093</t>
  </si>
  <si>
    <t>Non-current liabilities total (l. 095 to 105)</t>
  </si>
  <si>
    <t>094</t>
  </si>
  <si>
    <t>Long-term trade payables (479A)</t>
  </si>
  <si>
    <t>095</t>
  </si>
  <si>
    <t>096</t>
  </si>
  <si>
    <t>Long-term uninvoiced supplies (476A)</t>
  </si>
  <si>
    <t>097</t>
  </si>
  <si>
    <t>Long-term payables to subsidiary and controling enterprise (471A)</t>
  </si>
  <si>
    <t>098</t>
  </si>
  <si>
    <t>Other long-term liabilities within consolidated group (471A)</t>
  </si>
  <si>
    <t>099</t>
  </si>
  <si>
    <t>Long-term advance payaments received (475A)</t>
  </si>
  <si>
    <t>100</t>
  </si>
  <si>
    <t>Long-term bills of exchange payable (478A)</t>
  </si>
  <si>
    <t>101</t>
  </si>
  <si>
    <t>Bonds and debentures issued (473A/-/255A)</t>
  </si>
  <si>
    <t>102</t>
  </si>
  <si>
    <t>Social fund payable (472)</t>
  </si>
  <si>
    <t>103</t>
  </si>
  <si>
    <t>10.</t>
  </si>
  <si>
    <t>Other non-current liabilities (474A, 479A, 47XA, 372A, 373A, 377A)</t>
  </si>
  <si>
    <t>104</t>
  </si>
  <si>
    <t>11.</t>
  </si>
  <si>
    <t>Deferred tax liability (481A)</t>
  </si>
  <si>
    <t>105</t>
  </si>
  <si>
    <t>Current liabilities  total (l. 107 to 116)</t>
  </si>
  <si>
    <t>106</t>
  </si>
  <si>
    <t>Trade payables (321, 322, 324, 325, 32X, 475A, 478A, 479A, 47XA)</t>
  </si>
  <si>
    <t>107</t>
  </si>
  <si>
    <t>108</t>
  </si>
  <si>
    <t>Uninvoiced supplies (326, 476A)</t>
  </si>
  <si>
    <t>109</t>
  </si>
  <si>
    <t>Payables to subsidiary and controlling enterprise (361A, 471A)</t>
  </si>
  <si>
    <t>110</t>
  </si>
  <si>
    <t>Other liabilities within consolidated group (361A, 36XA, 471A, 47XA)</t>
  </si>
  <si>
    <t>111</t>
  </si>
  <si>
    <t>Payables to partners and consortium members (364, 365, 366, 367, 368, 398A, 478A, 479A)</t>
  </si>
  <si>
    <t>112</t>
  </si>
  <si>
    <t>Payables to employees (331, 333, 33X, 479A)</t>
  </si>
  <si>
    <t>113</t>
  </si>
  <si>
    <t>Social security payables (336, 479A)</t>
  </si>
  <si>
    <t>114</t>
  </si>
  <si>
    <t>Tax liabilities and subsidies (341, 342, 343, 345, 346, 347, 34X)</t>
  </si>
  <si>
    <t>115</t>
  </si>
  <si>
    <t>Other short-term liabilities (372A, 373A, 377A, 379A, 474A, 479A, 47X)</t>
  </si>
  <si>
    <t>116</t>
  </si>
  <si>
    <t>Short term financial borrowings (241, 249, 24x, 473A, /-/255A)</t>
  </si>
  <si>
    <t>117</t>
  </si>
  <si>
    <t>B.V.</t>
  </si>
  <si>
    <t>Bank loans (l. 119 to 120)</t>
  </si>
  <si>
    <t>118</t>
  </si>
  <si>
    <t>B.V.1.</t>
  </si>
  <si>
    <t>Long-term bank loans (461A, 46XA)</t>
  </si>
  <si>
    <t>119</t>
  </si>
  <si>
    <t>Current bank loans (221A, 231, 232, 23X, 461A, 46XA)</t>
  </si>
  <si>
    <t>120</t>
  </si>
  <si>
    <t>Accruals and deferred income - total (l. 122 to 125)</t>
  </si>
  <si>
    <t>121</t>
  </si>
  <si>
    <t>Accruals long term (383A)</t>
  </si>
  <si>
    <t>122</t>
  </si>
  <si>
    <t>Accruals short term (383A)</t>
  </si>
  <si>
    <t>123</t>
  </si>
  <si>
    <t>Deferred income long term (384A)</t>
  </si>
  <si>
    <t>124</t>
  </si>
  <si>
    <t>Deferred income short term (384A)</t>
  </si>
  <si>
    <t>125</t>
  </si>
  <si>
    <t>Control number  (lines 061-110)</t>
  </si>
  <si>
    <t>888</t>
  </si>
  <si>
    <t>Profit and loss statement</t>
  </si>
  <si>
    <t xml:space="preserve"> in EUR </t>
  </si>
  <si>
    <t>TEXT</t>
  </si>
  <si>
    <t>Accountig period</t>
  </si>
  <si>
    <t>Current</t>
  </si>
  <si>
    <t>Previous</t>
  </si>
  <si>
    <t xml:space="preserve">     I.</t>
  </si>
  <si>
    <t>01</t>
  </si>
  <si>
    <t>A .</t>
  </si>
  <si>
    <t>Costs of merchandise sold (504, 505A,507)</t>
  </si>
  <si>
    <t>02</t>
  </si>
  <si>
    <t>+</t>
  </si>
  <si>
    <t>Gross margin l. 01 - r. 02</t>
  </si>
  <si>
    <t>03</t>
  </si>
  <si>
    <t xml:space="preserve">     II.</t>
  </si>
  <si>
    <t>Production l. 05 + r. 06 + r. 07</t>
  </si>
  <si>
    <t>04</t>
  </si>
  <si>
    <t>II.1.</t>
  </si>
  <si>
    <t>Revenues from own products and services (601, 602,606)</t>
  </si>
  <si>
    <t>05</t>
  </si>
  <si>
    <t>Change in stock of finished goods and work in progress  (+/- acc. group 61)</t>
  </si>
  <si>
    <t>06</t>
  </si>
  <si>
    <t xml:space="preserve">Own work capitalised (acc. group 62)     </t>
  </si>
  <si>
    <t>07</t>
  </si>
  <si>
    <t>Production costs l. 09 + r. 10</t>
  </si>
  <si>
    <t>08</t>
  </si>
  <si>
    <t>B.1.</t>
  </si>
  <si>
    <t>Material and energy consumption and other unstorable supplies (501, 502, 503, 505A)</t>
  </si>
  <si>
    <t>09</t>
  </si>
  <si>
    <t xml:space="preserve">   2.</t>
  </si>
  <si>
    <t>Services (acc. group 51)</t>
  </si>
  <si>
    <t>10</t>
  </si>
  <si>
    <t>Added value l. 03 + r. 04 - r. 08</t>
  </si>
  <si>
    <t>11</t>
  </si>
  <si>
    <t>Personnel expenses  total (l. 13 až 16)</t>
  </si>
  <si>
    <t>12</t>
  </si>
  <si>
    <t>Wages and salaries (521, 522)</t>
  </si>
  <si>
    <t>13</t>
  </si>
  <si>
    <t>Remuneration of members of the board of companies and co-operatives (523)</t>
  </si>
  <si>
    <t>14</t>
  </si>
  <si>
    <t xml:space="preserve">   3.</t>
  </si>
  <si>
    <t>Social insurance costs (524, 525, 526)</t>
  </si>
  <si>
    <t>15</t>
  </si>
  <si>
    <t xml:space="preserve">   4.</t>
  </si>
  <si>
    <t>Social security costs (527, 528)</t>
  </si>
  <si>
    <t>16</t>
  </si>
  <si>
    <t>D.</t>
  </si>
  <si>
    <t>Indirect taxes and charges (acc. group 53)</t>
  </si>
  <si>
    <t>17</t>
  </si>
  <si>
    <t>E.</t>
  </si>
  <si>
    <t>Depreciation of and provisions to non-current tangible and intangible assets (551, 553)</t>
  </si>
  <si>
    <t>18</t>
  </si>
  <si>
    <t xml:space="preserve">    III.</t>
  </si>
  <si>
    <t>Revenue from sale of non-current assets and material (641, 642)</t>
  </si>
  <si>
    <t>19</t>
  </si>
  <si>
    <t>F.</t>
  </si>
  <si>
    <t>Net book value of non-current assets and material sold (541, 542)</t>
  </si>
  <si>
    <t>20</t>
  </si>
  <si>
    <t>G.</t>
  </si>
  <si>
    <t>Creation and release of provisions to receivables (+/-547)</t>
  </si>
  <si>
    <t>21</t>
  </si>
  <si>
    <t xml:space="preserve">   IV.</t>
  </si>
  <si>
    <t>Other operating revenues (644, 645, 646, 648, 655, 657)</t>
  </si>
  <si>
    <t>22</t>
  </si>
  <si>
    <t>H.</t>
  </si>
  <si>
    <t>Other operating expenses (543, 544, 545, 546, 548, 549, 555, 557)</t>
  </si>
  <si>
    <t>23</t>
  </si>
  <si>
    <t xml:space="preserve">    V.</t>
  </si>
  <si>
    <t>Reclassification of operating revenues (-)(697)</t>
  </si>
  <si>
    <t>24</t>
  </si>
  <si>
    <t>I.</t>
  </si>
  <si>
    <t>Reclassification of operating expenses (-)(597)</t>
  </si>
  <si>
    <t>25</t>
  </si>
  <si>
    <t>*</t>
  </si>
  <si>
    <t>Profit or loss from operating activities
l.11 - 12 - 17- 18 + 19- 20 - 21 + 22 -23
+ (-24) - (-25)</t>
  </si>
  <si>
    <t>26</t>
  </si>
  <si>
    <t xml:space="preserve">    VI.</t>
  </si>
  <si>
    <t>Revenues from sale of securities and ownership interests (661)</t>
  </si>
  <si>
    <t>27</t>
  </si>
  <si>
    <t>J.</t>
  </si>
  <si>
    <t>Book value of securities and ownership interest sold (561)</t>
  </si>
  <si>
    <t>28</t>
  </si>
  <si>
    <t xml:space="preserve"> VII.</t>
  </si>
  <si>
    <t>Income from long-term financial assets l.30 + 31 + 32</t>
  </si>
  <si>
    <t>29</t>
  </si>
  <si>
    <t xml:space="preserve"> VII.1.</t>
  </si>
  <si>
    <t>Income from investments in subsidiaries and associates (665A)</t>
  </si>
  <si>
    <t>30</t>
  </si>
  <si>
    <t xml:space="preserve">      2.</t>
  </si>
  <si>
    <t>Income from other long-term securities and ownership interest (665A)</t>
  </si>
  <si>
    <t>31</t>
  </si>
  <si>
    <t xml:space="preserve">      3.</t>
  </si>
  <si>
    <t>Income from other long-term financial assets (665A)</t>
  </si>
  <si>
    <t>32</t>
  </si>
  <si>
    <t xml:space="preserve"> VIII.</t>
  </si>
  <si>
    <t>Income from short-term financial assets (666)</t>
  </si>
  <si>
    <t>33</t>
  </si>
  <si>
    <t>K.</t>
  </si>
  <si>
    <t>Costs of short-term financial assets (566)</t>
  </si>
  <si>
    <t>34</t>
  </si>
  <si>
    <t xml:space="preserve">  IX .</t>
  </si>
  <si>
    <t>Income from revaluation of securities and income from transactions with derivatives  (664, 667)</t>
  </si>
  <si>
    <t>35</t>
  </si>
  <si>
    <t>L.</t>
  </si>
  <si>
    <t>Expenses for revaluation of securities and expenses for transactions with derivatives  (564, 567)</t>
  </si>
  <si>
    <t>36</t>
  </si>
  <si>
    <t>M.</t>
  </si>
  <si>
    <t>Creation and release of provisions to financial assets              +/- 565</t>
  </si>
  <si>
    <t>37</t>
  </si>
  <si>
    <t xml:space="preserve">   X.</t>
  </si>
  <si>
    <t>Interest income (662)</t>
  </si>
  <si>
    <t>38</t>
  </si>
  <si>
    <t>N.</t>
  </si>
  <si>
    <t>Interest expense (562)</t>
  </si>
  <si>
    <t>39</t>
  </si>
  <si>
    <t xml:space="preserve">   XI.</t>
  </si>
  <si>
    <t>Foreign exchange gains (663)</t>
  </si>
  <si>
    <t>40</t>
  </si>
  <si>
    <t>O.</t>
  </si>
  <si>
    <t>Foreign exchange losses (563)</t>
  </si>
  <si>
    <t>41</t>
  </si>
  <si>
    <t xml:space="preserve">  XII.</t>
  </si>
  <si>
    <t>Other financial revenue (668)</t>
  </si>
  <si>
    <t>42</t>
  </si>
  <si>
    <t>P.</t>
  </si>
  <si>
    <t>Other financial expenses (568, 569)</t>
  </si>
  <si>
    <t>43</t>
  </si>
  <si>
    <t xml:space="preserve"> XIII.</t>
  </si>
  <si>
    <t>Reclassification of financial revenues (-) (698)</t>
  </si>
  <si>
    <t>44</t>
  </si>
  <si>
    <t>R.</t>
  </si>
  <si>
    <t>Reclassification of financial expenses (-) (598)</t>
  </si>
  <si>
    <t>45</t>
  </si>
  <si>
    <t>Profit/(loss) from financial activities l. 27 - 28 + 29 + 33 - 34 + 35 - 36 - 37 + 38 - 39
+ 40 - 41 + 42 -43 + (-44) - (-45)</t>
  </si>
  <si>
    <t>46</t>
  </si>
  <si>
    <t>**</t>
  </si>
  <si>
    <t>Net profit from ordinary activities before tax l.26+l.46</t>
  </si>
  <si>
    <t>47</t>
  </si>
  <si>
    <t>S.</t>
  </si>
  <si>
    <t>Tax on income from ordinary activities l. 49 + l. 50</t>
  </si>
  <si>
    <t>48</t>
  </si>
  <si>
    <t>S.1.</t>
  </si>
  <si>
    <t>- due  (591, 595)</t>
  </si>
  <si>
    <t>49</t>
  </si>
  <si>
    <t>- deferred  (592)</t>
  </si>
  <si>
    <t>50</t>
  </si>
  <si>
    <t>Net profit/(loss) from ordinary activities after tax l. 47 - l. 48</t>
  </si>
  <si>
    <t>51</t>
  </si>
  <si>
    <t xml:space="preserve"> XIV.</t>
  </si>
  <si>
    <t>Extraordinary revenues (acc. group 68)</t>
  </si>
  <si>
    <t>52</t>
  </si>
  <si>
    <t>T.</t>
  </si>
  <si>
    <t>Extraordinary expenses (acc. group 58)</t>
  </si>
  <si>
    <t>53</t>
  </si>
  <si>
    <t>Extraordinary profit/(loss) before tax  l.52 - I.53</t>
  </si>
  <si>
    <t>54</t>
  </si>
  <si>
    <t>U.</t>
  </si>
  <si>
    <t>Tax on income from extraordinary activities l. 56 + l. 57</t>
  </si>
  <si>
    <t>55</t>
  </si>
  <si>
    <t>U.1.</t>
  </si>
  <si>
    <t>- due  (593)</t>
  </si>
  <si>
    <t>56</t>
  </si>
  <si>
    <t>- deferred  (594)</t>
  </si>
  <si>
    <t>57</t>
  </si>
  <si>
    <t>Extraordinary profit/(loss) after tax  l.54-l.55</t>
  </si>
  <si>
    <t>58</t>
  </si>
  <si>
    <t>***</t>
  </si>
  <si>
    <t xml:space="preserve">Net profit/(loss) for the period before tax  (+/-) 1.47+l.54         </t>
  </si>
  <si>
    <t>59</t>
  </si>
  <si>
    <t>V.</t>
  </si>
  <si>
    <t>Profit/(loss) share transferred to owners' account (+/-596)</t>
  </si>
  <si>
    <t>60</t>
  </si>
  <si>
    <t xml:space="preserve">'Net profit/(loss) for the period after tax  (+/-) l.51+l.58-l.60           </t>
  </si>
  <si>
    <t>61</t>
  </si>
  <si>
    <t>predchádzajúce</t>
  </si>
  <si>
    <t>KONTROLA SUCTOV</t>
  </si>
  <si>
    <t>KONTROLA Opening balances</t>
  </si>
  <si>
    <t>KONTROLA na vykazy</t>
  </si>
  <si>
    <t>OPRAVKY + OPRAVNE POLOZKY - KOREKCIA Z BS</t>
  </si>
  <si>
    <t>KONTROLA opening balances</t>
  </si>
  <si>
    <t>UVPOD1v11_1</t>
  </si>
  <si>
    <t>k</t>
  </si>
  <si>
    <t>.</t>
  </si>
  <si>
    <t>(v celých eurách)</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</si>
  <si>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</si>
  <si>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</si>
  <si>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  Ä  B  Č  D  É  F  G  H  Í  J  K  L  M  N  O  P  Q  R  Š  T  Ú  V  X  Ý  Ž      0  1  2  3  4  5  6  7  8  9</t>
  </si>
  <si>
    <t>Daňové identifikačné číslo</t>
  </si>
  <si>
    <t>Účtovná závierka</t>
  </si>
  <si>
    <t>Mesiac</t>
  </si>
  <si>
    <t>Rok</t>
  </si>
  <si>
    <t>Za obdobie</t>
  </si>
  <si>
    <t>od</t>
  </si>
  <si>
    <t>IČO</t>
  </si>
  <si>
    <t>riadna</t>
  </si>
  <si>
    <t>zostavená</t>
  </si>
  <si>
    <t>do</t>
  </si>
  <si>
    <t>mimoriadna</t>
  </si>
  <si>
    <t>schválená</t>
  </si>
  <si>
    <t>Bezprostredne</t>
  </si>
  <si>
    <t>SK NACE</t>
  </si>
  <si>
    <t>(vyznačí sa x)</t>
  </si>
  <si>
    <t>obdobie</t>
  </si>
  <si>
    <t>Obchodné meno (názov) účtovnej jednotky</t>
  </si>
  <si>
    <t>Sídlo účtovnej jednotky</t>
  </si>
  <si>
    <t>Ulica</t>
  </si>
  <si>
    <t>Číslo</t>
  </si>
  <si>
    <t>PSČ</t>
  </si>
  <si>
    <t>Obec</t>
  </si>
  <si>
    <t>Číslo telefónu</t>
  </si>
  <si>
    <t>Číslo Faxu</t>
  </si>
  <si>
    <t>/</t>
  </si>
  <si>
    <t xml:space="preserve"> </t>
  </si>
  <si>
    <t>E-mailová adresa</t>
  </si>
  <si>
    <t>Zostavená dňa:</t>
  </si>
  <si>
    <t>Podpisový záznam člena štatutárneho orgánu účtovnej jednotky alebo fyzickej osoby, ktorá je účtovnou jednotkou:</t>
  </si>
  <si>
    <t>Podpisový záznam osoby zodpovednej za zostavenie účtovnej závierky:</t>
  </si>
  <si>
    <t>Podpisový záznam osoby zodpovednej za vedenie účtovníctva:</t>
  </si>
  <si>
    <t>Schválená dňa:</t>
  </si>
  <si>
    <t>Záznamy daňového úradu</t>
  </si>
  <si>
    <t>Miesto pre evidenčné číslo</t>
  </si>
  <si>
    <t>Odtlačok prezentačnej pečiatky daňového úradu</t>
  </si>
  <si>
    <t>Výnosy budúcich období krátkodobé (384A)</t>
  </si>
  <si>
    <t>Výnosy budúcich období dlhodobé (384A)</t>
  </si>
  <si>
    <t>Výdavky budúcich období krátkodobé (383A)</t>
  </si>
  <si>
    <t>Výdavky budúcich období dlhodobé (383A)</t>
  </si>
  <si>
    <t>Časové rozlíšenie súčet (r. 122 až r. 125)</t>
  </si>
  <si>
    <t>Bežné bankové úvery
(221A, 231, 232, 23X, 461A, 46XA)</t>
  </si>
  <si>
    <t>Bankové úvery dlhodobé (461A, 46XA)</t>
  </si>
  <si>
    <t>Bankové úvery   r. 119 + r. 120</t>
  </si>
  <si>
    <t>Krátkodobé finančné výpomoci (241, 249, 24X, 473A, /-/255A)</t>
  </si>
  <si>
    <t>Ostatné záväzky
(372A, 373A, 377A, 379A, 474A, 479A, 47X)</t>
  </si>
  <si>
    <t>Daňové záväzky a dotácie
(341, 342, 343, 345, 346, 347, 34X)</t>
  </si>
  <si>
    <t>Záväzky zo sociálneho poistenia (336, 479A)</t>
  </si>
  <si>
    <t>Záväzky voči zamestnancom (331, 333, 33X, 479A)</t>
  </si>
  <si>
    <t>Záväzky voči spoločníkom a združeniu
(364, 365, 366, 367, 368, 398A, 478A, 479A)</t>
  </si>
  <si>
    <t>Ostatné záväzky v rámci konsolidovaného celku
(361A, 36XA, 471A, 47XA)</t>
  </si>
  <si>
    <t>Záväzky voči dcérskej účtovnej jednotke a materskej účtovnej jednotke (361A, 471A)</t>
  </si>
  <si>
    <t>Nevyfakturované dodávky (326, 476A)</t>
  </si>
  <si>
    <t>Čistá hodnota zákazky (316A)</t>
  </si>
  <si>
    <t>Záväzky z obchodného styku
(321, 322, 324, 325, 32X, 475A, 478A, 479A, 47XA)</t>
  </si>
  <si>
    <t>Krátkodobé záväzky súčet (r. 107 až r. 116)</t>
  </si>
  <si>
    <t>Odložený daňový záväzok (481A)</t>
  </si>
  <si>
    <t>Ostatné dlhodobé záväzky
(474A, 479A, 47XA, 372A, 373A, 377A)</t>
  </si>
  <si>
    <t>Záväzky zo sociálneho fondu (472)</t>
  </si>
  <si>
    <t>Vydané dlhopisy(473A/-/255A)</t>
  </si>
  <si>
    <t>Dlhodobé zmenky na úhradu (478A)</t>
  </si>
  <si>
    <t>Dlhodobé prijaté preddavky (475A)</t>
  </si>
  <si>
    <t>Ostatné dlhodobé záväzky v rámci konsolidovaného celku (471A)</t>
  </si>
  <si>
    <t>Dlhodobé záväzky voči dcérskej účtovnej jednotke a materskej účtovnej jednotke (471A)</t>
  </si>
  <si>
    <t>Dlhodobé nevyfakturované dodávky (476A)</t>
  </si>
  <si>
    <t>Dlhodobé záväzky z obchodného styku (479A)</t>
  </si>
  <si>
    <t>Bezprostredne predchádzajúce
účtovné obdobie
5</t>
  </si>
  <si>
    <t>Bežné účtovné obdobie
4</t>
  </si>
  <si>
    <t>Číslo
riadku
c</t>
  </si>
  <si>
    <t>STRANA PASÍV
b</t>
  </si>
  <si>
    <t>Ozna-
čenie
a</t>
  </si>
  <si>
    <t>Dlhodobé záväzky súčet (r. 095 až r.105)</t>
  </si>
  <si>
    <t>Ostatne krátkodobé rezervy (323A, 32X,)</t>
  </si>
  <si>
    <t>Ostatne dlhodobé rezervy (459A, 45XA)</t>
  </si>
  <si>
    <t>Rezervy zákonné krátkodobé (323A)</t>
  </si>
  <si>
    <t>Rezervy zákonné dlhodobé (451A)</t>
  </si>
  <si>
    <t>Rezervy súčet (r. 090 až r. 093)</t>
  </si>
  <si>
    <t>Záväzky
r. 89 + r. 94 + r. 106 + r. 117 + r. 118</t>
  </si>
  <si>
    <t>Výsledok hospodárenia za účtovné obdobie po zdanení /+-/ r. 001 - (r. 068 + r. 073 + r. 080 + r. 084 + r. 088 + r. 121)</t>
  </si>
  <si>
    <t>Neuhradená strata minulých rokov (/-/429)</t>
  </si>
  <si>
    <t>Nerozdelený zisk minulých rokov (428)</t>
  </si>
  <si>
    <t>Výsledok hospodárenia minulých rokov r. 085 + r. 086</t>
  </si>
  <si>
    <t>Štatutárne fondy a ostatné fondy (423, 427, 42X)</t>
  </si>
  <si>
    <t>Nedeliteľný fond (422)</t>
  </si>
  <si>
    <t>Zákonný rezervný fond (421)</t>
  </si>
  <si>
    <t>Fondy zo zisku súčet (r. 081 až r. 083)</t>
  </si>
  <si>
    <t>Oceňovacie rozdiely z precenenia pri zlúčení, splynutí a rozdelení (+/-416)</t>
  </si>
  <si>
    <t>Oceňovacie rozdiely z kapitálových účastín (+/- 415)</t>
  </si>
  <si>
    <t>Oceňovacie rozdiely z precenenia majetku a záväzkov
(+/- 414)</t>
  </si>
  <si>
    <t>Zákonný rezervný fond (Nedeliteľný fond) z kapitálových vkladov (417, 418)</t>
  </si>
  <si>
    <t>Ostatné kapitálové fondy (413)</t>
  </si>
  <si>
    <t>Emisné ážio (412)</t>
  </si>
  <si>
    <t>Kapitálové fondy súčet (r. 074 až 079)</t>
  </si>
  <si>
    <t>Pohľadávky za upísané vlastné imanie (/-/353)</t>
  </si>
  <si>
    <t>Zmena základného imania +/- 419</t>
  </si>
  <si>
    <t>Vlastné akcie a vlastné obchodné podiely (/-/252)</t>
  </si>
  <si>
    <t>Základné imanie (411 alebo +/- 491)</t>
  </si>
  <si>
    <t>Základné imanie súčet (r. 069 až 072)</t>
  </si>
  <si>
    <t>Vlastné imanie r. 068+r. 073+r. 080+r. 084+r. 087</t>
  </si>
  <si>
    <t>SPOLU VLASTNÉ IMANIE A ZÁVÄZKY
r. 067 + r. 088 + r. 121</t>
  </si>
  <si>
    <t>Príjmy budúcich
období krátkodobé
(385A)</t>
  </si>
  <si>
    <t>Príjmy budúcich
období dlhodobé
(385A)</t>
  </si>
  <si>
    <t>Náklady budúcich
období krátkodobé
(381A, 382A)</t>
  </si>
  <si>
    <t>Náklady budúcich
období dlhodobé
(381A, 382A)</t>
  </si>
  <si>
    <t>Časové rozlíšenie
(r. 062 až r. 065)</t>
  </si>
  <si>
    <t>Obstarávaný
krátkodobý finančný
majetok
(259, 314A) - 291</t>
  </si>
  <si>
    <t>Krátkodobý finančný
majetok
(251, 253, 256, 257,
25X) - /291, 29X/</t>
  </si>
  <si>
    <t>Účty v bankách
s dobou viazanosti
dlhšou ako jeden rok
22XA</t>
  </si>
  <si>
    <t>Účty v bankách
(221A, 22X +/- 261)</t>
  </si>
  <si>
    <t>Netto    3</t>
  </si>
  <si>
    <r>
      <t xml:space="preserve">Korekcia - </t>
    </r>
    <r>
      <rPr>
        <sz val="7.5"/>
        <rFont val="Arial"/>
        <family val="2"/>
        <charset val="238"/>
      </rPr>
      <t>časť 2</t>
    </r>
  </si>
  <si>
    <t>Netto    2</t>
  </si>
  <si>
    <r>
      <t xml:space="preserve">Brutto - </t>
    </r>
    <r>
      <rPr>
        <sz val="7.5"/>
        <rFont val="Arial"/>
        <family val="2"/>
        <charset val="238"/>
      </rPr>
      <t>časť 1</t>
    </r>
  </si>
  <si>
    <t>Bezprostredne predchádzajúce
účtovné obdobie</t>
  </si>
  <si>
    <t>STRANA AKTÍV
b</t>
  </si>
  <si>
    <t>Peniaze
(211, 213, 21X)</t>
  </si>
  <si>
    <t>Finančné účty
súčet (r. 056až
r. 060)</t>
  </si>
  <si>
    <t>Iné pohľadávky
(335A, 33XA, 371A,
373A, 374A, 375A,
376A, 378A) - 391A</t>
  </si>
  <si>
    <t>Daňové pohľadávky a dotácie
(341, 342, 343, 345,
346, 347) - 391A</t>
  </si>
  <si>
    <t>Sociálne poistenie
(336) - 391A</t>
  </si>
  <si>
    <t>Pohľadávky voči
spoločníkom,
členom a združeniu
(354A, 355A, 358A,
35XA, 398A) - 391A</t>
  </si>
  <si>
    <t>Ostatné pohľadávky
v rámci
konsolidovaného
celku
(351A) - 391A</t>
  </si>
  <si>
    <t>Pohľadávky voči
dcérskej účtovnej
jednotke a materskej
účtovnej jednotke
(351A) - 391A</t>
  </si>
  <si>
    <t>Čistá hodnota
zákazky
(316A)</t>
  </si>
  <si>
    <t>Pohľadávky
z obchodného styku
(311A, 312A, 313A,
314A, 315A, 31XA) -
391A</t>
  </si>
  <si>
    <t>Krátkodobé
pohľadávky
súčet (r. 047 až
054)</t>
  </si>
  <si>
    <t>Odložená daňová
pohľadávka
(481A)</t>
  </si>
  <si>
    <t>Pohľadávky voči
spoločníkom,
členom a združeniu
(354A, 355A, 358A,
35XA) - 391A</t>
  </si>
  <si>
    <t>Pohľadávky z
obchodného styku
(311A, 312A, 313A,
314A, 315A, 31XA)
- 391A</t>
  </si>
  <si>
    <t>Dlhodobé
pohľadávky
súčet (r. 039 až
045)</t>
  </si>
  <si>
    <t>Poskytnuté
preddavky
na zásoby
(314A) - 391A</t>
  </si>
  <si>
    <t>Tovar
(132, 13X, 139)
- /196, 19X/</t>
  </si>
  <si>
    <t>Zvieratá
(124) - 195</t>
  </si>
  <si>
    <t>Výrobky
(123) - 194</t>
  </si>
  <si>
    <t>Nedokončená
výroba a polotovary vlastnej výrovy
(121, 122, 12X) -
/192, 193, 19X/</t>
  </si>
  <si>
    <t>Materiál
(112, 119, 11X)
-/191,19X/</t>
  </si>
  <si>
    <t>Zásoby
súčet (r. 032 až
037)</t>
  </si>
  <si>
    <t>Obežný majetok
r. 031 + r. 038
+ r. 046 + r. 055</t>
  </si>
  <si>
    <t>Poskytnuté
preddavky
na dlhodobý
finančný majetok
(053) - 095A</t>
  </si>
  <si>
    <t>Obstarávaný
dlhodobý finančný
majetok
(043) - 096A</t>
  </si>
  <si>
    <t>Pôžičky s dobou
splatnosti najviac
jeden rok
(066A, 067A, 06XA)
- 096A</t>
  </si>
  <si>
    <t>Ostatný dlhodobý
finančný majetok
(067A, 069, 06XA)
- 096A</t>
  </si>
  <si>
    <t>Pôžičky účtovnej
jednotke
v konsolidovanom
celku
(066A) - 096A</t>
  </si>
  <si>
    <t>Ostatné dlhodobé
cenné papiere a
podiely
(063, 065) - 096A</t>
  </si>
  <si>
    <t>Podielové cenné
papiere a podiely
v spoločnosti s
podstatným vplyvom
(062) - 096A</t>
  </si>
  <si>
    <t>Podielové cenné
papiere a podiely v
dcérskej účtovnej
jednotke
(061) - 096A</t>
  </si>
  <si>
    <t>Dlhodobý finančný
majetok
súčet (r. 022 až
029)</t>
  </si>
  <si>
    <t>Opravná položka
k nadobudnutému
majetku
(+/- 097) +/- 098</t>
  </si>
  <si>
    <t>Poskytnuté
preddavky na
dlhodobý hmotný
majetok
(052) - 095A</t>
  </si>
  <si>
    <t>Obstarávaný
dlhodobý hmotný
majetok
(042) - 094</t>
  </si>
  <si>
    <t>Ostatný dlhodobý
hmotný majetok
(029, 02X, 032) -
/089, 08X, 092A/</t>
  </si>
  <si>
    <t>Základné stádo a
ťažné zvieratá
(026) - /086, 092A/</t>
  </si>
  <si>
    <t>Pestovateľské celky
trvalých porastov
(025) - /085, 092A/</t>
  </si>
  <si>
    <t>Samostatné
hnuteľné veci a
súbory hnuteľných
vecí
(022) - /082, 092A/</t>
  </si>
  <si>
    <t>Stavby
(021) - /081,092A/</t>
  </si>
  <si>
    <t>Pozemky
(031) - 092A</t>
  </si>
  <si>
    <t>Dlhodobý hmotný
majetok
súčet (r. 012 až 020)</t>
  </si>
  <si>
    <t>Poskytnuté
preddavky
na dlhodobý
nehmotný majetok
(051) - 095A</t>
  </si>
  <si>
    <t>Obstarávaný
dlhodobý nehmotný
majetok
(041) - 093</t>
  </si>
  <si>
    <t>Ostatný dlhodobý
nehmotný majetok
(019, 01X) - /079,
07X, 091A/</t>
  </si>
  <si>
    <t>Goodwill
(015) - /075, 091A/</t>
  </si>
  <si>
    <t>Oceniteľné práva
(014) - /074, 091A/</t>
  </si>
  <si>
    <t>Softvér
(013) - /073, 091A/</t>
  </si>
  <si>
    <t>Aktivované náklady
na vývoj
(012) - /072, 091A/</t>
  </si>
  <si>
    <t>DIČ</t>
  </si>
  <si>
    <t>Výkaz ziskov a strát Úč POD 2 - 01</t>
  </si>
  <si>
    <t>VÝKAZ                ZISKOV A STRÁT</t>
  </si>
  <si>
    <r>
      <t>UVPOD2v09_1</t>
    </r>
    <r>
      <rPr>
        <sz val="5"/>
        <rFont val="Arial"/>
        <family val="2"/>
        <charset val="238"/>
      </rPr>
      <t/>
    </r>
  </si>
  <si>
    <t>Výsledok hospodárenia za účtovné obdobie po zdanení   (+/-) [r. 51 + r. 58 - r. 60]</t>
  </si>
  <si>
    <t>Prevod podielov na výsledku hospodárenia spoločníkom (+/-596)</t>
  </si>
  <si>
    <t>Výsledok hospodárenia za účtovné obdobie pred zdanením (+/-) [r. 47 + r. 54]</t>
  </si>
  <si>
    <t>Výsledok hospodárenia z mimoriadnej činnosti po zdanení    r. 54 - r. 55</t>
  </si>
  <si>
    <t xml:space="preserve"> - odložená (+/ 594)</t>
  </si>
  <si>
    <t xml:space="preserve"> - splatná (593)</t>
  </si>
  <si>
    <t>Daň z príjmov z mimoriadnej činnosti r. 56 + r. 57</t>
  </si>
  <si>
    <t>Výsledok hospodárenia z mimoriadnej činnosti pred zdanením r. 52 - r. 53</t>
  </si>
  <si>
    <t>Mimoriadne náklady (účtová skupina 58)</t>
  </si>
  <si>
    <t>Mimoriadne výnosy (účtová skupina 68)</t>
  </si>
  <si>
    <t>Výsledok hospodárenia z bežnej činnosti po zdanení
r. 47 - r. 48</t>
  </si>
  <si>
    <t>- odložená (+/- 592)</t>
  </si>
  <si>
    <t>- splatná (591, 595)</t>
  </si>
  <si>
    <t>Daň z príjmov z bežnej činnosti r. 49 + r. 50</t>
  </si>
  <si>
    <t>Výsledok hospodárenia z bežnej činnosti pred zdanením r. 26 + r. 46</t>
  </si>
  <si>
    <t>Výsledok hospodárenia z finančnej činnosti
r. 27 - r. 28 + r. 29 + r. 33 - r. 34 + r. 35 - r. 36 - r. 37 + r. 38 - r. 39 + r. 40 - r. 41 + r. 42 - r. 43 + (- r. 44) - (- r. 45)</t>
  </si>
  <si>
    <t>Prevod finančných nákladov (-) (598)</t>
  </si>
  <si>
    <t>Prevod finančných výnosov (-) (698)</t>
  </si>
  <si>
    <t>Ostatné náklady na finančnú činnosť (568, 569)</t>
  </si>
  <si>
    <t>Ostatné výnosy z finančnej činnosti (668)</t>
  </si>
  <si>
    <t>Kurzové straty (563)</t>
  </si>
  <si>
    <t>Kurzové zisky (663)</t>
  </si>
  <si>
    <t>Nákladové úroky (562)</t>
  </si>
  <si>
    <t>Výnosové úroky (662)</t>
  </si>
  <si>
    <t>Tvorba a zúčtovanie opravných položiek k finančnému majetku +/- 565</t>
  </si>
  <si>
    <t>Náklady na precenenie cenných papierov a náklady na derivátové operácie (564, 567)</t>
  </si>
  <si>
    <t>Výnosy z precenenia cenných papierov a výnosy z
derivátových operácií (664, 667)</t>
  </si>
  <si>
    <t>Náklady na krátkodobý finančný majetok (566)</t>
  </si>
  <si>
    <t>Výnosy z krátkodobého finančného majetku (666)</t>
  </si>
  <si>
    <t>Výnosy z ostatného dlhodobého finančného majetku (665A)</t>
  </si>
  <si>
    <t>Výnosy z ostatných dlhodobých cenných papierov a
podielov (665A)</t>
  </si>
  <si>
    <t>Výnosy z cenných papierov a podielov v dcérskej účtovnej jednotke a v spoločnosti s podstatným vplyvom (665A)</t>
  </si>
  <si>
    <t>Výnosy z dlhodobého finančného majetku
r. 30 + r. 31 + r. 32</t>
  </si>
  <si>
    <t>Predané cenné papiere a podiely (561)</t>
  </si>
  <si>
    <t>Tržby z predaja cenných papierov a podielov (661)</t>
  </si>
  <si>
    <t>Výsledok hospodárenia z hospodárskej činnosti
r. 11 - r. 12 - r. 17- r. 18 + r. 19- r. 20 - r. 21 + r. 22 -r. 23 + (- r. 24) - (- r. 25)</t>
  </si>
  <si>
    <t>Prevod nákladov na hospodársku činnosť (-)(597)</t>
  </si>
  <si>
    <t>Prevod výnosov z hospodárskej činnosti (-)(697)</t>
  </si>
  <si>
    <t>Ostatné náklady na hospodársku činnosť
(543, 544, 545, 546, 548, 549,555, 557)</t>
  </si>
  <si>
    <t>Ostatné výnosy z hospodárskej činnosti
(644, 645, 646, 648,655, 657)</t>
  </si>
  <si>
    <t>Tvorba a zúčtovanie opravných položiek  k pohľadávkam (+/-547)</t>
  </si>
  <si>
    <t>Zostatková cena predaného dlhodobého majetku a
predaného materiálu (541, 542)</t>
  </si>
  <si>
    <t>Tržby z predaja dlhodobého majetku a materiálu (641, 642)</t>
  </si>
  <si>
    <t>Odpisy a opravné položky k dlhodobému nehmotnému majetku a dlhodobému hmotnému majetku (551, 553)</t>
  </si>
  <si>
    <t>Dane a poplatky (účtová skupina 53)</t>
  </si>
  <si>
    <t>Sociálne náklady (527, 528)</t>
  </si>
  <si>
    <t>Náklady na sociálne poistenie (524, 525, 526)</t>
  </si>
  <si>
    <t>Odmeny členom orgánov spoločnosti a družstva (523)</t>
  </si>
  <si>
    <t>Mzdové náklady (521, 522)</t>
  </si>
  <si>
    <t>Osobné náklady súčet (r. 13 až 16)</t>
  </si>
  <si>
    <t>Pridaná hodnota r. 03 + r. 04 - r. 08</t>
  </si>
  <si>
    <t>Služby (účtová skupina 51)</t>
  </si>
  <si>
    <t>Spotreba materiálu, energie a ostatných
neskladovateľných dodávok (501, 502, 503, 505A)</t>
  </si>
  <si>
    <t>Výrobná spotreba r. 09 + r. 10</t>
  </si>
  <si>
    <t>Aktivácia (účtovná skupina 62)</t>
  </si>
  <si>
    <t>Zmeny stavu vnútroorganizačných zásob
(+/- účtová skupina 61)</t>
  </si>
  <si>
    <t>Tržby z predaja vlastných výrobkov a služieb (601, 602,606)</t>
  </si>
  <si>
    <t>Výroba r. 05 + r. 06 + r. 07</t>
  </si>
  <si>
    <t>Obchodná marža r. 01 - r. 02</t>
  </si>
  <si>
    <t>Náklady vynaložené na obstaranie predaného tovaru
(504, 505A)</t>
  </si>
  <si>
    <t>Tržby z predaja tovaru (604)</t>
  </si>
  <si>
    <t>bezprostredne predchádzajúce
účtovné obdobie
2</t>
  </si>
  <si>
    <t>bežné účtovné obdobie
1</t>
  </si>
  <si>
    <t>Text
b</t>
  </si>
  <si>
    <t>Skutočnosť</t>
  </si>
  <si>
    <t>Approved on:</t>
  </si>
  <si>
    <t>Prepared on:</t>
  </si>
  <si>
    <t>approved</t>
  </si>
  <si>
    <t>prepared</t>
  </si>
  <si>
    <t>extraordinary</t>
  </si>
  <si>
    <t>ordinary</t>
  </si>
  <si>
    <t>Hlavným predmetom činnosti je:</t>
  </si>
  <si>
    <t>Informácie o počte zamestnancov</t>
  </si>
  <si>
    <r>
      <t>3.</t>
    </r>
    <r>
      <rPr>
        <b/>
        <sz val="7"/>
        <color theme="1"/>
        <rFont val="Times New Roman"/>
        <family val="1"/>
        <charset val="238"/>
      </rPr>
      <t>      </t>
    </r>
    <r>
      <rPr>
        <b/>
        <u/>
        <sz val="10"/>
        <color theme="1"/>
        <rFont val="Arial"/>
        <family val="2"/>
        <charset val="238"/>
      </rPr>
      <t>VŠEOBECNÉ ÚČTOVNÉ ZÁSADY A METÓDY</t>
    </r>
  </si>
  <si>
    <r>
      <t>2.</t>
    </r>
    <r>
      <rPr>
        <b/>
        <sz val="7"/>
        <color theme="1"/>
        <rFont val="Times New Roman"/>
        <family val="1"/>
        <charset val="238"/>
      </rPr>
      <t xml:space="preserve">       </t>
    </r>
    <r>
      <rPr>
        <b/>
        <u/>
        <sz val="10"/>
        <color theme="1"/>
        <rFont val="Arial"/>
        <family val="2"/>
        <charset val="238"/>
      </rPr>
      <t>ZÁKLADNÉ VÝCHODISKÁ PRE ZOSTAVENIE ÚČTOVNEJ ZÁVIERKY</t>
    </r>
  </si>
  <si>
    <r>
      <t>1.      </t>
    </r>
    <r>
      <rPr>
        <b/>
        <u/>
        <sz val="10"/>
        <color theme="1"/>
        <rFont val="Arial"/>
        <family val="2"/>
        <charset val="238"/>
      </rPr>
      <t>POPIS SPOLOČNOSTI</t>
    </r>
  </si>
  <si>
    <t>a)    Dlhodobý nehmotný majetok</t>
  </si>
  <si>
    <t>Nakupovaný dlhodobý nehmotný majetok sa oceňuje v obstarávacích cenách, ktoré obsahujú cenu obstarania a náklady súvisiace s jeho obstaraním.</t>
  </si>
  <si>
    <t>Odpisovanie</t>
  </si>
  <si>
    <t>Dlhodobý nehmotný majetok sa odpisuje do nákladov počas predpokladanej doby životnosti príslušného majetku. Predpokladaná  doba používania, metóda odpisovania a odpisová  sadzba sú  stanovené pre jednotlivé skupiny dlhodobého nehmotného majetku  nasledovne:</t>
  </si>
  <si>
    <t>Predpokladaná doba používania</t>
  </si>
  <si>
    <t>Ročná odpisová sadzba</t>
  </si>
  <si>
    <t>-</t>
  </si>
  <si>
    <t>V prípade prechodného zníženia úžitkovej hodnoty dlhodobého nehmotného majetku sa tvorí opravná položka vo výške rozdielu jeho zistenej úžitkovej hodnoty a zostatkovej hodnoty.</t>
  </si>
  <si>
    <t>b)    Dlhodobý hmotný majetok</t>
  </si>
  <si>
    <t>Nakupovaný dlhodobý hmotný majetok sa oceňuje v obstarávacích cenách, ktoré zahŕňajú cenu obstarania, náklady na dopravu, clo a ďalšie náklady súvisiace s obstaraním.</t>
  </si>
  <si>
    <t>Náklady na technické zhodnotenie dlhodobého hmotného majetku zvyšujú jeho obstarávaciu cenu. Opravy a údržba sa účtujú do nákladov.</t>
  </si>
  <si>
    <t>Pre opravné položky k nadobudnutému majetku,  ktoré vznikli pred 1. 1. 2004 platí nasledovné:</t>
  </si>
  <si>
    <t>Stroje, prístroje a zariadenia</t>
  </si>
  <si>
    <t>Dopravné prostriedky</t>
  </si>
  <si>
    <t>Inventár</t>
  </si>
  <si>
    <t>Iný dlhodobý hmotný majetok</t>
  </si>
  <si>
    <t>Dlhodobý hmotný majetok sa odpisuje do nákladov počas predpokladanej doby životnosti príslušného majetku. Predpokladaná doba používania, metóda odpisovania a odpisová sadzba sú stanovené pre jednotlivé skupiny dlhodobého hmotného majetku  nasledovne:</t>
  </si>
  <si>
    <t>V prípade prechodného zníženia úžitkovej hodnoty dlhodobého hmotného majetku sa tvorí opravná položka vo výške rozdielu jeho zistenej úžitkovej hodnoty a zostatkovej hodnoty.</t>
  </si>
  <si>
    <t xml:space="preserve">V prípade prechodného zníženia úžitkovej hodnoty zásob sa tvorí  opravná položka. </t>
  </si>
  <si>
    <t>d)    Zásoby</t>
  </si>
  <si>
    <t>c)    Finančný majetok</t>
  </si>
  <si>
    <t>g)    Pohľadávky</t>
  </si>
  <si>
    <t>Ak je zostatková doba splatnosti pohľadávky dlhšia ako jeden rok, tvorí sa opravná položka, ktorá predstavuje rozdiel medzi menovitou a súčasnou hodnotou pohľadávky</t>
  </si>
  <si>
    <t>h)    Náklady budúcich období a príjmy budúcich období</t>
  </si>
  <si>
    <t>Náklady budúcich období a príjmy budúcich období sa oceňujú ich menovitou hodnotou, pričom sa vykazujú vo výške, ktorá je potrebná na dodržanie zásady vecnej a časovej súvislosti s účtovným obdobím.</t>
  </si>
  <si>
    <t xml:space="preserve">i)    Záväzky </t>
  </si>
  <si>
    <t>Dlhodobé i krátkodobé záväzky sa vykazujú v menovitých hodnotách. V položke iné záväzky sa vykazujú taktiež  hodnoty zistené pri ocenení finančných derivátov reálnou hodnotou.</t>
  </si>
  <si>
    <t>Dlhodobé, krátkodobé úvery sa vykazujú v menovitej hodnote. Za krátkodobý úver sa považuje aj časť dlhodobých úverov, ktorá je splatná do jedného roka od súvahového dňa.</t>
  </si>
  <si>
    <t xml:space="preserve">j)    Rezervy </t>
  </si>
  <si>
    <t>Rezervy sú záväzky s neurčitým časovým vymedzením alebo výškou, tvoria sa na krytie  známych rizík alebo strát z podnikania. Oceňujú sa v očakávanej výške záväzku.</t>
  </si>
  <si>
    <t>Podmienené záväzky (pokiaľ existujú) nie sú vykázané súvahe z dôvodu vysokej neistoty pri stanovení ich výšky,  alebo termínu plnenia.</t>
  </si>
  <si>
    <t>k)    Výdavky budúcich období a výnosy budúcich období</t>
  </si>
  <si>
    <t>Výdavky budúcich období a výnosy budúcich období sa oceňujú ich menovitou hodnotou, pričom sa vykazujú vo výške, ktorá je potrebná na dodržanie zásady vecnej a časovej súvislosti s účtovným obdobím.</t>
  </si>
  <si>
    <t>l)    Vlastné imanie</t>
  </si>
  <si>
    <t>m)    Transakcie v cudzích menách</t>
  </si>
  <si>
    <t>Transakcie v cudzej mene sa prepočítavajú na eurá referenčným výmenným kurzom určeným a vyhláseným Európskou centrálnou bankou alebo Národnou bankou Slovenska v deň predchádzajúci dňu uskutočnenia účtovného prípadu.</t>
  </si>
  <si>
    <t>Peňažné aktíva a pasíva vyjadrené v cudzej mene sa prepočítavajú kurzom platným ku dňu zostavenia účtovnej závierky. Vzniknuté kurzové rozdiely sa vykazujú vo výkaze ziskov a strát.</t>
  </si>
  <si>
    <t xml:space="preserve">Kúpa a predaj cudzej meny sa prepočítava na euro kurzom, za ktorý boli tieto hodnoty nakúpené alebo predané.  </t>
  </si>
  <si>
    <t>n)    Výnosy</t>
  </si>
  <si>
    <t xml:space="preserve">Tržby za vlastné výkony a tovar neobsahujú daň z pridanej hodnoty. Sú tiež znížené o zľavy a zrážky (rabaty, bonusy, skontá, dobropisy a pod.). Tržby sú účtované ku dňu splnenia dodávky alebo služby. </t>
  </si>
  <si>
    <t>p)   Finančný lízing</t>
  </si>
  <si>
    <t xml:space="preserve">Spoločnosť účtuje o finančnom lízingu v prípade zmlúv uzatvorených </t>
  </si>
  <si>
    <t xml:space="preserve">po 1. januári  2004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</si>
  <si>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q)   Daň z príjmu</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</si>
  <si>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</si>
  <si>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t>možnosti umorovať daňovú stratu v budúcnosti, pod ktorou sa rozumie možnosť odpočítať daňovú stratu od základu dane v budúcnosti,</t>
  </si>
  <si>
    <t>dočasné rozdiely medzi účtovnou hodnotou majetku a účtovnou hodnotou záväzkov vykázanou v súvahe a ich daňovou základňou,</t>
  </si>
  <si>
    <t>možnosť previesť nevyužité daňové odpočty a iné daňové nároky do budúcich období.</t>
  </si>
  <si>
    <t>O odloženom daňovom záväzku účtuje spoločnosť vždy, o pohľadávke účtuje, ak je realizovateľná.</t>
  </si>
  <si>
    <r>
      <t>4.</t>
    </r>
    <r>
      <rPr>
        <b/>
        <sz val="7"/>
        <color theme="1"/>
        <rFont val="Times New Roman"/>
        <family val="1"/>
        <charset val="238"/>
      </rPr>
      <t>      </t>
    </r>
    <r>
      <rPr>
        <b/>
        <u/>
        <sz val="10"/>
        <color theme="1"/>
        <rFont val="Arial"/>
        <family val="2"/>
        <charset val="238"/>
      </rPr>
      <t>DLHODOBÝ MAJETOK</t>
    </r>
  </si>
  <si>
    <t>Poistenie majetku</t>
  </si>
  <si>
    <t>Informácie o štruktúre dlhodobého finančného majetku</t>
  </si>
  <si>
    <t xml:space="preserve">Zúčtovanie OP z dôvodu zániku opodstat-
nenosti
</t>
  </si>
  <si>
    <r>
      <t xml:space="preserve">5.      </t>
    </r>
    <r>
      <rPr>
        <b/>
        <u/>
        <sz val="10"/>
        <color theme="1"/>
        <rFont val="Arial"/>
        <family val="2"/>
        <charset val="238"/>
      </rPr>
      <t>ZÁSOBY</t>
    </r>
  </si>
  <si>
    <r>
      <t xml:space="preserve">6.      </t>
    </r>
    <r>
      <rPr>
        <b/>
        <u/>
        <sz val="10"/>
        <color theme="1"/>
        <rFont val="Arial"/>
        <family val="2"/>
        <charset val="238"/>
      </rPr>
      <t>ZÁKAZKOVÁ VÝROBA</t>
    </r>
  </si>
  <si>
    <t>Informácie o vekovej štruktúre pohľadávok</t>
  </si>
  <si>
    <t>Informácie o pohľadávkach zabezpečených záložným právom alebo inou formou zabezpečenia</t>
  </si>
  <si>
    <r>
      <t xml:space="preserve">7.      </t>
    </r>
    <r>
      <rPr>
        <b/>
        <u/>
        <sz val="10"/>
        <color theme="1"/>
        <rFont val="Arial"/>
        <family val="2"/>
        <charset val="238"/>
      </rPr>
      <t>POHĽADÁVKY</t>
    </r>
  </si>
  <si>
    <t>Informácie o krátkodobom finančnom majetku</t>
  </si>
  <si>
    <r>
      <t xml:space="preserve">8.      </t>
    </r>
    <r>
      <rPr>
        <b/>
        <u/>
        <sz val="10"/>
        <color theme="1"/>
        <rFont val="Arial"/>
        <family val="2"/>
        <charset val="238"/>
      </rPr>
      <t>FINANČNÉ ÚČTY</t>
    </r>
  </si>
  <si>
    <t>Informácie o významných položkách časového rozlíšenia</t>
  </si>
  <si>
    <r>
      <t xml:space="preserve">9.      </t>
    </r>
    <r>
      <rPr>
        <b/>
        <u/>
        <sz val="10"/>
        <color theme="1"/>
        <rFont val="Arial"/>
        <family val="2"/>
        <charset val="238"/>
      </rPr>
      <t>ČASOVÉ ROZLÍŠENIE</t>
    </r>
  </si>
  <si>
    <t>Informácie o majetku prenajatom formou finančného prenájmu</t>
  </si>
  <si>
    <r>
      <t xml:space="preserve">11.      </t>
    </r>
    <r>
      <rPr>
        <b/>
        <u/>
        <sz val="10"/>
        <color theme="1"/>
        <rFont val="Arial"/>
        <family val="2"/>
        <charset val="238"/>
      </rPr>
      <t>VLASTNÉ IMANIE</t>
    </r>
  </si>
  <si>
    <t>Informácie o rozdelení účtovného zisku alebo o vysporiadaní účtovnej straty</t>
  </si>
  <si>
    <t>24.1</t>
  </si>
  <si>
    <r>
      <t xml:space="preserve">12.      </t>
    </r>
    <r>
      <rPr>
        <b/>
        <u/>
        <sz val="10"/>
        <color theme="1"/>
        <rFont val="Arial"/>
        <family val="2"/>
        <charset val="238"/>
      </rPr>
      <t>REZERVY</t>
    </r>
  </si>
  <si>
    <t>Informácie o rezervách</t>
  </si>
  <si>
    <t>25.1</t>
  </si>
  <si>
    <t>25.2</t>
  </si>
  <si>
    <r>
      <t xml:space="preserve">13.      </t>
    </r>
    <r>
      <rPr>
        <b/>
        <u/>
        <sz val="10"/>
        <color theme="1"/>
        <rFont val="Arial"/>
        <family val="2"/>
        <charset val="238"/>
      </rPr>
      <t>ZÁVÄZKY</t>
    </r>
  </si>
  <si>
    <t>Informácie o záväzkoch</t>
  </si>
  <si>
    <t>Informácie o bankových úveroch, pôžičkách a krátkodobých finančných výpomociach</t>
  </si>
  <si>
    <t>Krátkodobé finančné výpomoci</t>
  </si>
  <si>
    <t>29.2</t>
  </si>
  <si>
    <t>29.1</t>
  </si>
  <si>
    <t xml:space="preserve">Informácie o odloženej daňovej pohľadávke alebo o odloženom daňovom záväzku </t>
  </si>
  <si>
    <t>Informácie o významných položkách časového rozlíšenia na strane pasív</t>
  </si>
  <si>
    <t>Výdavky budúcich období dlhodobé, z toho:</t>
  </si>
  <si>
    <t>Výdavky budúcich období krátkodobé, z toho:</t>
  </si>
  <si>
    <t>Revenues from merchandise (604,607)</t>
  </si>
  <si>
    <t>Tržby</t>
  </si>
  <si>
    <t>Informácie o tržbách</t>
  </si>
  <si>
    <t xml:space="preserve">Údaje o zmene stavu vnútropodnikových zásob </t>
  </si>
  <si>
    <t>Informácie o zmene stavu vnútroorganizačných zásob</t>
  </si>
  <si>
    <t>Zmena stavu vnútroorganizačných zásob vo výkaze ziskov a strát</t>
  </si>
  <si>
    <t>Informácie o výnosoch pri aktivácii nákladov a o výnosoch z hospodárskej činnosti, finančnej činnosti a mimoriadnej činnosti</t>
  </si>
  <si>
    <t>Informácie o čistom obrate</t>
  </si>
  <si>
    <t>Náklady</t>
  </si>
  <si>
    <t>Informácie o nákladoch</t>
  </si>
  <si>
    <t>Dane z príjmov</t>
  </si>
  <si>
    <t>Informácie o daniach z príjmov</t>
  </si>
  <si>
    <t>Daň v %</t>
  </si>
  <si>
    <t>46.1</t>
  </si>
  <si>
    <t>strana</t>
  </si>
  <si>
    <t>Metóda odpisovania</t>
  </si>
  <si>
    <t>#</t>
  </si>
  <si>
    <t>3.1</t>
  </si>
  <si>
    <t>a)   Dlhodobý nehmotný majetok</t>
  </si>
  <si>
    <t>Informácie o dlhodobom nehmotnom majetku</t>
  </si>
  <si>
    <t>3.2</t>
  </si>
  <si>
    <t>b)   Dlhodobý hmotný majetok</t>
  </si>
  <si>
    <t>Informácie o dlhodobom hmotnom majetku</t>
  </si>
  <si>
    <t>5.1</t>
  </si>
  <si>
    <t>Pestovateľ-  ské celky 
trvalých porastov</t>
  </si>
  <si>
    <t>5.2</t>
  </si>
  <si>
    <t>c)   Dlhodobý finančný majetok</t>
  </si>
  <si>
    <t>Informácie o dlhodobom finančnom majetku</t>
  </si>
  <si>
    <t>7.1</t>
  </si>
  <si>
    <t>7.2</t>
  </si>
  <si>
    <t>POZNÁMKY</t>
  </si>
  <si>
    <t>priebežná</t>
  </si>
  <si>
    <t>BALANCE SHEET</t>
  </si>
  <si>
    <t>Balance sheet Úč POD 1 - 01</t>
  </si>
  <si>
    <t>as of</t>
  </si>
  <si>
    <t>in full EUR</t>
  </si>
  <si>
    <t>Á  Ä  B  Č  D  É  F  G  H  Í  J  K  L  M  N  O  P  Q  R  Š  T  Ú  V  X  Ý  Ž  0  1  2  3  4  5  6  7  8  9</t>
  </si>
  <si>
    <t>Tax identification number</t>
  </si>
  <si>
    <t>Financial statements</t>
  </si>
  <si>
    <t>Month</t>
  </si>
  <si>
    <t>Year</t>
  </si>
  <si>
    <t>For period</t>
  </si>
  <si>
    <t>from</t>
  </si>
  <si>
    <t>Identification number</t>
  </si>
  <si>
    <t>Ordinary</t>
  </si>
  <si>
    <t>Prepared</t>
  </si>
  <si>
    <t>to</t>
  </si>
  <si>
    <t>Extraordinary</t>
  </si>
  <si>
    <t>Approved</t>
  </si>
  <si>
    <t xml:space="preserve">Directly preceding 
period
</t>
  </si>
  <si>
    <t>(marked with x)</t>
  </si>
  <si>
    <t>Business name of entity</t>
  </si>
  <si>
    <t>Registered seat of entity</t>
  </si>
  <si>
    <t>Street</t>
  </si>
  <si>
    <t>Number</t>
  </si>
  <si>
    <t>ZIP Code</t>
  </si>
  <si>
    <t>Town</t>
  </si>
  <si>
    <t>Phone number</t>
  </si>
  <si>
    <t>Fax number</t>
  </si>
  <si>
    <t>E-mail</t>
  </si>
  <si>
    <t>Signature of the person responsible for maintaining the accounting:</t>
  </si>
  <si>
    <t>Signature of the person responsible for the preparation of the financial statements:</t>
  </si>
  <si>
    <t>Signature of the member of the statutory body of the entity or physical person who is the entity:</t>
  </si>
  <si>
    <t>Tax Office records</t>
  </si>
  <si>
    <t>Place for the reference number</t>
  </si>
  <si>
    <t>Stamp of the Tax Office</t>
  </si>
  <si>
    <t>Tax ID</t>
  </si>
  <si>
    <t>Line
a</t>
  </si>
  <si>
    <t>ASSETS
b</t>
  </si>
  <si>
    <t>Line no.
c</t>
  </si>
  <si>
    <t>Current period</t>
  </si>
  <si>
    <t>Prior period</t>
  </si>
  <si>
    <r>
      <t xml:space="preserve">Gross value - </t>
    </r>
    <r>
      <rPr>
        <sz val="7.5"/>
        <rFont val="Arial"/>
        <family val="2"/>
        <charset val="238"/>
      </rPr>
      <t>part 1</t>
    </r>
  </si>
  <si>
    <t>Net value    2</t>
  </si>
  <si>
    <r>
      <t xml:space="preserve">Adjustment - </t>
    </r>
    <r>
      <rPr>
        <sz val="7.5"/>
        <rFont val="Arial"/>
        <family val="2"/>
        <charset val="238"/>
      </rPr>
      <t>part 2</t>
    </r>
  </si>
  <si>
    <t>Net value    3</t>
  </si>
  <si>
    <t>TOTAL ASSETS
l. 002 + l. 030
+ l. 061</t>
  </si>
  <si>
    <t>Non-current assets
l. 003 + l. 011
+ l. 021</t>
  </si>
  <si>
    <t>Non-current intangible assets  total (l. 004 to
010)</t>
  </si>
  <si>
    <t>Capitalized development cost
(012) - /072, 091A/</t>
  </si>
  <si>
    <t>Software
(013) - /073, 091A/</t>
  </si>
  <si>
    <t>Valuable rights
(014) - /074, 091A/</t>
  </si>
  <si>
    <t>Other non-current intangible assets
(019, 01X) - /079,
07X, 091A/</t>
  </si>
  <si>
    <t>Non-current intangible assets under construction
(041) - 093</t>
  </si>
  <si>
    <t>Advance payments for non-current intangible assets
(051) - 095A</t>
  </si>
  <si>
    <t>Land
(031) - 092A</t>
  </si>
  <si>
    <t>Buildings
(021) - /081,092A/</t>
  </si>
  <si>
    <t>Plant and equipment
(022) - /082, 092A/</t>
  </si>
  <si>
    <t>Perennial crops
(025) - /085, 092A/</t>
  </si>
  <si>
    <t>Livestock and draught animals
(026) - /086, 092A/</t>
  </si>
  <si>
    <t>Other non-current tangible assets
(029, 02X, 032) -
/089, 08X, 092A/</t>
  </si>
  <si>
    <t>Non-current tangible assets under construction
(042) - 094</t>
  </si>
  <si>
    <t>Advance payments for non-current tangible assets
(052) - 095A</t>
  </si>
  <si>
    <t>Adjustments for assets acquired
(+/- 097) +/- 098</t>
  </si>
  <si>
    <t>Non-current financial assets  total (l. 022 to 029)</t>
  </si>
  <si>
    <t>Investment in subsidiaries
(061) - 096A</t>
  </si>
  <si>
    <t>Investment in  interest in associates
(062) - 096A</t>
  </si>
  <si>
    <t>Other non-current investments
(063, 065) - 096A</t>
  </si>
  <si>
    <t>Loans to entities in consolidated group
(066A) - 096A</t>
  </si>
  <si>
    <t>Other non-current financial assets
(067A, 069, 06XA)
- 096A</t>
  </si>
  <si>
    <t>Loans with maturity up to one year
(066A, 067A, 06XA)
- 096A</t>
  </si>
  <si>
    <t>Non-current financial assets under construction
(043) - 096A</t>
  </si>
  <si>
    <t>Advance payments for non-current financial assets
(053) - 095A</t>
  </si>
  <si>
    <t>Current assets
l. 031 + l. 038
+ l. 046 + l. 055</t>
  </si>
  <si>
    <t>Raw material
(112, 119, 11X) - /191,19X/</t>
  </si>
  <si>
    <t>Work in progress and semi-finished goods
(121, 122, 12X) -
/192, 193, 19X/</t>
  </si>
  <si>
    <t>Finished goods
(123) - 194</t>
  </si>
  <si>
    <t>Livestock
(124) - 195</t>
  </si>
  <si>
    <t>Merchandise
(132, 13X, 139)
- /196, 19X/</t>
  </si>
  <si>
    <t>Advance payments for inventories
(314A) - 391A</t>
  </si>
  <si>
    <t>Trade receivables
(311A, 312A, 313A,
314A, 315A, 31XA)
- 391A</t>
  </si>
  <si>
    <t>Receivables from subsidiary and controlling entity
(351A) - 391A</t>
  </si>
  <si>
    <t>Other receivables within consolidated group
(351A) - 391A</t>
  </si>
  <si>
    <t>Receivables from partners and consortium members
(354A, 355A, 358A,
35XA) - 391A</t>
  </si>
  <si>
    <t>Other receivables
(335A, 33XA, 371A,
373A, 374A, 375A,
376A, 378A) - 391A</t>
  </si>
  <si>
    <t>Deferred tax asset
(481A)</t>
  </si>
  <si>
    <t>Trade receivables
(311A, 312A, 313A,
314A, 315A, 31XA) -
391A</t>
  </si>
  <si>
    <t>Receivables from subsidiary and controlling enterprise
(351A) - 391A</t>
  </si>
  <si>
    <t>Receivables from partners and consortium members
(354A, 355A, 358A,
35XA, 398A) - 391A</t>
  </si>
  <si>
    <t>Social security receivables
(336) - 391A</t>
  </si>
  <si>
    <t>Tax receivables
(341, 342, 343, 345,
346, 347) - 391A</t>
  </si>
  <si>
    <t>Cash
(211, 213, 21X)</t>
  </si>
  <si>
    <t>Bank accounts
(221A, 22X +/- 261)</t>
  </si>
  <si>
    <t>Term deposits exceeding one year 
22XA</t>
  </si>
  <si>
    <t>Short-term financial assets
(251, 253, 256, 257,
25X) - /291, 29X/</t>
  </si>
  <si>
    <t>Short-term financial assets under construction
(259, 314A) - 291</t>
  </si>
  <si>
    <t>Accruals and prepayments  total
l. 062 and 065</t>
  </si>
  <si>
    <t>Prepaid expenses 
long-term
(381A, 382A)</t>
  </si>
  <si>
    <t>Prepaid expenses 
short-term
(381A, 382A)</t>
  </si>
  <si>
    <t>Accrued revenues 
long-term
(385A)</t>
  </si>
  <si>
    <t>Accrued revenues 
short-term
(385A)</t>
  </si>
  <si>
    <t>LIABILITIES AND EQUITY
b</t>
  </si>
  <si>
    <t>Current period
4</t>
  </si>
  <si>
    <t>Prior period
5</t>
  </si>
  <si>
    <t>SHAREHOLDERS' EQUITY AND LIABILITIES TOTAL
l. 067 + 088 + 121</t>
  </si>
  <si>
    <t>Shareholders' equity 
l. 068+ 073+ 080 + 084+ 087</t>
  </si>
  <si>
    <t>Asset and liabilities revaluation reserve
(+/- 414)</t>
  </si>
  <si>
    <t>Other non-current liabilities
(474A, 479A, 47XA, 372A, 373A, 377A)</t>
  </si>
  <si>
    <t>Trade payables
(321, 322, 324, 325, 32X, 475A, 478A, 479A, 47XA)</t>
  </si>
  <si>
    <t>Other liabilities within consolidated group
(361A, 36XA, 471A, 47XA)</t>
  </si>
  <si>
    <t>Tax liabilities and subsidies
(341, 342, 343, 345, 346, 347, 34X)</t>
  </si>
  <si>
    <t>Other short-term liabilities
(372A, 373A, 377A, 379A, 474A, 479A, 47X)</t>
  </si>
  <si>
    <t>INCOME STATEMENT</t>
  </si>
  <si>
    <t>Income Statement Úč POD 2-01</t>
  </si>
  <si>
    <t>at</t>
  </si>
  <si>
    <t>The information should be written in block letters (see this example), using a typewriter or printer with black or dark blue ink.</t>
  </si>
  <si>
    <t>(marked with X)</t>
  </si>
  <si>
    <t>Actual result in</t>
  </si>
  <si>
    <t>Line no
c</t>
  </si>
  <si>
    <t>current period
1</t>
  </si>
  <si>
    <t>prior period
2</t>
  </si>
  <si>
    <t>Costs of merchandise sold
(504, 505A)</t>
  </si>
  <si>
    <t>Other operating revenues
(644, 645, 646, 648, 655, 657)</t>
  </si>
  <si>
    <t>Other operating expenses
(543, 544, 545, 546, 548, 549, 555, 557)</t>
  </si>
  <si>
    <t>Income from long-term financial assets
l.30 + 31 + 32</t>
  </si>
  <si>
    <t>Profit/(loss) from financial activities
l. 27 - 28 + 29 + 33 - 34 + 35 - 36 - 37 + 38 - 39
+ 40 - 41 + 42 -43 + (-44) - (-45)</t>
  </si>
  <si>
    <t xml:space="preserve"> - payable (591, 595)</t>
  </si>
  <si>
    <t xml:space="preserve"> - deferred (+/- 592)</t>
  </si>
  <si>
    <t>Net profit/(loss) from ordinary activities after tax
l. 47 - l. 48</t>
  </si>
  <si>
    <t xml:space="preserve"> - payable (593)</t>
  </si>
  <si>
    <t xml:space="preserve"> - deferred (+/ 594)</t>
  </si>
  <si>
    <t>Profit/(loss) share transferred to owners' account
(+/-596)</t>
  </si>
  <si>
    <t>Bilanz Úč POD 1 - 01</t>
  </si>
  <si>
    <t>BILANZ</t>
  </si>
  <si>
    <t>zum</t>
  </si>
  <si>
    <t>in Euro</t>
  </si>
  <si>
    <t xml:space="preserve">Numerische Angaben werden nach rechts ausgerichtet, sonstige Angaben sind von links zu schreiben. </t>
  </si>
  <si>
    <t>Nicht ausgefüllte Zeilen sollen leer gelassen werden.</t>
  </si>
  <si>
    <t>Die Angaben sind mit Blockschrift  (nach diesem Muster), Schreibmaschine oder Drucker in schwarzer oder dunkelblauer Farbe auszufüllen.</t>
  </si>
  <si>
    <t>Á  Ä  B  Č  D  É  F  G  H  Í  J  K  L  M  N  O  P  Q  R  Š  T  Ú  V  X  Ý  Ž   0  1  2  3  4  5  6  7  8  9</t>
  </si>
  <si>
    <t>Umsatzsteuer-ID</t>
  </si>
  <si>
    <t>Jahresabschluss</t>
  </si>
  <si>
    <t>Monat</t>
  </si>
  <si>
    <t>Jahr</t>
  </si>
  <si>
    <t>Geschäftsjahr</t>
  </si>
  <si>
    <t>von</t>
  </si>
  <si>
    <t>INO</t>
  </si>
  <si>
    <t>Ordnungsmässiger</t>
  </si>
  <si>
    <t>Erstellt</t>
  </si>
  <si>
    <t>bis</t>
  </si>
  <si>
    <t>Ausserordentlicher</t>
  </si>
  <si>
    <t>Genehmigt</t>
  </si>
  <si>
    <t>(bitte ankreuzen)</t>
  </si>
  <si>
    <t>Vorjahr</t>
  </si>
  <si>
    <t>Name des Buchführungspflichtigen</t>
  </si>
  <si>
    <t>Sitz des Buchführungspflichtigen</t>
  </si>
  <si>
    <t>Strasse</t>
  </si>
  <si>
    <t>Nummer</t>
  </si>
  <si>
    <t>Postleitzahl</t>
  </si>
  <si>
    <t>Ort</t>
  </si>
  <si>
    <t>Telefonnummer</t>
  </si>
  <si>
    <t>Fax</t>
  </si>
  <si>
    <t>Email</t>
  </si>
  <si>
    <t>Erstellt am :</t>
  </si>
  <si>
    <t>Verantwortlich für den Jahresabshluss (Name und Unterschrift):</t>
  </si>
  <si>
    <t>Verantwortlich für die Buchführung (Name und Unterschrift)</t>
  </si>
  <si>
    <t>Vertreter des statutarischen Organs oder der buchungspflichtigen natürlichen Person</t>
  </si>
  <si>
    <t>Genehmigt am:</t>
  </si>
  <si>
    <t>Eintragungen des Finanzamtes</t>
  </si>
  <si>
    <t>Platz für die Referenznummer</t>
  </si>
  <si>
    <t>Stempel des Finanzamtes</t>
  </si>
  <si>
    <t>USt-ID</t>
  </si>
  <si>
    <t>Bezei-chnung
a</t>
  </si>
  <si>
    <t>AKTIVA
b</t>
  </si>
  <si>
    <t>Zeile
c</t>
  </si>
  <si>
    <t>Laufendes Jahr</t>
  </si>
  <si>
    <t>Brutto - Teil 1</t>
  </si>
  <si>
    <t>Korrektur - Teil 2</t>
  </si>
  <si>
    <t>Aktiva Gesamt Z. 002+030+061</t>
  </si>
  <si>
    <t>Anlagevermögen Z. 003+011+021</t>
  </si>
  <si>
    <t>Immaterielle Vermögensgegenstände (Z. 004 bis 010)</t>
  </si>
  <si>
    <t>Aktivierte Entwicklungskosten (012) -/072, 091A/</t>
  </si>
  <si>
    <t>Software (013) -/073, 091A/</t>
  </si>
  <si>
    <t>Bewertbare Rechte (014) -/074, 091A/</t>
  </si>
  <si>
    <t>Goodwill (015) -/075, 091A/</t>
  </si>
  <si>
    <t>Sonstige immaterielle Vermögensgegenstände (019, 01x) -/079, 07x, 091A/</t>
  </si>
  <si>
    <t>Im Anschaffungsprozess befindliche immaterielle Vermögensgegenstände (041) - 093</t>
  </si>
  <si>
    <t>Geleistete Anzahlungen auf immaterielle Vermögensgegenstände (051) -095A</t>
  </si>
  <si>
    <t>Sachanlagen (Z. 012 bis 020)</t>
  </si>
  <si>
    <t>Grundstücke (031) -092A</t>
  </si>
  <si>
    <t>Bauten (021) -/081, 092A/</t>
  </si>
  <si>
    <t>Eigenständige bewegliche Sachen und Gesamtheiten von beweglichen Sachen (022) -/082, 092A/</t>
  </si>
  <si>
    <t>Dauerhaft bepflanzte Anbauflächen (025) -/085, 092A/</t>
  </si>
  <si>
    <t>Grundherde und Zugtiere  (026) -/086, 092A/</t>
  </si>
  <si>
    <t>Sonstige Sachanlagen (029, 02x, 032) -/089, 08x, 092A/</t>
  </si>
  <si>
    <t>Sachanlagen im Bau (042) -094</t>
  </si>
  <si>
    <t>Geleistete Anzahlungen auf Sachanlagen (052) -095A</t>
  </si>
  <si>
    <t>Wertberichtigung auf erworbenes Vermögen (+/-097) +/-098</t>
  </si>
  <si>
    <t>Finanzanlagen (Z. 022 bis 029)</t>
  </si>
  <si>
    <t>Anteile an verbundenen Unternehmen (061) –096A</t>
  </si>
  <si>
    <t>Beteiligungen (062) –096A</t>
  </si>
  <si>
    <t>Sonstige Wertpapiere des Anlagevermögens (063, 065) -096A</t>
  </si>
  <si>
    <t>Ausleihungen an verbundene Unternehmen (066) -096A</t>
  </si>
  <si>
    <t>Sonstige Finanzanlagen (067, 069, 06XA) -096A</t>
  </si>
  <si>
    <t>Ausleihungen mit der Restlaufzeit bis zu einem Jahr (066A, 067A, 06XA) - 096A</t>
  </si>
  <si>
    <t>Finanzanlagen im Prozess der Anschaffung (043) - 096A</t>
  </si>
  <si>
    <t>Geleistete Anzahlungen auf Finanzanlagen (053) -095A</t>
  </si>
  <si>
    <t>Umlaufvermögen  Z. 031+038+046+055</t>
  </si>
  <si>
    <t>Vorräte (Z. 032 bis 037)</t>
  </si>
  <si>
    <t>Roh-, Hilfs- und Betriebsstoffe (112,119,11x) -/191,19x/</t>
  </si>
  <si>
    <t>Unfertige Erzeugnisse und Halbfabrikate (121,122,12x) -/192, 193, 19x/</t>
  </si>
  <si>
    <t>Fertige Erzeugnisse (123) –194</t>
  </si>
  <si>
    <t>Tiere (124) –195</t>
  </si>
  <si>
    <t>Waren (132,13x,139) –/196,19x/</t>
  </si>
  <si>
    <t>Geleistete Anzahlungen auf Vorräte (314A) -391A</t>
  </si>
  <si>
    <t>Langfristige Forderungen (Z. 039 bis 045)</t>
  </si>
  <si>
    <t>Forderungen aus Lieferungen und Leistungen  (311A, 312A, 313A, 314A, 315A, 31XA) –391A</t>
  </si>
  <si>
    <t>Nettowert des Fertigungsauftrags
(316A)</t>
  </si>
  <si>
    <t>Forderungen gegen verbundene Unternehmen (351A) -391A</t>
  </si>
  <si>
    <t>Sonstige Forderungen innerhalb des Konsolidierungskreises (351A) -391A</t>
  </si>
  <si>
    <t>Forderungen gegen Gesellschafter, Mitglieder und der Vereinigung (354A, 355A, 358A, 35XA) –391A</t>
  </si>
  <si>
    <t>Sonstige Forderungen (335A, 33XA, 371A, 373A, 374A, 375A, 376A, 378A) -391A</t>
  </si>
  <si>
    <t>Latente Steuerforderung  (481A)</t>
  </si>
  <si>
    <t>Kurzfristige Forderungen (Z. 047 bis 054)</t>
  </si>
  <si>
    <t>Forderungen aus Lieferungen und Leistungen (311A, 312A, 313A, 314A, 315A, 31XA) -391A</t>
  </si>
  <si>
    <t>Forderungen gegen Gesellschafter, Mitglieder und der Vereinigung (354A, 355A, 358A, 35XA, 398A) –391A</t>
  </si>
  <si>
    <t>Forderungen aus der Sozialversicherung (336A) -391A</t>
  </si>
  <si>
    <t>Steuerforderung (341,342,343,345,346,347) -391A</t>
  </si>
  <si>
    <t>Finanzkonten (Z. 056 bis 060)</t>
  </si>
  <si>
    <t>Kassenbestand (211, 213, 21X)</t>
  </si>
  <si>
    <t>Bankguthaben (221A, 22X,+/-261)</t>
  </si>
  <si>
    <t>Bankguthaben mit einer Bindungsfrist von mehr als einem Jahr (22XA)</t>
  </si>
  <si>
    <t>Finanzumlaufvermögen (251, 253,256,257,25X) -/291, 29X/</t>
  </si>
  <si>
    <t>Finanzumlaufvermögen im Prozess der Anschaffung (259, 314A) - 291</t>
  </si>
  <si>
    <t>Rechnungsabgrenzung  (Z. 062 und 065)</t>
  </si>
  <si>
    <t>Langfristige Aufwendungen künftiger Perioden
(381A, 382A)</t>
  </si>
  <si>
    <t>Kurzfristige Aufwendungen künftiger Perioden
(381A, 382A)</t>
  </si>
  <si>
    <t>Langfristige Einnahmen künftiger Perioden
(385A)</t>
  </si>
  <si>
    <t>Kurzfristige Einnahmen künftiger Perioden
(385A)</t>
  </si>
  <si>
    <t>PASSIVA
b</t>
  </si>
  <si>
    <t>Laufendes Jahr
4</t>
  </si>
  <si>
    <t>Vorjahr
5</t>
  </si>
  <si>
    <t>Summe Passiva Z. 067 + 088 + 121</t>
  </si>
  <si>
    <t>Eigenkapital Z. 068+ 073+ 080 + 084 + 087</t>
  </si>
  <si>
    <t>Grund-/Stammkapital (Z. 069 bis 072)</t>
  </si>
  <si>
    <t>Grund-/Stammkapital (411 bzw. +/-491)</t>
  </si>
  <si>
    <t>Eigene Aktien sowie eigene Geschäftsanteile (/-/252)</t>
  </si>
  <si>
    <t>Änderung des Grund-/Stammkapitals +/- 419</t>
  </si>
  <si>
    <t>Kapitalrücklagen (Z. 074 bis 079)</t>
  </si>
  <si>
    <t>Emmissionsagio (412)</t>
  </si>
  <si>
    <t>Sonstige Kapitalrücklagen (413)</t>
  </si>
  <si>
    <t>Gesetzliche Rücklage ("Unteilbarer Fonds") aus Kapitaleinlagen (417, 418)</t>
  </si>
  <si>
    <t>Bewertungsdifferenzen aus der Neubewertung von Vermögensgegenstände und Verbindlichkeiten  (+/-414)</t>
  </si>
  <si>
    <t>Bewertungsdifferenzen aus der Neubewertung von Kapitalbeteiligungen (+/-415)</t>
  </si>
  <si>
    <t>Bewertungsdifferenzen aus der Neubewertung bei Verschmelzungen und Spaltungen (+/- 416)</t>
  </si>
  <si>
    <t>Gewinnrücklagen (Z. 081 bis 083)</t>
  </si>
  <si>
    <t>Gesetzliche Rücklage (421)</t>
  </si>
  <si>
    <t>Unteilbarer Fonds (422)</t>
  </si>
  <si>
    <t>Satzungsmässige und sonstige Rücklagen (423, 427,42X)</t>
  </si>
  <si>
    <t>Ergebnisvortrag  (Z. 085 und 086)</t>
  </si>
  <si>
    <t>Gewinnvortrag (428)</t>
  </si>
  <si>
    <t>Verlustvortrag (/-/429)</t>
  </si>
  <si>
    <t>Ergebnis der laufenden Berichtsperiode 
/+ -/ Z. 001 -(068+ 073+ 080 + 084 + 088 + 121)</t>
  </si>
  <si>
    <t>Verbindlichkeiten Z. 089+094+106+117 + 118</t>
  </si>
  <si>
    <t>Rückstellungen (Z.090 bis 093)</t>
  </si>
  <si>
    <t>Langfristige gesetzliche Rückstellungen (451A)</t>
  </si>
  <si>
    <t>Kurzfristige gesetzliche Rückstellungen (323A, 451A)</t>
  </si>
  <si>
    <t>Sonstige langfristige Rückstellungen (459A, 45XA)</t>
  </si>
  <si>
    <t>Sonstige kurzfristige Rückstellungen (323, 32X, 451A, 459A, 45XA)</t>
  </si>
  <si>
    <t>Langfristige Verbindlichkeiten (Z. 095 bis 104)</t>
  </si>
  <si>
    <t>Langfristige Verbindlichkeiten aus Lieferungen und Leistungen  (479A)</t>
  </si>
  <si>
    <t>Nicht in Rechnung gestellte Lieferungen (476A)</t>
  </si>
  <si>
    <t>Langfristige Verbindlichkeiten gegenüber verbundenen Unternehmen (471A)</t>
  </si>
  <si>
    <t>Sonstige langfristige Verbindlichkeiten innerhalb des Konsolidierungskreises (471A)</t>
  </si>
  <si>
    <t>Langfristige erhaltene Anzahlungen (475A)</t>
  </si>
  <si>
    <t>Langfristige Wechsel zur Einlösung (478A)</t>
  </si>
  <si>
    <t>Emmitierte Schuldverschreibungen (473A, /-/255A)</t>
  </si>
  <si>
    <t>Verbindlichkeiten aus dem Sozialfonds (472)</t>
  </si>
  <si>
    <t>Sonstige langfristige Verbindlichkeiten 
(474A ,479A, 47XA, 372A, 373A, 377A)</t>
  </si>
  <si>
    <t>Latente Steuerverbindlichkeit (481A)</t>
  </si>
  <si>
    <t>Kurzfristige Verbindlichkeiten (Z. 107 bis 116)</t>
  </si>
  <si>
    <t>Kurzfristige Verbindlichkeiten aus Lieferungen und Leistungen  (321, 322, 324, 325, 32X, 475A, 478A, 479A, 47XA)</t>
  </si>
  <si>
    <t>Nicht in Rechnung gestellte Lieferungen (326, 476A)</t>
  </si>
  <si>
    <t>Verbindlichkeiten gegenüber verbundenen Unternehmen (361, 471A)</t>
  </si>
  <si>
    <t>Sonstige Verbindlichkeiten innerhalb des Konsolidierungskreises (361A, 36XA, 471A, 47XA)</t>
  </si>
  <si>
    <t>Verbindlichkeiten gegenüber Gesellschaftern, Mitgliedern und der Vereinigung (364, 365, 366, 367, 368, 398A, 478A, 479A)</t>
  </si>
  <si>
    <t>Verbindlichkeiten gegenüber Arbeitnehmern (331, 333, 33X, 479A)</t>
  </si>
  <si>
    <t>Verbindlichkeiten aus der Sozialversicherung (336, 479A)</t>
  </si>
  <si>
    <t>Steuerverbindlichkeiten und Zuwendungen (341, 342, 343, 345, 346, 347, 34X)</t>
  </si>
  <si>
    <t>Sonstige Verbindlichkeiten (372A, 373A, 377A, 379A, 474A, 479A, 47X)</t>
  </si>
  <si>
    <t>Kurzfristige finanzielle Ausleihungen (241, 249, 24x, 473A, /-/255A)</t>
  </si>
  <si>
    <t>Summe Bankdarlehen (Z. 119 und 120)</t>
  </si>
  <si>
    <t>Langfristige Bankdarlehen (461A, 46XA)</t>
  </si>
  <si>
    <t>Kurzfristige Bankdarlehen (221A, 231, 232, 23X, 461A, 46XA)</t>
  </si>
  <si>
    <t>Rechnungsabgrenzung (Z.122 bis 125)</t>
  </si>
  <si>
    <t>Langfristige Ausgaben künftiger Perioden (383A)</t>
  </si>
  <si>
    <t>Kurzfristige Ausgaben künftiger Perioden (383A)</t>
  </si>
  <si>
    <t>Langfristige Erträge künftiger Perioden (384A)</t>
  </si>
  <si>
    <t>Kurzfristige Erträge künftiger Perioden (384A)</t>
  </si>
  <si>
    <t xml:space="preserve">GEWINN- </t>
  </si>
  <si>
    <t>G. und V. Rechnung Úč POD 2 - 01</t>
  </si>
  <si>
    <t>UND VERLUSTRECHNUNG</t>
  </si>
  <si>
    <t>Stand</t>
  </si>
  <si>
    <t>Laufendes Jahr
1</t>
  </si>
  <si>
    <t>Vorjahr
2</t>
  </si>
  <si>
    <t>individuálnej účtovnej závierky</t>
  </si>
  <si>
    <t>zostavenej k</t>
  </si>
  <si>
    <t>UVPOD3_1</t>
  </si>
  <si>
    <t>Poznámky Úč POD 3 - 04</t>
  </si>
  <si>
    <t>v eurocentoch</t>
  </si>
  <si>
    <t>v celých eurách</t>
  </si>
  <si>
    <t>Podpisový záznam člena
štatutárneho orgánu účtovnej
jednotky alebo fyzickej osoby,
ktorá je účtovnou jednotkou:</t>
  </si>
  <si>
    <t>Podpisový záznam osoby
zodpovednej za vedenie
účtovníctva:</t>
  </si>
  <si>
    <t>do 31. decembra 2003 tak, že lízingové splátky zahŕňa do nákladov a  hodnotu prenajatého majetku aktivuje v dobe, keď zmluva o prenájme skončí a uplatňuje sa možnosť nákupu. Splátky nájomného hradené vopred sa časovo rozlišujú.</t>
  </si>
  <si>
    <t>DFM spolu</t>
  </si>
  <si>
    <t>Pohľadávky voči voči DÚJ a MÚJ</t>
  </si>
  <si>
    <t>Pohľadávky voči DÚJ a MÚJ</t>
  </si>
  <si>
    <r>
      <t>14.     </t>
    </r>
    <r>
      <rPr>
        <b/>
        <u/>
        <sz val="10"/>
        <color theme="1"/>
        <rFont val="Arial"/>
        <family val="2"/>
        <charset val="238"/>
      </rPr>
      <t>ODLOŽENÁ DAŇ Z PRÍJMOV</t>
    </r>
  </si>
  <si>
    <r>
      <t>15.     </t>
    </r>
    <r>
      <rPr>
        <b/>
        <u/>
        <sz val="10"/>
        <color theme="1"/>
        <rFont val="Arial"/>
        <family val="2"/>
        <charset val="238"/>
      </rPr>
      <t>INFORMÁCIE O ZÁVAZKOCH ZO SOCIÁLNEHO FONDU</t>
    </r>
  </si>
  <si>
    <r>
      <t xml:space="preserve">16.      </t>
    </r>
    <r>
      <rPr>
        <b/>
        <u/>
        <sz val="10"/>
        <color theme="1"/>
        <rFont val="Arial"/>
        <family val="2"/>
        <charset val="238"/>
      </rPr>
      <t>BANKOVÉ ÚVERY A FINANČNÉ VÝPOMOCI</t>
    </r>
  </si>
  <si>
    <t>Suma istiny v eurách za bežné účtovné obdobie</t>
  </si>
  <si>
    <r>
      <t>17.     </t>
    </r>
    <r>
      <rPr>
        <b/>
        <u/>
        <sz val="10"/>
        <color theme="1"/>
        <rFont val="Arial"/>
        <family val="2"/>
        <charset val="238"/>
      </rPr>
      <t>ČASOVÉ ROZLÍŠENIE</t>
    </r>
  </si>
  <si>
    <r>
      <t>19.     </t>
    </r>
    <r>
      <rPr>
        <b/>
        <u/>
        <sz val="10"/>
        <color theme="1"/>
        <rFont val="Arial"/>
        <family val="2"/>
        <charset val="238"/>
      </rPr>
      <t>LÍZING (SPOLOČNOSŤ JE NÁJOMCOM)</t>
    </r>
  </si>
  <si>
    <r>
      <t>20.     </t>
    </r>
    <r>
      <rPr>
        <b/>
        <u/>
        <sz val="10"/>
        <color theme="1"/>
        <rFont val="Arial"/>
        <family val="2"/>
        <charset val="238"/>
      </rPr>
      <t xml:space="preserve">PODMIENENÉ ZÁVÄZKY A AKTÍVA, PODSÚVAHOVÉ POLOŽKY </t>
    </r>
  </si>
  <si>
    <r>
      <t>21.     </t>
    </r>
    <r>
      <rPr>
        <b/>
        <u/>
        <sz val="10"/>
        <color theme="1"/>
        <rFont val="Arial"/>
        <family val="2"/>
        <charset val="238"/>
      </rPr>
      <t>VÝNOSY A NÁKLADY</t>
    </r>
  </si>
  <si>
    <t>Vplyv nevykázanej odloženej daňovej pohľadávky</t>
  </si>
  <si>
    <t>Zmena sadzby dane</t>
  </si>
  <si>
    <t>Informácie o štruktúre spoločníkov/akcionárov ku dňu, ku ktorému sa zostavuje účtovná závierka a o štruktúre spoločníkov/akcionárov do dňa jej zmeny v priebehu účtovného obdobia</t>
  </si>
  <si>
    <t>2.1</t>
  </si>
  <si>
    <t>Náklady voči audítorovi, audítorskej spoločnosti</t>
  </si>
  <si>
    <t>Informácie o ekonomických vzťahoch  medzi účtovnou jednotkou a spriaznenými osobami</t>
  </si>
  <si>
    <t>Aktivácia nákladov a výnosy z hospodárskej činnosti, finančnej činnosti a mimoriadnej činnosti</t>
  </si>
  <si>
    <t>Hodnota predmetu záložného práva</t>
  </si>
  <si>
    <t>Hodnota pohľadávky</t>
  </si>
  <si>
    <t>Zaúčtovaná  ako náklad</t>
  </si>
  <si>
    <t>Informácie o záväzkoch zo sociálneho fondu</t>
  </si>
  <si>
    <t>Stav na začiatku účtovného obdobia</t>
  </si>
  <si>
    <t>Oceňovacie rozdiely z precenenia majetku a záväzkov</t>
  </si>
  <si>
    <t xml:space="preserve">Notes Úč POD 3 - 04 </t>
  </si>
  <si>
    <t>NOTES</t>
  </si>
  <si>
    <t>to the Financial Statements</t>
  </si>
  <si>
    <t>Directly</t>
  </si>
  <si>
    <t>preceding</t>
  </si>
  <si>
    <t>Municipality name</t>
  </si>
  <si>
    <t xml:space="preserve"> Prepared on:</t>
  </si>
  <si>
    <t xml:space="preserve"> Approved on:</t>
  </si>
  <si>
    <t>interim</t>
  </si>
  <si>
    <t>in eurocents</t>
  </si>
  <si>
    <t>in euros</t>
  </si>
  <si>
    <t>(mark with x)</t>
  </si>
  <si>
    <t>prepared as at</t>
  </si>
  <si>
    <t>ZIP code</t>
  </si>
  <si>
    <t>Pohľadávky sa oceňujú menovitou hodnotou. Postúpené pohľadávky a pohľadávky nadobudnuté vkladom do základného imania sa oceňujú obstarávacou cenou. Ocenenie pochybných pohľadávok sa upravuje na ich realizovateľnú  hodnotu  opravnými  položkami.</t>
  </si>
  <si>
    <t>Profit or loss from current period after tax /+-/
l. 001 - (068 + 073 + 080 + 084 + 088 + 121)</t>
  </si>
  <si>
    <t>Long-term advance payments received (475A)</t>
  </si>
  <si>
    <t>Accruals long-term (383A)</t>
  </si>
  <si>
    <t>Accruals short-term (383A)</t>
  </si>
  <si>
    <t>Deferred income long-term (384A)</t>
  </si>
  <si>
    <t>Deferred income short-term (384A)</t>
  </si>
  <si>
    <t>Revenues from merchandise (604)</t>
  </si>
  <si>
    <t>Numbers should be justified to the right, other data is justified to the left. Unused rows must be left blank.</t>
  </si>
  <si>
    <t>UZPODv14_1</t>
  </si>
  <si>
    <t>Úč POD</t>
  </si>
  <si>
    <t>1.a.</t>
  </si>
  <si>
    <t>1.b.</t>
  </si>
  <si>
    <t>1.c.</t>
  </si>
  <si>
    <t>A.V.1.</t>
  </si>
  <si>
    <t>A.VI.</t>
  </si>
  <si>
    <t>A.VI.1.</t>
  </si>
  <si>
    <t>A.VII.</t>
  </si>
  <si>
    <t>A.VII.1.</t>
  </si>
  <si>
    <t>A.VIII.</t>
  </si>
  <si>
    <t>12.</t>
  </si>
  <si>
    <t>126</t>
  </si>
  <si>
    <t>127</t>
  </si>
  <si>
    <t>128</t>
  </si>
  <si>
    <t>129</t>
  </si>
  <si>
    <t>130</t>
  </si>
  <si>
    <t>131</t>
  </si>
  <si>
    <t>132</t>
  </si>
  <si>
    <t>133</t>
  </si>
  <si>
    <t>134</t>
  </si>
  <si>
    <t>135</t>
  </si>
  <si>
    <t>136</t>
  </si>
  <si>
    <t>137</t>
  </si>
  <si>
    <t>138</t>
  </si>
  <si>
    <t>B.VI.</t>
  </si>
  <si>
    <t>139</t>
  </si>
  <si>
    <t>B.VII.</t>
  </si>
  <si>
    <t>140</t>
  </si>
  <si>
    <t>141</t>
  </si>
  <si>
    <t>142</t>
  </si>
  <si>
    <t>143</t>
  </si>
  <si>
    <t>144</t>
  </si>
  <si>
    <t>145</t>
  </si>
  <si>
    <t>II.</t>
  </si>
  <si>
    <t>III.</t>
  </si>
  <si>
    <t>IV.</t>
  </si>
  <si>
    <t>VI.</t>
  </si>
  <si>
    <t>VII.</t>
  </si>
  <si>
    <t>E.1.</t>
  </si>
  <si>
    <t>G.1</t>
  </si>
  <si>
    <t>VIII.</t>
  </si>
  <si>
    <t>IX.</t>
  </si>
  <si>
    <t>IX.1.</t>
  </si>
  <si>
    <t>X.</t>
  </si>
  <si>
    <t>X.1</t>
  </si>
  <si>
    <t>XI.</t>
  </si>
  <si>
    <t>XI.1</t>
  </si>
  <si>
    <t>XII.</t>
  </si>
  <si>
    <t>XIII.</t>
  </si>
  <si>
    <t>XIV.</t>
  </si>
  <si>
    <t>N.1.</t>
  </si>
  <si>
    <t>Q.</t>
  </si>
  <si>
    <t>****</t>
  </si>
  <si>
    <t>R</t>
  </si>
  <si>
    <t>R.1</t>
  </si>
  <si>
    <t>UZPODv14_2</t>
  </si>
  <si>
    <t xml:space="preserve">Súvaha
Úč POD 1 - 01
</t>
  </si>
  <si>
    <t>SPOLU MAJETOK
r. 02 + r. 33 + r. 74</t>
  </si>
  <si>
    <t>Neobežný majetok r. 03 + r. 11 + r. 21</t>
  </si>
  <si>
    <t>Dlhodobý nehmotný majetok súčet (r. 04 až r. 10)</t>
  </si>
  <si>
    <t>Podielové cenné papiere a podiely v prepojených účtovných jednotkách (061A, 062A, 063A) - /096A/</t>
  </si>
  <si>
    <t>Podielové cenné papiere a podiely s podielovou účasťou okrem v prepojených účtovných jednotkách (062A) - /096A/</t>
  </si>
  <si>
    <t xml:space="preserve">Ostatné realizovateľné cenné papiere a podiely (063A) - /096A/ </t>
  </si>
  <si>
    <t>Pôžičky prepojeným účtovným jednotkám (066A) - /096A/</t>
  </si>
  <si>
    <t>Pôžičky v rámci podielovej účasti okrem prepojeným účtovným jednotkám (066A) - /096A/</t>
  </si>
  <si>
    <t>Ostatné pôžičky (067A) - /096A/</t>
  </si>
  <si>
    <t>Dlhové cenné papiere a ostatný dlhodobý finančný majetok (065A, 069A,06XA) - 096A/</t>
  </si>
  <si>
    <t xml:space="preserve">Pôžičky a ostatný dlhodobý finančný majetok so zostatkovou dobou splatnosti najviac jeden rok (066A, 067A, 069A, 06XA) - /096A/ </t>
  </si>
  <si>
    <t>Účty v bankách s dobou viazanosti dlhšou ako jeden rok (22XA)</t>
  </si>
  <si>
    <t>Obstarávaný dlhodobý finančný majetok (043) - /096A/</t>
  </si>
  <si>
    <t>Poskytnuté preddavky na dlhodobý finančný majetok 053) - /095A/</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</si>
  <si>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</si>
  <si>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- 91A/</t>
  </si>
  <si>
    <t>Ostatné pohľadávky z obchodného styku (311A, 312A, 313A, 314A, 315A, 31XA) -
/391A/</t>
  </si>
  <si>
    <t>Ostatné pohľadávky voči prepojeným účtovným jednotkám (351A) - /391A/</t>
  </si>
  <si>
    <t>Ostatné pohľadávky v rámci podielovej účasti okrem pohľadávok voči prepojeným účtovným jednotkám (351A) - /391A/</t>
  </si>
  <si>
    <t>Pohľadávky voči spoločníkom, členom a združeniu (354A, 355A, 358A, 35XA) - 391A/</t>
  </si>
  <si>
    <t>Pohľadávky z derivátových operácií (373A, 376A)</t>
  </si>
  <si>
    <t>Iné pohľadávky (335A, 336A, 33XA, 371A, 374A, 375A, 378A) - /391A/</t>
  </si>
  <si>
    <t>Odložená daňová pohľadávka (481A)</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</si>
  <si>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</si>
  <si>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/391A/</t>
  </si>
  <si>
    <t xml:space="preserve">Čistá hodnota zákazky (316A) </t>
  </si>
  <si>
    <t>Ostatné pohľadávky v rámci podielovej účasti okrem pohľadávok voči prepojeným
účtovným jednotkám
(351A) - /391A/</t>
  </si>
  <si>
    <t>Pohľadávky voči spoločníkom, členom a združeniu (354A, 355A, 358A, 35XA, 398A) - /391A/</t>
  </si>
  <si>
    <t>Sociálne poistenie (336A) - /391A/</t>
  </si>
  <si>
    <t>Daňové pohľadávky a dotácie (341, 342, 343, 345, 346, 347) - /391A/</t>
  </si>
  <si>
    <t>Iné pohľadávky (335A, 33XA, 371A, 374A, 375A, 378A)
- /391A/</t>
  </si>
  <si>
    <t>Krátkodobý finančný majetok súčet (r. 67 až r. 70)</t>
  </si>
  <si>
    <t>Krátkodobý finančný majetok v prepojených účtovných jednotkách (251A, 253A, 256A, 257A, 25XA) - /291A, 29XA/</t>
  </si>
  <si>
    <t>Krátkodobý finančný majetok bez krátkodobého finančného majetku  v prepojených účtovných jednotkách (251A, 253A, 256A, 257A, 25XA) - /291A, 29XA/</t>
  </si>
  <si>
    <t>Vlastné akcie a vlastné obchodné podiely (252)</t>
  </si>
  <si>
    <t>Obstarávaný krátkodobý finančný majetok (259, 314A) - /291A/</t>
  </si>
  <si>
    <t>Zákonné rezervné fondy r. 88 + r. 89</t>
  </si>
  <si>
    <t>Zákonný rezervný fond a nedeliteľný fond (417A, 418, 421A, 422)</t>
  </si>
  <si>
    <t>Rezervný fond na vlastné akcie a vlastné podiely (417A, 421A)</t>
  </si>
  <si>
    <t>Ostatné fondy zo zisku r. 91 + r. 92</t>
  </si>
  <si>
    <t>Štatutárne fondy (423, 42X)</t>
  </si>
  <si>
    <t>Ostatné fondy (427, 42X)</t>
  </si>
  <si>
    <t>Oceňovacie rozdiely z precenenia súčet (r. 94 až r. 96)</t>
  </si>
  <si>
    <t>Oceňovacie rozdiely z precenenia majetku a záväzkov (+/- 414)</t>
  </si>
  <si>
    <t>Oceňovacie rozdiely z precenenia pri zlúčení, splynutí a rozdelení (+/- 416)</t>
  </si>
  <si>
    <t>Dlhodobé záväzky z obchodného styku súčet (r. 104 až r. 106)</t>
  </si>
  <si>
    <t>Záväzky z obchodného styku voči prepojeným účtovným jednotkám (321A, 475A, 476A)</t>
  </si>
  <si>
    <t>Záväzky z obchodného styku v rámci podielovej účasti okrem záväzkov voči prepojeným
účtovným jednotkám (321A, 475A, 476A)</t>
  </si>
  <si>
    <t>Ostatné záväzky z obchodného styku (321A, 475A, 476A)</t>
  </si>
  <si>
    <t>Ostatné záväzky voči prepojeným účtovným jednotkám (471A, 47XA)</t>
  </si>
  <si>
    <t>Ostatné záväzky v rámci podielovej účasti okrem záväzkov voči prepojeným čtovným
jednotkám (471A, 47XA)</t>
  </si>
  <si>
    <t>Ostatné dlhodobé záväzky (479A, 47XA)</t>
  </si>
  <si>
    <t>Vydané dlhopisy (473A/-/255A)</t>
  </si>
  <si>
    <t>Iné dlhodobé záväzky (336A, 372A, 474A, 47XA)</t>
  </si>
  <si>
    <t>Dlhodobé záväzky z derivátových operácií (373A, 377A)</t>
  </si>
  <si>
    <t>Dlhodobé rezervy r. 119 + r. 120</t>
  </si>
  <si>
    <t>Zákonné rezervy (451A)</t>
  </si>
  <si>
    <t>Ostatné rezervy (459A, 45XA)</t>
  </si>
  <si>
    <t>Dlhodobé bankové úvery (461A, 46XA)</t>
  </si>
  <si>
    <t>Záväzky z obchodného styku súčet (r. 124 až r. 126)</t>
  </si>
  <si>
    <t>Záväzky z obchodného styku voči prepojeným účtovným jednotkám (321A, 322A, 324A, 325A, 326A, 32XA, 475A, 476A, 478A, 47XA)</t>
  </si>
  <si>
    <t>Záväzky z obchodného styku v rámci podielovej účasti okrem záväzkov voči prepojeným účtovným jednotkám (321A, 322A, 324A, 325A, 326A, 32XA, 475A, 476A, 478A, 47XA)</t>
  </si>
  <si>
    <t>Ostatné záväzky z obchodného styku (321A, 322A, 324A, 325A, 326A, 32XA,
475A, 476A, 478A, 47XA)</t>
  </si>
  <si>
    <t>Ostatné záväzky voči prepojeným účtovným jednotkám (361A, 36XA, 471A, 47XA)</t>
  </si>
  <si>
    <t>Ostatné záväzky v rámci podielovej účasti okrem záväzkov voči prepojeným účtovným jednotkám (361A, 36XA, 471A, 47XA)</t>
  </si>
  <si>
    <t>Záväzky voči spoločníkom a združeniu (364, 365, 366, 367, 368, 398A, 478A, 479A)</t>
  </si>
  <si>
    <t>Záväzky zo sociálneho poistenia (336A)</t>
  </si>
  <si>
    <t>Daňové záväzky a dotácie (341, 342, 343, 345, 346, 347, 34X)</t>
  </si>
  <si>
    <t>Záväzky z derivátových operácií (373A, 377A)</t>
  </si>
  <si>
    <t>Iné záväzky (372A, 379A, 474A, 475A, 479A, 47XA)</t>
  </si>
  <si>
    <t>Krátkodobé rezervy r. 137 + r. 138</t>
  </si>
  <si>
    <t>Zákonné rezervy (323A, 451A)</t>
  </si>
  <si>
    <t>Ostatné rezervy (323A, 32X, 459A, 45XA)</t>
  </si>
  <si>
    <t>Bežné bankové úvery (221A, 231, 232, 23X, 461A, 46XA)</t>
  </si>
  <si>
    <t>Časové rozlíšenie súčet (r. 142 až r. 145)</t>
  </si>
  <si>
    <t>Výnosy budúcich období dlhodobé 144 (384A)</t>
  </si>
  <si>
    <t>Výnosy budúcich období krátkodobé 145 (384A)</t>
  </si>
  <si>
    <t>Čistý obrat (časť účt. tr. 6 podľa zákona)</t>
  </si>
  <si>
    <t>Výnosy z hospodárskej činnosti spolu súčet (r. 03 až r. 09)</t>
  </si>
  <si>
    <t>Tržby z predaja tovaru (604, 607)</t>
  </si>
  <si>
    <t>Tržby z predaja vlastných výrobkov (601)</t>
  </si>
  <si>
    <t>Tržby z predaja služieb (602, 606)</t>
  </si>
  <si>
    <t>Zmeny stavu vnútroorganizačných zásob (+/-) (účtová skupina 61)</t>
  </si>
  <si>
    <t>Aktivácia (účtová skupina 62)</t>
  </si>
  <si>
    <t>Tržby z predaja dlhodobého nehmotného majetku, dlhodobého hmotného majetku
 a materiálu (641, 642)</t>
  </si>
  <si>
    <t>Ostatné výnosy z hospodárskej činnosti
(644, 645, 646, 648, 655, 657)</t>
  </si>
  <si>
    <t>Náklady na hospodársku činnosť spolu
r. 11 + r. 12 + r. 13 + r.14 + r. 15 + r. 20 + r. 21 + r. 24 + r. 25 + r. 26</t>
  </si>
  <si>
    <t>Náklady vynaložené na obstaranie
predaného tovaru (504, 507)</t>
  </si>
  <si>
    <t>Spotreba materiálu, energie a ostatných
neskladovateľných dodávok (501, 502, 503)</t>
  </si>
  <si>
    <t>Opravné položky k zásobám (+/-) (505)</t>
  </si>
  <si>
    <t>Osobné náklady (r. 16 až r. 19)</t>
  </si>
  <si>
    <t>Odmeny členom orgánov spoločnosti a
družstva (523)</t>
  </si>
  <si>
    <t>Náklady na sociálne poistenie
(524, 525, 526)</t>
  </si>
  <si>
    <t>Odpisy a opravné položky k dlhodobému
nehmotnému majetku a dlhodobému
hmotnému majetku (r. 22 + r. 23)</t>
  </si>
  <si>
    <t>Odpisy dlhodobého nehmotného majetku
a dlhodobého hmotného majetku (551)</t>
  </si>
  <si>
    <t>Opravné položky k dlhodobému
nehmotnému majetku a dlhodobému
hmotnému majetku (+/-) (553)</t>
  </si>
  <si>
    <t>Zostatková cena predaného dlhodobého
majetku a predaného materiálu (541, 542)</t>
  </si>
  <si>
    <t>Opravné položky k pohľadávkam (+/-) (547)</t>
  </si>
  <si>
    <t>Ostatné náklady na hospodársku činnosť
(543, 544, 545, 546, 548, 549, 555, 557)</t>
  </si>
  <si>
    <t>Výsledok hospodárenia z hospodárskej
činnosti (+/-) (r. 02 - r. 10)</t>
  </si>
  <si>
    <t>Pridaná hodnota (r. 03 + r. 04 + r. 05 +
r. 06 + r. 07) - (r. 11 + r. 12 + r. 13 + r. 14)</t>
  </si>
  <si>
    <t>Výnosy z finančnej činnosti spolu r. 30
+ r. 31 + r. 35 + r. 39 + r. 42 + r. 43 + r. 44</t>
  </si>
  <si>
    <t>Tržby z predaja cenných papierov a
podielov (661)</t>
  </si>
  <si>
    <t>Výnosy z dlhodobého finančného majetku
súčet (r. 32 až r. 34)</t>
  </si>
  <si>
    <t>Výnosy z cenných papierov a podielov
od prepojených účtovných jednotiek (665A)</t>
  </si>
  <si>
    <t>Výnosy z cenných papierov a podielov
v podielovej účasti okrem výnosov
prepojených účtovných jednotiek (665A)</t>
  </si>
  <si>
    <t>Ostatné výnosy z cenných papierov a
podielov (665A)</t>
  </si>
  <si>
    <t>Výnosy z krátkodobého finančného majetku
súčet (r. 36 až r. 38)</t>
  </si>
  <si>
    <t>Výnosy z krátkodobého finančného majetku
od prepojených účtovných jednotiek (666A)</t>
  </si>
  <si>
    <t>Výnosy z krátkodobého finančného majetku
v podielovej účasti okrem výnosov
prepojených účtovných jednotiek (666A)</t>
  </si>
  <si>
    <t>Ostatné výnosy z krátkodobého finančného
majetku (666A)</t>
  </si>
  <si>
    <t>Výnosové úroky (r. 40 + r. 41)</t>
  </si>
  <si>
    <t>Výnosové úroky od prepojených
účtovných jednotiek (662A)</t>
  </si>
  <si>
    <t>Ostatné výnosové úroky (662A)</t>
  </si>
  <si>
    <t>Výnosy z precenenia cenných papierov a
výnosy z derivátových operácií (664, 667)</t>
  </si>
  <si>
    <t>Náklady na finančnú činnosť spolu r. 46
+ r. 47 + r. 48 + r. 49 + r. 52 + r. 53 + r. 54</t>
  </si>
  <si>
    <t>Náklady na krátkodobý finančný majetok
(566)</t>
  </si>
  <si>
    <t>Opravné položky k finančnému majetku
(+/-) (565)</t>
  </si>
  <si>
    <t>Nákladové úroky (r. 50 + r. 51)</t>
  </si>
  <si>
    <t>Nákladové úroky pre prepojené účtovné
jednotky (562A)</t>
  </si>
  <si>
    <t>Ostatné nákladové úroky (562A)</t>
  </si>
  <si>
    <t>Náklady na precenenie cenných papierov a
náklady na derivátové operácie (564, 567)</t>
  </si>
  <si>
    <t>Ostatné náklady na finančnú činnosť
(568, 569)</t>
  </si>
  <si>
    <t>Výsledok hospodárenia z finančnej
činnosti (+/-) (r. 29 - r. 45)</t>
  </si>
  <si>
    <t>Výsledok hospodárenia za účtovné
obdobie pred zdanením (+/-) (r. 27 + r. 55)</t>
  </si>
  <si>
    <t>Daň z príjmov (r. 58 + r. 59)</t>
  </si>
  <si>
    <t>Daň z príjmov splatná (591, 595)</t>
  </si>
  <si>
    <t>Daň z príjmov odložená (+/-) (592)</t>
  </si>
  <si>
    <t>Prevod podielov na výsledku hospodárenia
spoločníkom (+/- 596)</t>
  </si>
  <si>
    <t>Výsledok hospodárenia za účtovné
obdobie po zdanení (+/-)
(r. 56 - r. 57 - r. 60)</t>
  </si>
  <si>
    <t>Krátkodobé záväzky súčet (r. 123 + r. 127 až r. 135)</t>
  </si>
  <si>
    <t>Income Statement Úč POD 1 - 01</t>
  </si>
  <si>
    <t>ID</t>
  </si>
  <si>
    <t>Jahresrechnung</t>
  </si>
  <si>
    <t>Unternehmer in doppelte Buchführung</t>
  </si>
  <si>
    <t>durchgehend</t>
  </si>
  <si>
    <t>Buchführungseinheit</t>
  </si>
  <si>
    <t>klein</t>
  </si>
  <si>
    <t>gross</t>
  </si>
  <si>
    <t>Anbauteil des Jahresabschlusses</t>
  </si>
  <si>
    <t>Bilanz (Úč POD 1-01)</t>
  </si>
  <si>
    <t>Gewinn und Verlustrechnung (Úč POD 2-01)</t>
  </si>
  <si>
    <t>Aufzeichnungen(Úč POD 3-01)</t>
  </si>
  <si>
    <t>(im gesamten Euro)</t>
  </si>
  <si>
    <t>(im gesamten Euro oder Eurocents)</t>
  </si>
  <si>
    <t>Angabe des Handelsregisters und der Registriernummer des Unternehmens</t>
  </si>
  <si>
    <t>Unterschrift des statutarischen Organs des Unternehmens und Geschäftsführer des Unternehmens oder physische Unterschrift der Person, die die Abrechnungseinheit ist:</t>
  </si>
  <si>
    <t xml:space="preserve">Bilanz
Úč POD 1 - 01
</t>
  </si>
  <si>
    <t>Aktiva Gesamt Z. 002 +  033 +  074</t>
  </si>
  <si>
    <t>Finanzanlagen (Z. 022 bis 032)</t>
  </si>
  <si>
    <t xml:space="preserve">Umlaufvermögen r. 34 + r. 41 + r. 53 + r. 66 + r. 71 </t>
  </si>
  <si>
    <t>Vorräte (r. 35 až r. 40)</t>
  </si>
  <si>
    <t>Roh-, Hilfs- und Betriebsstoffe (112, 119, 11X) - /191, 19X/</t>
  </si>
  <si>
    <t>Unfertige Erzeugnisse und Halbfabrikate (121, 122, 12X) -/192, 193, 19X/</t>
  </si>
  <si>
    <t>Fertige Erzeugnisse (123) - /194/</t>
  </si>
  <si>
    <t>Tiere (124) - /195/</t>
  </si>
  <si>
    <t>Waren (132, 133, 13X, 139) - /196, 19X/</t>
  </si>
  <si>
    <t>Geleistete Anzahlungen auf Vorräte  (314A) - /391A/</t>
  </si>
  <si>
    <t>Langfristige Forderungen (042 + 046 bis 052)</t>
  </si>
  <si>
    <t>Forderungen aus Lieferungen und Leistungen (043 bis 045)</t>
  </si>
  <si>
    <t>Kurzfristige Forderungen (054 + 058 bis 065)</t>
  </si>
  <si>
    <t xml:space="preserve">Forderungen aus Lieferungen und Leistungen (055 bis 057) </t>
  </si>
  <si>
    <t>Finanzkonten 072 + 073</t>
  </si>
  <si>
    <t>Bankguthaben (221A, 22X, +/- 261)</t>
  </si>
  <si>
    <t>Rechnungsabgrenzung   (075 bis 078)</t>
  </si>
  <si>
    <t>Langfristige Aufwendungen künftiger Perioden (381A, 382A)</t>
  </si>
  <si>
    <t>Kurzfristige Aufwendungen künftiger Perioden(381A, 382A)</t>
  </si>
  <si>
    <t>Langfristige Einnahmen künftiger Perioden(385A)</t>
  </si>
  <si>
    <t>Kurzfristige Einnahmen künftiger Perioden(385A)</t>
  </si>
  <si>
    <t>Summe Passiva 080 + 101 + 141</t>
  </si>
  <si>
    <t>Eigenkapital 081 + 085 + 086 +  087 + 090 + 093 + 097 + 100</t>
  </si>
  <si>
    <t>Grund-/Stammkapital (082 bis 084)</t>
  </si>
  <si>
    <t>Grund-/Stammkapital (411 oder +/- 491)</t>
  </si>
  <si>
    <t>Emmissionsagio  (412)</t>
  </si>
  <si>
    <t>Ergebnisvortrag  098 + 099</t>
  </si>
  <si>
    <t>Ergebnis der laufenden Berichtsperiode /+-/ 001 - (081 + 085 + 086
+ 087 + 090 + 093 + 097 + 101 + 41)</t>
  </si>
  <si>
    <t>Verbindlichkeiten 102 + 118 + 121 + 122 + 136 + 139 + 140</t>
  </si>
  <si>
    <t>Langfristige Verbindlichkeiten (103 + 107 až 117)</t>
  </si>
  <si>
    <t xml:space="preserve">G. und V.rechnung
Úč POD 2 - 01
</t>
  </si>
  <si>
    <t>Poznámky Úč POD 3 - 01</t>
  </si>
  <si>
    <r>
      <t>22.     </t>
    </r>
    <r>
      <rPr>
        <b/>
        <u/>
        <sz val="10"/>
        <color theme="1"/>
        <rFont val="Arial"/>
        <family val="2"/>
        <charset val="238"/>
      </rPr>
      <t>INFORMÁCIE O SPRIAZNENÝCH OSOBÁCH</t>
    </r>
  </si>
  <si>
    <t>23.     INFORMÁCIE O ZMENÁCH VLASTNÉHO IMANIA</t>
  </si>
  <si>
    <r>
      <t>24.     </t>
    </r>
    <r>
      <rPr>
        <b/>
        <u/>
        <sz val="10"/>
        <color theme="1"/>
        <rFont val="Arial"/>
        <family val="2"/>
        <charset val="238"/>
      </rPr>
      <t xml:space="preserve">PREHĽAD O PEŇAŽNÝCH TOKOCH </t>
    </r>
  </si>
  <si>
    <r>
      <t>25.     </t>
    </r>
    <r>
      <rPr>
        <b/>
        <u/>
        <sz val="10"/>
        <color theme="1"/>
        <rFont val="Arial"/>
        <family val="2"/>
        <charset val="238"/>
      </rPr>
      <t>VÝZNAMNÉ UDALOSTI, KTORÉ NASTALI PO DNI, KU KTORÉMU SA ZOSTAVUJE ÚČTOVNÁ ZÁVIERKA</t>
    </r>
  </si>
  <si>
    <t>1. výroba výrobkov z plastov v primárnej forme</t>
  </si>
  <si>
    <t>2. výroba iného tovaru z plastov</t>
  </si>
  <si>
    <t>Spoločnosť nemá organizačnú zložku v zahraničí.</t>
  </si>
  <si>
    <t>rovnomerne</t>
  </si>
  <si>
    <t xml:space="preserve">Ročná odpisová sadzba </t>
  </si>
  <si>
    <t>Krátkodobý finančný majetok tvoria ceniny, peniaze v hotovosti a na bankových účtoch .</t>
  </si>
  <si>
    <t>Ku dňu zostavenia účtovnej závierky sa jednotlivé zložky finančného majetku nepreceňujú.</t>
  </si>
  <si>
    <t>Nakupované zásoby sú ocenené obstarávacími cenami. Obstarávacia cena zásob zahŕňa cenu obstarania a náklady súvisiace s ich obstaraním (náklady na prepravu, clo, provízie, atď.). Prijaté zľavy, diskonty, rabaty znižujú obstarávaciu cenu zásob.</t>
  </si>
  <si>
    <t>Zásoby vytvorené vlastnou činnosťou sa oceňujú vlastnými nákladmi. Vlastné náklady zahŕňajú priame materiálové a mzdové náklady a nepriame výrobné náklady.</t>
  </si>
  <si>
    <t>Spoločnosť v bežnom účtovnom období neúčtovala o oprave významných chýb minulých období.</t>
  </si>
  <si>
    <t>Ocenenie nadbytočných, zastaraných a nízkoobrátkových zásob sa znižuje na nižšiu úžitkovú hodnotu prostredníctvom opravných položiek. Spoločnosť netvorí opravnú položku k zásobám.</t>
  </si>
  <si>
    <t>rezerva na dovolenky</t>
  </si>
  <si>
    <t>Kontokorentný úver</t>
  </si>
  <si>
    <t>Spätný leasing</t>
  </si>
  <si>
    <t>Výrobky z plastov</t>
  </si>
  <si>
    <t>Prenájom a úprava foriem</t>
  </si>
  <si>
    <t>Predaj odpadov</t>
  </si>
  <si>
    <t>Výnosy zo zmeny stavu výrobkov a nedokončenej výroby</t>
  </si>
  <si>
    <t>prepravné</t>
  </si>
  <si>
    <t xml:space="preserve">prersonálne </t>
  </si>
  <si>
    <t>licenčné</t>
  </si>
  <si>
    <t>poistné</t>
  </si>
  <si>
    <t>Náklady za overenie individuálnej účtovnej závierky</t>
  </si>
  <si>
    <t>Iné uisťovacie audítorské služby</t>
  </si>
  <si>
    <t>úprava foriem</t>
  </si>
  <si>
    <t>Úroky</t>
  </si>
  <si>
    <t>Bankové poplatky</t>
  </si>
  <si>
    <t>Kurzové straty</t>
  </si>
  <si>
    <t>Informácie o zásobách, na ktoré je zriadené záložné právo a o zásobách, pri ktorých má účtovná jednotka obmedzené právo s nimi nakladať. Spoločnosť nemá zriadené záložné právo k zásobam.</t>
  </si>
  <si>
    <t>Účtovná závierka bola zostavená podľa Zákona č. 431/2002 Z.z. o účtovníctve v znení neskorších predpisov za predpokladu nepretržitého trvania jej činnosti a je zostavená ako riadna účtovná závierka.</t>
  </si>
  <si>
    <t>Výskumná a vývojová činnosti účtovnej jednotky za bežné účtovné obdobie nebola.</t>
  </si>
  <si>
    <t>Neoddeliteľnou súčasťou účtovnej závierky je súvaha, výkaz ziskov a strát a poznámky.</t>
  </si>
  <si>
    <t xml:space="preserve">Prehľad o peňažných tokoch bol spracovaný nepriamou metódou. </t>
  </si>
  <si>
    <t>personal leasing</t>
  </si>
  <si>
    <t>Tuzemsko</t>
  </si>
  <si>
    <t>Zahraničie</t>
  </si>
  <si>
    <t>Predaj dlhodobého majetku a materiálu</t>
  </si>
  <si>
    <t>nájomné</t>
  </si>
  <si>
    <t>strážna služba</t>
  </si>
  <si>
    <t>externé práce</t>
  </si>
  <si>
    <t>opravy a údržba</t>
  </si>
  <si>
    <t>ostatné služby</t>
  </si>
  <si>
    <t>recyklácia odpadov</t>
  </si>
  <si>
    <t>Dodatočné odvody dane z príjmov</t>
  </si>
  <si>
    <t>Služby</t>
  </si>
  <si>
    <t>Ostatné</t>
  </si>
  <si>
    <t>Ostatné výnosové úroky</t>
  </si>
  <si>
    <t xml:space="preserve">Spoločnosť vytvára rezervný fond vo výške 5% z hodnoty zisku.  </t>
  </si>
  <si>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t>
  </si>
  <si>
    <t>Spoločnosť nie je v žiadnom podniku neobmedzene ručiacim spoločníkom.</t>
  </si>
  <si>
    <t>Spoločnosť neúčtuje o zákazkovej výrobe.</t>
  </si>
  <si>
    <t xml:space="preserve">Vlastné imanie sa skladá zo základného imania, kapitálových fondov, oceňovacích rozdielov, zákonného rezervného fondu a výsledku hospodárenia v schvaľovacom konaní.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</si>
  <si>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</si>
  <si>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r)   Opravy chýb minulých účtovných období</t>
  </si>
  <si>
    <t xml:space="preserve">Účtovná strata </t>
  </si>
  <si>
    <t>Výnosy budúcich období zo spätného leasingu</t>
  </si>
  <si>
    <t>Tvorba krátkodobých rezerv nedaňových</t>
  </si>
  <si>
    <t>I. Všeobecné informácie</t>
  </si>
  <si>
    <t>Názov právnickej osoby a sídlo spoločnosti</t>
  </si>
  <si>
    <t>925 21  Sládkovičovo</t>
  </si>
  <si>
    <t xml:space="preserve">                 individuálnej účtovnej závierky</t>
  </si>
  <si>
    <t xml:space="preserve">                                 Poznámky</t>
  </si>
  <si>
    <t>Opravná položka k pozemku vznikla v roku 2003 ako rozdiel medzi kúpnou cenou a hodnotou pozemku na základe znaleckého posudku. V súvahe bola táto opravná položka vykázaná v riadku oceňovacieho rozdielu k nadobudnutému majetku.
Uvedená opravná položka bola zrušená interným dokladom v auguste 2018 na základe aktuálneho znaleckého posudku č.15/2018 zo dňa 29.01.2018.</t>
  </si>
  <si>
    <t>OK</t>
  </si>
  <si>
    <t>pokuty a penále</t>
  </si>
  <si>
    <t xml:space="preserve">Dňa 05.06.2019 zmenila spoločnosť názov  z KOAM Slovakia s.r.o na SUMMIT AUTOTECH Slovakia SLD s.r.o. </t>
  </si>
  <si>
    <t>Dlhodobý majetok bol poistený v poisťovni COLONNADE. Majetkové poistenie zahŕňa predovšetkým poistenie proti krádeži vlámaním, lúpežou a pre prípad živelnej pohromy s limitom 100 000,- eur . Majetok nadobudnutý finančným leasingom v Tatra leasing bol poistený voči živelným pohromám, krádeži a poškodení v poisťovni Uniqa. Majetok nadobudnutý finančným leasingom v UniCredit leasing bol poistený v poisťovni Allianz-Slovenská poistovňa.</t>
  </si>
  <si>
    <t>Spoločnosť nemá žiadny otvorený kontokorentný účet v Tatrabanke.</t>
  </si>
  <si>
    <t>Sotware Helios,doména</t>
  </si>
  <si>
    <t>rezerva na audit a DP</t>
  </si>
  <si>
    <t>Summit Autotech B.V.</t>
  </si>
  <si>
    <t>V roku 2015 si spoločnosť prenajala vstrekovacie lisy a prídavné zariadenia k nim od spoločnosti Tatra-Leasing, s.r.o. a od spoločnosti UniCredit Leasing Slovakia, a.s.. V roku 2018 si spoločnosť prenajala osobný automobil od spoločnosti ČSOB Leasing, a.s.. Všetky uvedené leasingové zmluvy boli ukončené v roku 2019.</t>
  </si>
  <si>
    <t>SUMMIT AUTOTECH Slovakia SLD s.r.o.</t>
  </si>
  <si>
    <t>SUMMIT AUTOTECH Slovakia SLD s.r.o</t>
  </si>
  <si>
    <t>SUMMIT AUTOTECH Slovakia DCA</t>
  </si>
  <si>
    <t>SUMMIT AUTOTECH PL</t>
  </si>
  <si>
    <t>SEOYON E-HWA AUTOMOTIVE SLOVAKIA</t>
  </si>
  <si>
    <t>Položky znižujúce výsledok hosp.</t>
  </si>
  <si>
    <t>X. PREHĽAD PEŇAŽNÝCH TOKOV  (CASH - FLOW STATEMENTS)</t>
  </si>
  <si>
    <t>SUMMIT AUTOTECH Slovakia SLD s.r.o.,  Sládkovičovo</t>
  </si>
  <si>
    <t>Ozna-
čenie</t>
  </si>
  <si>
    <t>OBSAH POLOŽKY</t>
  </si>
  <si>
    <t>Skutočnosť v EUR</t>
  </si>
  <si>
    <t>Minulé účtovné
obdobie</t>
  </si>
  <si>
    <t xml:space="preserve"> A.</t>
  </si>
  <si>
    <r>
      <t>Peňažné toky z prevádzkovej činnosti</t>
    </r>
    <r>
      <rPr>
        <i/>
        <sz val="10"/>
        <rFont val="Calibri"/>
        <family val="2"/>
        <charset val="238"/>
      </rPr>
      <t xml:space="preserve"> (vykázané nepriamou metódou)</t>
    </r>
  </si>
  <si>
    <t xml:space="preserve"> Z / S</t>
  </si>
  <si>
    <t>Výsledok hospodárenia  pred zdanením daňou z príjmov (+/-)</t>
  </si>
  <si>
    <t xml:space="preserve"> A.1.</t>
  </si>
  <si>
    <t>Úpravy o nepeňažné operácie (súčet A. 1. 1. až A. 1. 13.) (+/-)</t>
  </si>
  <si>
    <t xml:space="preserve"> A.1.1.</t>
  </si>
  <si>
    <t>Odpisy a zníženia hodnoty dlhodobého nehmotného a hmotného majetku (+)</t>
  </si>
  <si>
    <t xml:space="preserve"> A.1.2.</t>
  </si>
  <si>
    <t>Zostatková hodnota dlhodobého nehmotného majetku a dlhodobého hmotného majetku účtovaná pri vyradení tohto majetku do nákladov na bežnú činnosť, s výnimkou jeho predaja (+)</t>
  </si>
  <si>
    <t xml:space="preserve"> A.1.3.</t>
  </si>
  <si>
    <t>Odpis opravnej položky k nadobudnutému majetku (+/-)</t>
  </si>
  <si>
    <t xml:space="preserve"> A.1.4.</t>
  </si>
  <si>
    <t>Zmena stavu dlhodobých rezerv (+/-)</t>
  </si>
  <si>
    <t xml:space="preserve"> A.1.5.</t>
  </si>
  <si>
    <t>Zmena stavu opravných položiek (+/-)</t>
  </si>
  <si>
    <t xml:space="preserve"> A.1.6.</t>
  </si>
  <si>
    <t>Zmena stavu položiek časového rozlíšenia nákladov a výnosov (+/-)</t>
  </si>
  <si>
    <t xml:space="preserve"> A.1.7.</t>
  </si>
  <si>
    <t>Dividendy a iné podiely na zisku účtované do výnosov (-)</t>
  </si>
  <si>
    <t xml:space="preserve"> A.1.8.</t>
  </si>
  <si>
    <t>Úroky účtované do nákladov (+)</t>
  </si>
  <si>
    <t xml:space="preserve"> A.1.9.</t>
  </si>
  <si>
    <t>Úroky účtované do výnosov (-)</t>
  </si>
  <si>
    <t xml:space="preserve"> A.1.10.</t>
  </si>
  <si>
    <t>Kurzový zisk vyčíslený k peňažným prostriedkom a peňažným ekvivalentom ku dňu, ku ktorému sa zostavuje účtovná závierka (-)</t>
  </si>
  <si>
    <t xml:space="preserve"> A.1.11.</t>
  </si>
  <si>
    <t>Kurzová strata vyčíslená k peňažným prostriedkom a peňažným ekvivalentom ku dňu, ku ktorému sa zostavuje účtovná závierka (+)</t>
  </si>
  <si>
    <t xml:space="preserve"> A.1.12.</t>
  </si>
  <si>
    <t>Výsledok z predaja dlhodobého majetku, s výnimkou majetku, ktorý sa považuje za peňažný ekvivalent (+/-)</t>
  </si>
  <si>
    <t xml:space="preserve"> A.1.13.</t>
  </si>
  <si>
    <t>Ostatné položky nepeňažného charakteru, ktoré ovplyvňujú výsledok hospodárenia z bežnej činnosti, s výnimkou tých, ktoré sa uvádzajú osobitne v iných častiach prehľadu peňažných tokov (+/-)</t>
  </si>
  <si>
    <t xml:space="preserve"> A.2.</t>
  </si>
  <si>
    <t>Vplyv zmien stavu pracovného kapitálu (rozdiel medzi obežným majetkom a krátkodobými záväzkami s výnimkou položiek  peňažných prostriedkov a peňažných ekvivalentov) na výsledok hospodárenia z bežnej činnosti (súčet A. 2. 1. až A. 2. 4.)</t>
  </si>
  <si>
    <t xml:space="preserve"> A.2.1.</t>
  </si>
  <si>
    <t>Zmena stavu pohľadávok z prevádzkovej činnosti (-/+)</t>
  </si>
  <si>
    <t xml:space="preserve"> A.2.2.</t>
  </si>
  <si>
    <t>Zmena stavu záväzkov z prevádzkovej činnosti (+/-)</t>
  </si>
  <si>
    <t xml:space="preserve"> A.2.3.</t>
  </si>
  <si>
    <t>Zmena stavu zásob (-/+)</t>
  </si>
  <si>
    <t xml:space="preserve"> A.2.4.</t>
  </si>
  <si>
    <t>Zmena stavu krátkodobého finančného majetku, s výnimkou majetku, ktorý je súčasťou peňažných prostriedkov a peňažných ekvivalentov (-/+)</t>
  </si>
  <si>
    <t xml:space="preserve"> A*</t>
  </si>
  <si>
    <t>Peňažné toky z prevádzkovej činnosti s výnimkou príjmov a výdavkov, ktoré sa uvádzajú osobitne v iných častiach prehľadu peňažných tokov (+/-), (súčet Z/S + A1 + A 2)</t>
  </si>
  <si>
    <t xml:space="preserve"> A.3.</t>
  </si>
  <si>
    <t>Prijaté úroky, s výnimkou tých, ktoré sa začleňujú do investičných činností (+)</t>
  </si>
  <si>
    <t xml:space="preserve"> A.4.</t>
  </si>
  <si>
    <t>Výdavky na zaplatené úroky, s výnimkou tých, ktoré sa začleňujú do finančných činností (-)</t>
  </si>
  <si>
    <t xml:space="preserve"> A.5.</t>
  </si>
  <si>
    <t>Príjmy z dividend a iných podielov na zisku, s výnimkou tých, ktoré sa začleňujú do investičných činností (+)</t>
  </si>
  <si>
    <t xml:space="preserve"> A.6.</t>
  </si>
  <si>
    <t>Výdavky na vyplatené dividendy a iné podiely na zisku, s výnimkou tých, ktoré sa začleňujú do finančných činností (-)</t>
  </si>
  <si>
    <t xml:space="preserve"> A**</t>
  </si>
  <si>
    <t>Peňažné toky z prevádzkovej činnosti (+/-), (súčet A.1. až A. 6.)</t>
  </si>
  <si>
    <t xml:space="preserve"> A.7.</t>
  </si>
  <si>
    <t>Výdavky na daň z príjmov účtovnej jednotky, s výnimkou tých, ktoré sa začleňujú do investičných činností alebo finančných činností (-/+)</t>
  </si>
  <si>
    <t xml:space="preserve"> A.8.</t>
  </si>
  <si>
    <t>Príjmy výnimočného charakteru vzťahujúce sa na prevádzkovú činnosť (+)</t>
  </si>
  <si>
    <t xml:space="preserve"> A.9.</t>
  </si>
  <si>
    <t>Výdavky výnimočného charakteru vzťahujúce sa na prevádzkovú činnosť (-)</t>
  </si>
  <si>
    <t xml:space="preserve"> A***</t>
  </si>
  <si>
    <t>Čisté peňažné toky z prevádzkovej činnosti (súčet Z/S + A.1. až A. 9.)</t>
  </si>
  <si>
    <t>Peňažné toky z investičnej činnosti</t>
  </si>
  <si>
    <t>B. 1.</t>
  </si>
  <si>
    <t>Výdavky na obstaranie dlhodobého nehmotného majetku (-)</t>
  </si>
  <si>
    <t>B. 2.</t>
  </si>
  <si>
    <t>Výdavky na obstaranie dlhodobého hmotného majetku (-)</t>
  </si>
  <si>
    <t>B. 3.</t>
  </si>
  <si>
    <t>Výdavky na obstaranie dlhodobých cenných papierov a podielov v iných účtovných jednotkách, s výnimkou cenných papierov, ktoré sa považujú za peňažné ekvivalenty a cenných papierov určených na predaj alebo na obchodovanie (-)</t>
  </si>
  <si>
    <t>B. 4.</t>
  </si>
  <si>
    <t>Príjmy z predaja dlhodobého nehmotného majetku (+)</t>
  </si>
  <si>
    <t>B. 5.</t>
  </si>
  <si>
    <t>Príjmy z predaja dlhodobého hmotného majetku (+)</t>
  </si>
  <si>
    <t>B. 6.</t>
  </si>
  <si>
    <t>Príjmy z predaja dlhodobých cenných papierov a podielov v iných účtovných jednotkách, s výnimkou cenných papierov, ktoré sa považujú za peňažné ekvivalenty a cenných papierov určených na predaj alebo na obchodovanie (+)</t>
  </si>
  <si>
    <t>B. 7.</t>
  </si>
  <si>
    <t>Výdavky na dlhodobé pôžičky poskytnuté účtovnou jednotkou inej účtovnej jednotke, ktorá je súčasťou konsolidovaného celku (-)</t>
  </si>
  <si>
    <t>B. 8.</t>
  </si>
  <si>
    <t>Príjmy zo splácania dlhodobých pôžičiek poskytnutých účtovnou jednotkou inej účtovnej jednotke, ktorá je súčasťou konsolidovaného celku (+)</t>
  </si>
  <si>
    <t>B. 9.</t>
  </si>
  <si>
    <t>Výdavky na dlhodobé pôžičky poskytnuté účtovnou jednotkou tretím osobám s výnimkou dlhodobých pôžičiek poskytnutých účtovnej jednotke, ktorá je súčasťou konsolidovaného celku (-)</t>
  </si>
  <si>
    <t>B. 10.</t>
  </si>
  <si>
    <t>Príjmy zo splácania pôžičiek poskytnutých účtovnou jednotkou tretím osobám, s výnimkou pôžičiek poskytnutých účtovnej jednotke, ktorá je súčasťou konsolidovaného celku (+)</t>
  </si>
  <si>
    <t>B. 11.</t>
  </si>
  <si>
    <t>Príjmy z finančného prenájmu  (+)</t>
  </si>
  <si>
    <t>B. 12.</t>
  </si>
  <si>
    <t>Prijaté úroky, s výnimkou tých, ktoré sa začleňujú do prevádzkových činností (+)</t>
  </si>
  <si>
    <t>B. 13.</t>
  </si>
  <si>
    <t>Príjmy z dividend a iných podielov na zisku, s výnimkou tých, ktoré sa začleňujú do prevádzkových činností (+)</t>
  </si>
  <si>
    <t>B. 14.</t>
  </si>
  <si>
    <t>Výdavky súvisiace s derivátmi s výnimkou, ak sú určené na predaj alebo na obchodovanie, alebo ak sa tieto výdavky považujú za peňažné toky z finančnej činnosti (-)</t>
  </si>
  <si>
    <t>B. 15.</t>
  </si>
  <si>
    <t>Príjmy súvisiace s derivátmi s výnimkou, ak sú určené na predaj alebo na obchodovanie, alebo ak sa tieto výdavky považujú za peňažné toky z finančnej činnosti (+)</t>
  </si>
  <si>
    <t>B. 16.</t>
  </si>
  <si>
    <t>Výdavky na daň z príjmov účtovnej jednotky, ak je ju možné začleniť do investičných činností (-)</t>
  </si>
  <si>
    <t>B. 17.</t>
  </si>
  <si>
    <t>Príjmy výnimočného charakteru vzťahujúce sa na investičnú činnosť (+)</t>
  </si>
  <si>
    <t>B. 18.</t>
  </si>
  <si>
    <t>Výdavky výnimočného charakteru vzťahujúce sa na investičnú činnosť (-)</t>
  </si>
  <si>
    <t>B. 19.</t>
  </si>
  <si>
    <t>Ostatné príjmy vzťahujúce sa na investičnú činnosť (+)</t>
  </si>
  <si>
    <t>B. 20.</t>
  </si>
  <si>
    <t>Ostatné výdavky vzťahujúce sa na investičnú činnosť (-)</t>
  </si>
  <si>
    <t xml:space="preserve"> B***</t>
  </si>
  <si>
    <t>Čisté peňažné toky z investičnej činnosti (súčet B. 1. až B.20.)</t>
  </si>
  <si>
    <t>Peňažné toky z finančnej činnosti</t>
  </si>
  <si>
    <t xml:space="preserve"> C.1.</t>
  </si>
  <si>
    <t>Peňažné toky vo vlastnom imaní (súčet C. 1. 1. až C. 1. 8.)</t>
  </si>
  <si>
    <t xml:space="preserve"> C.1.1.</t>
  </si>
  <si>
    <t>Príjmy z upísaných akcií a obchodných podielov (+)</t>
  </si>
  <si>
    <t xml:space="preserve"> C.1.2.</t>
  </si>
  <si>
    <t>Príjmy z ďalších vkladov do vlastného imania spoločníkmi alebo fyzickou osobou, ktorá je účtovnou jednotkou (+)</t>
  </si>
  <si>
    <t xml:space="preserve"> C.1.3.</t>
  </si>
  <si>
    <t>Prijaté peňažné dary (+)</t>
  </si>
  <si>
    <t xml:space="preserve"> C.1.4.</t>
  </si>
  <si>
    <t>Príjmy z úhrady straty spoločníkmi (+)</t>
  </si>
  <si>
    <t xml:space="preserve"> C.1.5.</t>
  </si>
  <si>
    <t>Výdavky na obstaranie alebo spätné odkúpenie vlastných akcií a vlastných obchodných podielov (-)</t>
  </si>
  <si>
    <t xml:space="preserve"> C.1.6.</t>
  </si>
  <si>
    <t>Výdavky spojené so znížením fondov vytvorených účtovnou jednotkou(-)</t>
  </si>
  <si>
    <t xml:space="preserve"> C.1.7.</t>
  </si>
  <si>
    <t>Výdavky na vyplatenie podielu na vlastnom imaní spoločníkmi účtovnej jednotky a fyzickou osobou, ktorá je účtovnou jednotkou (-)</t>
  </si>
  <si>
    <t xml:space="preserve"> C.1.8.</t>
  </si>
  <si>
    <t>Výdavky z iných dôvodov, ktoré súvisia so znížením vlastného imania (-)</t>
  </si>
  <si>
    <t xml:space="preserve"> C.2.</t>
  </si>
  <si>
    <t>Peňažné toky vznikajúce z dlhodobých záväzkov a krátkodobých záväzkov z finančnej činnosti (súčet C. 2. 1. až C. 2. 10.)</t>
  </si>
  <si>
    <t xml:space="preserve"> C.2.1.</t>
  </si>
  <si>
    <t>Príjmy z emisie dlhových cenných papierov (+)</t>
  </si>
  <si>
    <t xml:space="preserve"> C.2.2.</t>
  </si>
  <si>
    <t>Výdavky na úhradu záväzkov z dlhových cenných papierov (-)</t>
  </si>
  <si>
    <t xml:space="preserve"> C.2.3.</t>
  </si>
  <si>
    <t>Príjmy z úverov, ktoré účtovnej jednotke poskytla banka alebo pobočka zahraničnej banky, s výnimkou úverov, ktoré boli poskytnuté na zabezpečenie hlavného predmetu činnosti (+)</t>
  </si>
  <si>
    <t xml:space="preserve"> C.2.4.</t>
  </si>
  <si>
    <t>Výdavky na splácanie úverov, ktoré účtovnej jednotke poskytla banka alebo pobočka zahraničnej banky, s výnimkou úverov, ktoré boli poskytnuté na zabezpečenie hlavného predmetu činnosti (-)</t>
  </si>
  <si>
    <t xml:space="preserve"> C.2.5.</t>
  </si>
  <si>
    <t>Príjmy z prijatých pôžičiek (+)</t>
  </si>
  <si>
    <t xml:space="preserve"> C.2.6.</t>
  </si>
  <si>
    <t>Výdavky na splácanie pôžičiek (-)</t>
  </si>
  <si>
    <t xml:space="preserve"> C.2.7.</t>
  </si>
  <si>
    <t>Výdavky na úhradu záväzkov z používania majetku, ktorý je predmetom zmluvy o kúpe prenajatej veci (-)</t>
  </si>
  <si>
    <t xml:space="preserve"> C.2.8.</t>
  </si>
  <si>
    <t>Výdavky na úhradu záväzkov za prenájom súboru hnuteľného majetku a nehnuteľného majetku používaného a odpisovaného nájomcom (-)</t>
  </si>
  <si>
    <t xml:space="preserve"> C.2.9.</t>
  </si>
  <si>
    <t>Príjmy z ostatných dlhodobých záväzkov a krátkodobých záväzkov vyplývajúcich z finančnej činnosti účtovnej jednotky, s výnimkou tých, ktoré sa uvádzajú osobitne v inej časti prehľadu peňažných tokov (+)</t>
  </si>
  <si>
    <t xml:space="preserve"> C.2.10.</t>
  </si>
  <si>
    <t>Výdavky na splácanie ostatných dlhodobých záväzkov a krátkodobých záväzkov vyplývajúcich z finančnej činnosti účtovnej jednotky, s výnimkou tých, ktoré sa uvádzajú osobitne v inej časti prehľadu peňažných tokov (-)</t>
  </si>
  <si>
    <t>C. 3.</t>
  </si>
  <si>
    <t>Výdavky na zaplatené úroky, s výnimkou tých, ktoré sa začleňujú do prevádzkových činností (-)</t>
  </si>
  <si>
    <t>C. 4.</t>
  </si>
  <si>
    <t>Výdavky na vyplatené dividendy a iné podiely na zisku, s výnimkou tých, ktoré sa začleňujú do prevádzkových činností (-)</t>
  </si>
  <si>
    <t>C. 5.</t>
  </si>
  <si>
    <t>Výdavky súvisiace s derivátmi, s výnimkou, ak sú určené na predaj alebo na obchodovanie, alebo ak sa považujú za peňažné toky z investičnej činnosti (-)</t>
  </si>
  <si>
    <t>C. 6.</t>
  </si>
  <si>
    <t>Príjmy súvisiace s derivátmi, s výnimkou, ak sú určené na predaj alebo na obchodovanie, alebo ak sa považujú za peňažné toky z investičnej činnosti (+)</t>
  </si>
  <si>
    <t>C. 7.</t>
  </si>
  <si>
    <t>Výdavky na daň z príjmov účtovnej jednotky, ak ich možno začleniť do finančných činností (-)</t>
  </si>
  <si>
    <t>C. 8.</t>
  </si>
  <si>
    <t>Príjmy výnimočného charakteru vzťahujúce sa na finančnú činnosť (+)</t>
  </si>
  <si>
    <t>C. 9.</t>
  </si>
  <si>
    <t>Výdavky výnimočného charakteru vzťahujúce sa na finančnú činnosť (-)</t>
  </si>
  <si>
    <t xml:space="preserve"> C***</t>
  </si>
  <si>
    <t>Čisté peňažné toky z finančnej činnosti (súčet C. 1. až C. 9.)</t>
  </si>
  <si>
    <t xml:space="preserve"> D.</t>
  </si>
  <si>
    <t>Čisté zvýšenie alebo čisté zníženie peňažných prostriedkov (+/-)(súčet A+B+C)</t>
  </si>
  <si>
    <t xml:space="preserve"> E.</t>
  </si>
  <si>
    <t>Stav peňažných prostriedkov a peňažných ekvivalentov na začiatku účtovného obdobia (+/-)</t>
  </si>
  <si>
    <t xml:space="preserve"> F.</t>
  </si>
  <si>
    <t>Stav peňažných prostriedkov a peňažných ekvivalentov na konci účtovného obdobia pred zohľadnením kurzových rozdielov vyčíslených ku dňu, ku ktorému sa zostavuje účtovná závierka (+/-)</t>
  </si>
  <si>
    <t xml:space="preserve"> G.</t>
  </si>
  <si>
    <t>Kurzové rozdiely vyčíslené k peňažným prostriedkom a peňažným ekvivalentom ku dňu, ku ktorému sa zostavuje účtovná závierka (+/-)</t>
  </si>
  <si>
    <t xml:space="preserve"> H.</t>
  </si>
  <si>
    <t>Zostatok peňažných prostriedkov a peňažných ekvivalentov na konci účtovného obdobia, upravený o kurzové rozdiely vyčíslené ku dňu, ku ktorému sa zostavuje účtovná závierka (+/-).</t>
  </si>
  <si>
    <t>Doplňujúce informácie k prehľadu peňažných tokov</t>
  </si>
  <si>
    <r>
      <t xml:space="preserve">*  štruktúra peňažných prostriedkov a peňažných ekvivalentov: </t>
    </r>
    <r>
      <rPr>
        <b/>
        <sz val="10"/>
        <rFont val="Calibri"/>
        <family val="2"/>
        <charset val="238"/>
      </rPr>
      <t>pozostávajú z pokladnice a bankových účtov</t>
    </r>
  </si>
  <si>
    <t>*  dôvody nesúladu medzi sumami prehľadu peňažných tokov a príslušnými položkami vykázanými v súvahe:</t>
  </si>
  <si>
    <t>nebol vykázaný nesúlad</t>
  </si>
  <si>
    <t>* použitá metóda vykazovania peňažných tokov z prevádzkovej činnosti:</t>
  </si>
  <si>
    <t>nepriama metóda</t>
  </si>
  <si>
    <t>priama metóda alebo nepriama metóda, pričom</t>
  </si>
  <si>
    <t>*  zmeny použitých zásad na určenie obsahovej náplne a štruktúry peňažných prostriedkov a peňažných ekvivalentov</t>
  </si>
  <si>
    <t>neuskutočnili sa zmeny v zásadách a štruktúre peňažných tokov</t>
  </si>
  <si>
    <t xml:space="preserve">                        obdobie 01/2020 - 12/2020</t>
  </si>
  <si>
    <t xml:space="preserve">               predchádzajúce obdobie 01/2019 - 12/2019</t>
  </si>
  <si>
    <t xml:space="preserve">Spoločnosť SUMMIT AUTOTECH Slovakia SLD s.r.o., so sídlom Cukrovarská ul. 39, 925 21 Sladkovičovo, bola založená dňa 23.4.2003 a zapísaná do obchodného registra dňa: 23.4.2003 na Okresnom súde Trnava, vložka číslo 14095/T, IČO 36 254 274.          </t>
  </si>
  <si>
    <t>Materskou spoločnosťou spoločnosti bola do 15.05.2020 Summit Autotech B.V., Amstelveen, Holandské kráľovstvo. Spoločnosť nie je súčasťou konsolidovaného celku.</t>
  </si>
  <si>
    <t>SEOYON E-HWA AUTOMOTIVE SLOVAKIA s.r.o. (od 16.05.2020)</t>
  </si>
  <si>
    <t>Seoyon Europe s.r.o.(od 16.05.2020)</t>
  </si>
  <si>
    <t>Účtovná závierka spoločnosti za predchádzajúce účtovné obdobie k 31. decembru 2019 bola schválená valným zhromaždením spoločnosti dňa 31.12.2020.</t>
  </si>
  <si>
    <t>Dlhodobý finančný majetok tvorili podiely v spoločnosti SUMMIT AUTOTECH Slovakia DCA s.r.o, Dubnica nad Váhom vo výške 5% na základnom imaní, ktoré boli 15.06.2020 predané.</t>
  </si>
  <si>
    <t>Spoločnosť netvorila za rok 2020 OP k pohľadávkam.</t>
  </si>
  <si>
    <t>Pohľadávky voči spriazneným osobám evidujeme vo výške 1 702 203,42 Eur.</t>
  </si>
  <si>
    <t>Základné imanie spoločnosti je zložené z akcií splatených, s nominálnou hodnotou 5 607 101 eur.</t>
  </si>
  <si>
    <t xml:space="preserve">Nerozdelený zisk minulých rokov </t>
  </si>
  <si>
    <t>Rezervy sú vytvorené z dôvodu zostavenia daňového priznania za rok 2020, ktorý bude uskutočnený v roku 2021.</t>
  </si>
  <si>
    <t>V roku 2020 spoločnosť neeviduje žiadne prijaté krátkodobé finančné výpomoci ani prijaté úvery.</t>
  </si>
  <si>
    <t>Voči Spoločnosti vedie súdny spor jej dodávateľ KOAM PACIFIC Co.,Ltd. o uhradenie dodávateľských faktúr.</t>
  </si>
  <si>
    <t>Ostatné výnosy z hospod. činnosti</t>
  </si>
  <si>
    <t>tržby z predaja obch.podielov</t>
  </si>
  <si>
    <t>Predané cenné papiere a vklady</t>
  </si>
  <si>
    <t>Seoyon Europe</t>
  </si>
  <si>
    <t>1-Pôžičky,úvery,2-Služby,5-Majetok,7-Materiál</t>
  </si>
  <si>
    <t xml:space="preserve">VZ spoločnosti konané dňa 31. 12. 2020 schválilo účtovnú závierku za rok 2019 a rozhodlo o preúčtovaní zisku za rok 2019 vo výške 1 401 076,84 EUR na nerozdelený zisk minulých rokov a 73 740,88 Eur na tvorbu zákonného rezervného fondu. </t>
  </si>
  <si>
    <t>za rok  2020</t>
  </si>
  <si>
    <t xml:space="preserve">oproti roku 2019: </t>
  </si>
  <si>
    <t>V prvých mesiacoch roka 2020 sa nový koronavírus rozšíril do celého sveta a jeho negatívny vplyv nadobudol veľké rozmery.V čase zverejnenia tejto účtovnej závierky si vedenie Spoločnosti nemyslí, že je možné poskytnúť kvantitatívne odhady potenciálneho vplyvu súčasnej situácie na účtovnú jednotku. Pretože sa situácia stále vyvíja, nemožno predvídať budúce dopady. Manažment bude pokračovať v monitorovaní potenciálneho dopadu a podnikne všetky možné kroky na zmiernenie akýchkoľvek negatívnych účinkov na spoločnosť. V prípade akýchkoľvek negatívnych vplyvov resp. strát, ich zahrnie Spoločnosť do účtovníctva a účtovnej závierky v roku 2020.</t>
  </si>
  <si>
    <t>Spoločnosť zrušila účtovanie o odloženej dani, od 01.01.2020 nemá povinnosť overenia účtovnej závierky audítorom..</t>
  </si>
  <si>
    <t>Po 31.12.2020 nenastali žiadne významné udalosti, ktoré by mali vplyv na verné zobrazenie hospodárenia účtovnej jednotky.
Významnou zmenou bol prevod obchodného podielu spoločníka Summit Autotech B.V. na nových spoločníkov a tým je SEOYON E-HWA AUTOMOTIVE SLOVAKIA s.r.o. a  Seoyon Europe s.r.o. s účinnosťou od 16.05.2020.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</si>
</sst>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1" formatCode="_-* #,##0\ _€_-;\-* #,##0\ _€_-;_-* &quot;-&quot;\ _€_-;_-@_-"/>
    <numFmt numFmtId="164" formatCode="_-* #,##0.00\ _S_k_-;\-* #,##0.00\ _S_k_-;_-* &quot;-&quot;??\ _S_k_-;_-@_-"/>
    <numFmt numFmtId="165" formatCode="0.0%"/>
    <numFmt numFmtId="166" formatCode="&quot;=round(&quot;0&quot;;0)&quot;"/>
    <numFmt numFmtId="167" formatCode="#,##0.0"/>
    <numFmt numFmtId="168" formatCode="[&lt;=9999999]###\ ##\ ##;##\ ##\ ##\ ##"/>
    <numFmt numFmtId="169" formatCode="[$-41B]mmmmm;@"/>
    <numFmt numFmtId="170" formatCode="_*\ #,##0__;_(* \-#,##0__;_(&quot;&quot;_);_(@_)"/>
    <numFmt numFmtId="171" formatCode="d/m/yyyy;@"/>
    <numFmt numFmtId="172" formatCode="#,##0\ [$EUR]"/>
  </numFmts>
  <fonts count="93" x14ac:knownFonts="1">
    <font>
      <sz val="11"/>
      <color theme="1"/>
      <name val="Calibri"/>
      <family val="2"/>
      <charset val="238"/>
      <scheme val="minor"/>
    </font>
    <font>
      <sz val="8"/>
      <color theme="1"/>
      <name val="Arial"/>
      <family val="2"/>
      <charset val="238"/>
    </font>
    <font>
      <sz val="8"/>
      <color theme="1"/>
      <name val="Arial"/>
      <family val="2"/>
      <charset val="238"/>
    </font>
    <font>
      <sz val="8"/>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1"/>
      <color theme="1"/>
      <name val="Calibri"/>
      <family val="2"/>
      <charset val="238"/>
      <scheme val="minor"/>
    </font>
    <font>
      <b/>
      <sz val="11"/>
      <color theme="1"/>
      <name val="Arial Narrow"/>
      <family val="2"/>
      <charset val="238"/>
    </font>
    <font>
      <sz val="11"/>
      <color theme="1"/>
      <name val="Arial Narrow"/>
      <family val="2"/>
      <charset val="238"/>
    </font>
    <font>
      <b/>
      <sz val="11"/>
      <color theme="1"/>
      <name val="Calibri"/>
      <family val="2"/>
      <charset val="238"/>
      <scheme val="minor"/>
    </font>
    <font>
      <b/>
      <sz val="8"/>
      <color theme="1"/>
      <name val="Arial"/>
      <family val="2"/>
      <charset val="238"/>
    </font>
    <font>
      <sz val="8"/>
      <color theme="1"/>
      <name val="Arial"/>
      <family val="2"/>
      <charset val="238"/>
    </font>
    <font>
      <i/>
      <sz val="8"/>
      <color theme="1"/>
      <name val="Arial"/>
      <family val="2"/>
      <charset val="238"/>
    </font>
    <font>
      <sz val="10"/>
      <color theme="0"/>
      <name val="Arial"/>
      <family val="2"/>
      <charset val="238"/>
    </font>
    <font>
      <sz val="10"/>
      <name val="Arial CE"/>
      <charset val="238"/>
    </font>
    <font>
      <sz val="8"/>
      <name val="Arial"/>
      <family val="2"/>
    </font>
    <font>
      <b/>
      <sz val="8"/>
      <name val="Arial"/>
      <family val="2"/>
    </font>
    <font>
      <i/>
      <sz val="8"/>
      <name val="Arial"/>
      <family val="2"/>
      <charset val="238"/>
    </font>
    <font>
      <sz val="10"/>
      <name val="Arial"/>
      <family val="2"/>
      <charset val="238"/>
    </font>
    <font>
      <b/>
      <sz val="8"/>
      <name val="Arial"/>
      <family val="2"/>
      <charset val="238"/>
    </font>
    <font>
      <i/>
      <sz val="8"/>
      <color indexed="48"/>
      <name val="Arial"/>
      <family val="2"/>
      <charset val="238"/>
    </font>
    <font>
      <sz val="8"/>
      <name val="Arial"/>
      <family val="2"/>
      <charset val="238"/>
    </font>
    <font>
      <i/>
      <sz val="8"/>
      <color indexed="10"/>
      <name val="Arial"/>
      <family val="2"/>
      <charset val="238"/>
    </font>
    <font>
      <b/>
      <sz val="8"/>
      <color indexed="10"/>
      <name val="Arial"/>
      <family val="2"/>
    </font>
    <font>
      <b/>
      <i/>
      <sz val="8"/>
      <name val="Arial"/>
      <family val="2"/>
    </font>
    <font>
      <b/>
      <sz val="10"/>
      <name val="System"/>
      <family val="2"/>
      <charset val="238"/>
    </font>
    <font>
      <b/>
      <sz val="11"/>
      <name val="Calibri"/>
      <family val="2"/>
      <charset val="238"/>
      <scheme val="minor"/>
    </font>
    <font>
      <sz val="8"/>
      <color indexed="81"/>
      <name val="Tahoma"/>
      <family val="2"/>
      <charset val="238"/>
    </font>
    <font>
      <b/>
      <sz val="8"/>
      <color indexed="81"/>
      <name val="Tahoma"/>
      <family val="2"/>
      <charset val="238"/>
    </font>
    <font>
      <b/>
      <sz val="10"/>
      <color theme="1"/>
      <name val="Arial"/>
      <family val="2"/>
      <charset val="238"/>
    </font>
    <font>
      <sz val="5"/>
      <name val="Arial"/>
      <family val="2"/>
      <charset val="238"/>
    </font>
    <font>
      <sz val="7"/>
      <name val="Arial"/>
      <family val="2"/>
      <charset val="238"/>
    </font>
    <font>
      <sz val="9"/>
      <name val="Arial"/>
      <family val="2"/>
      <charset val="238"/>
    </font>
    <font>
      <b/>
      <sz val="14"/>
      <name val="Arial"/>
      <family val="2"/>
      <charset val="238"/>
    </font>
    <font>
      <b/>
      <sz val="10"/>
      <name val="Arial"/>
      <family val="2"/>
      <charset val="238"/>
    </font>
    <font>
      <sz val="8.5"/>
      <name val="Arial"/>
      <family val="2"/>
      <charset val="238"/>
    </font>
    <font>
      <b/>
      <sz val="8.5"/>
      <name val="Arial"/>
      <family val="2"/>
      <charset val="238"/>
    </font>
    <font>
      <b/>
      <i/>
      <sz val="11.5"/>
      <name val="Arial"/>
      <family val="2"/>
      <charset val="238"/>
    </font>
    <font>
      <b/>
      <i/>
      <sz val="12.5"/>
      <name val="Arial"/>
      <family val="2"/>
      <charset val="238"/>
    </font>
    <font>
      <b/>
      <i/>
      <sz val="10"/>
      <name val="Arial"/>
      <family val="2"/>
      <charset val="238"/>
    </font>
    <font>
      <b/>
      <i/>
      <sz val="8.5"/>
      <name val="Arial"/>
      <family val="2"/>
      <charset val="238"/>
    </font>
    <font>
      <b/>
      <sz val="10"/>
      <name val="Arial"/>
      <family val="2"/>
    </font>
    <font>
      <i/>
      <sz val="10"/>
      <name val="Arial"/>
      <family val="2"/>
      <charset val="238"/>
    </font>
    <font>
      <sz val="10"/>
      <name val="Arial"/>
      <family val="2"/>
    </font>
    <font>
      <i/>
      <sz val="5.5"/>
      <name val="Arial"/>
      <family val="2"/>
      <charset val="238"/>
    </font>
    <font>
      <b/>
      <sz val="9"/>
      <name val="Arial"/>
      <family val="2"/>
      <charset val="238"/>
    </font>
    <font>
      <sz val="12"/>
      <name val="Calibri"/>
      <family val="2"/>
      <charset val="238"/>
    </font>
    <font>
      <sz val="7.5"/>
      <name val="Arial"/>
      <family val="2"/>
      <charset val="238"/>
    </font>
    <font>
      <b/>
      <sz val="7.5"/>
      <name val="Arial"/>
      <family val="2"/>
      <charset val="238"/>
    </font>
    <font>
      <b/>
      <sz val="6"/>
      <name val="Arial"/>
      <family val="2"/>
      <charset val="238"/>
    </font>
    <font>
      <sz val="7.4"/>
      <name val="Arial"/>
      <family val="2"/>
      <charset val="238"/>
    </font>
    <font>
      <b/>
      <sz val="7.5"/>
      <name val="Arial"/>
      <family val="2"/>
    </font>
    <font>
      <u/>
      <sz val="10"/>
      <color indexed="12"/>
      <name val="Arial"/>
      <family val="2"/>
      <charset val="238"/>
    </font>
    <font>
      <b/>
      <u/>
      <sz val="10"/>
      <color theme="1"/>
      <name val="Arial"/>
      <family val="2"/>
      <charset val="238"/>
    </font>
    <font>
      <sz val="11"/>
      <color theme="1"/>
      <name val="Arial"/>
      <family val="2"/>
      <charset val="238"/>
    </font>
    <font>
      <b/>
      <sz val="7"/>
      <color theme="1"/>
      <name val="Times New Roman"/>
      <family val="1"/>
      <charset val="238"/>
    </font>
    <font>
      <b/>
      <i/>
      <sz val="10"/>
      <color theme="1"/>
      <name val="Arial"/>
      <family val="2"/>
      <charset val="238"/>
    </font>
    <font>
      <sz val="10"/>
      <color theme="1"/>
      <name val="Times New Roman"/>
      <family val="1"/>
      <charset val="238"/>
    </font>
    <font>
      <i/>
      <sz val="8.5"/>
      <name val="Arial"/>
      <family val="2"/>
      <charset val="238"/>
    </font>
    <font>
      <i/>
      <sz val="7"/>
      <name val="Arial"/>
      <family val="2"/>
      <charset val="238"/>
    </font>
    <font>
      <sz val="10"/>
      <name val="MS Sans Serif"/>
      <family val="2"/>
      <charset val="238"/>
    </font>
    <font>
      <sz val="8"/>
      <color rgb="FF000000"/>
      <name val="Arial"/>
      <family val="2"/>
      <charset val="238"/>
    </font>
    <font>
      <sz val="10"/>
      <name val="Helv"/>
      <charset val="238"/>
    </font>
    <font>
      <u/>
      <sz val="10"/>
      <color theme="10"/>
      <name val="Arial CE"/>
      <charset val="238"/>
    </font>
    <font>
      <b/>
      <sz val="12"/>
      <name val="Calibri"/>
      <family val="2"/>
      <charset val="238"/>
    </font>
    <font>
      <sz val="7.5"/>
      <name val="Arial"/>
      <family val="2"/>
    </font>
    <font>
      <sz val="14"/>
      <color theme="1"/>
      <name val="Arial"/>
      <family val="2"/>
      <charset val="238"/>
    </font>
    <font>
      <sz val="12"/>
      <color theme="1"/>
      <name val="Arial"/>
      <family val="2"/>
      <charset val="238"/>
    </font>
    <font>
      <sz val="12"/>
      <color theme="1"/>
      <name val="Calibri"/>
      <family val="2"/>
      <charset val="238"/>
      <scheme val="minor"/>
    </font>
    <font>
      <b/>
      <sz val="14"/>
      <color theme="1"/>
      <name val="Arial"/>
      <family val="2"/>
      <charset val="238"/>
    </font>
    <font>
      <sz val="9"/>
      <color indexed="81"/>
      <name val="Segoe UI"/>
      <family val="2"/>
      <charset val="238"/>
    </font>
    <font>
      <b/>
      <sz val="9"/>
      <color indexed="81"/>
      <name val="Segoe UI"/>
      <family val="2"/>
      <charset val="238"/>
    </font>
    <font>
      <sz val="8"/>
      <color rgb="FFFF0000"/>
      <name val="Arial"/>
      <family val="2"/>
      <charset val="238"/>
    </font>
    <font>
      <sz val="10"/>
      <name val="MS Sans Serif"/>
      <family val="2"/>
    </font>
    <font>
      <b/>
      <sz val="12"/>
      <name val="Calibri"/>
      <family val="2"/>
      <charset val="238"/>
      <scheme val="minor"/>
    </font>
    <font>
      <sz val="10"/>
      <name val="Calibri"/>
      <family val="2"/>
      <charset val="238"/>
      <scheme val="minor"/>
    </font>
    <font>
      <b/>
      <i/>
      <sz val="11"/>
      <name val="Calibri"/>
      <family val="2"/>
      <charset val="238"/>
      <scheme val="minor"/>
    </font>
    <font>
      <i/>
      <sz val="9"/>
      <name val="Calibri"/>
      <family val="2"/>
      <charset val="238"/>
      <scheme val="minor"/>
    </font>
    <font>
      <b/>
      <sz val="9"/>
      <name val="Calibri"/>
      <family val="2"/>
      <charset val="238"/>
      <scheme val="minor"/>
    </font>
    <font>
      <b/>
      <sz val="10"/>
      <name val="Calibri"/>
      <family val="2"/>
      <charset val="238"/>
      <scheme val="minor"/>
    </font>
    <font>
      <b/>
      <i/>
      <sz val="10"/>
      <name val="Calibri"/>
      <family val="2"/>
      <charset val="238"/>
      <scheme val="minor"/>
    </font>
    <font>
      <i/>
      <sz val="10"/>
      <name val="Calibri"/>
      <family val="2"/>
      <charset val="238"/>
    </font>
    <font>
      <sz val="9"/>
      <name val="Calibri"/>
      <family val="2"/>
      <charset val="238"/>
      <scheme val="minor"/>
    </font>
    <font>
      <i/>
      <sz val="10"/>
      <name val="Calibri"/>
      <family val="2"/>
      <charset val="238"/>
      <scheme val="minor"/>
    </font>
    <font>
      <b/>
      <i/>
      <sz val="9"/>
      <name val="Calibri"/>
      <family val="2"/>
      <charset val="238"/>
      <scheme val="minor"/>
    </font>
    <font>
      <sz val="7.5"/>
      <name val="Calibri"/>
      <family val="2"/>
      <charset val="238"/>
      <scheme val="minor"/>
    </font>
    <font>
      <b/>
      <sz val="10"/>
      <name val="Calibri"/>
      <family val="2"/>
      <charset val="238"/>
    </font>
  </fonts>
  <fills count="10">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
      <patternFill patternType="solid">
        <fgColor indexed="43"/>
        <bgColor indexed="64"/>
      </patternFill>
    </fill>
    <fill>
      <patternFill patternType="solid">
        <fgColor rgb="FFFFFF00"/>
        <bgColor indexed="64"/>
      </patternFill>
    </fill>
    <fill>
      <patternFill patternType="solid">
        <fgColor rgb="FFFFFFFF"/>
        <bgColor indexed="64"/>
      </patternFill>
    </fill>
    <fill>
      <patternFill patternType="solid">
        <fgColor rgb="FF00B050"/>
        <bgColor indexed="64"/>
      </patternFill>
    </fill>
    <fill>
      <patternFill patternType="solid">
        <fgColor theme="0" tint="-4.9989318521683403E-2"/>
        <bgColor indexed="64"/>
      </patternFill>
    </fill>
  </fills>
  <borders count="139">
    <border>
      <left/>
      <right/>
      <top/>
      <bottom/>
      <diagonal/>
    </border>
    <border>
      <left style="thick">
        <color indexed="64"/>
      </left>
      <right style="thick">
        <color indexed="64"/>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ck">
        <color indexed="64"/>
      </right>
      <top/>
      <bottom style="medium">
        <color indexed="64"/>
      </bottom>
      <diagonal/>
    </border>
    <border>
      <left/>
      <right style="thick">
        <color indexed="64"/>
      </right>
      <top/>
      <bottom style="medium">
        <color indexed="64"/>
      </bottom>
      <diagonal/>
    </border>
    <border>
      <left style="thick">
        <color indexed="64"/>
      </left>
      <right style="thick">
        <color indexed="64"/>
      </right>
      <top/>
      <bottom style="thick">
        <color indexed="64"/>
      </bottom>
      <diagonal/>
    </border>
    <border>
      <left/>
      <right style="thick">
        <color indexed="64"/>
      </right>
      <top/>
      <bottom style="thick">
        <color indexed="64"/>
      </bottom>
      <diagonal/>
    </border>
    <border>
      <left style="thick">
        <color indexed="64"/>
      </left>
      <right style="thick">
        <color indexed="64"/>
      </right>
      <top/>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right style="thick">
        <color indexed="64"/>
      </right>
      <top/>
      <bottom/>
      <diagonal/>
    </border>
    <border>
      <left/>
      <right style="medium">
        <color indexed="64"/>
      </right>
      <top/>
      <bottom style="medium">
        <color indexed="64"/>
      </bottom>
      <diagonal/>
    </border>
    <border>
      <left/>
      <right style="medium">
        <color indexed="64"/>
      </right>
      <top/>
      <bottom style="thick">
        <color indexed="64"/>
      </bottom>
      <diagonal/>
    </border>
    <border>
      <left style="thick">
        <color indexed="64"/>
      </left>
      <right/>
      <top style="thick">
        <color indexed="64"/>
      </top>
      <bottom style="thick">
        <color indexed="64"/>
      </bottom>
      <diagonal/>
    </border>
    <border>
      <left/>
      <right style="medium">
        <color indexed="64"/>
      </right>
      <top style="thick">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ck">
        <color indexed="64"/>
      </bottom>
      <diagonal/>
    </border>
    <border>
      <left/>
      <right/>
      <top style="thick">
        <color indexed="64"/>
      </top>
      <bottom/>
      <diagonal/>
    </border>
    <border>
      <left style="thick">
        <color indexed="64"/>
      </left>
      <right/>
      <top/>
      <bottom style="thick">
        <color indexed="64"/>
      </bottom>
      <diagonal/>
    </border>
    <border>
      <left style="thick">
        <color indexed="64"/>
      </left>
      <right/>
      <top style="thick">
        <color indexed="64"/>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top style="medium">
        <color indexed="64"/>
      </top>
      <bottom style="thick">
        <color indexed="64"/>
      </bottom>
      <diagonal/>
    </border>
    <border>
      <left style="thick">
        <color indexed="64"/>
      </left>
      <right style="thick">
        <color indexed="64"/>
      </right>
      <top style="medium">
        <color indexed="64"/>
      </top>
      <bottom/>
      <diagonal/>
    </border>
    <border>
      <left/>
      <right style="medium">
        <color indexed="64"/>
      </right>
      <top/>
      <bottom/>
      <diagonal/>
    </border>
    <border>
      <left style="thick">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medium">
        <color indexed="64"/>
      </top>
      <bottom style="thick">
        <color indexed="64"/>
      </bottom>
      <diagonal/>
    </border>
    <border>
      <left style="thick">
        <color indexed="64"/>
      </left>
      <right style="thick">
        <color indexed="64"/>
      </right>
      <top style="medium">
        <color indexed="64"/>
      </top>
      <bottom style="medium">
        <color indexed="64"/>
      </bottom>
      <diagonal/>
    </border>
    <border>
      <left style="thick">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ck">
        <color indexed="64"/>
      </bottom>
      <diagonal/>
    </border>
    <border>
      <left style="thick">
        <color indexed="64"/>
      </left>
      <right style="thick">
        <color rgb="FF000000"/>
      </right>
      <top/>
      <bottom style="medium">
        <color rgb="FF000000"/>
      </bottom>
      <diagonal/>
    </border>
    <border>
      <left/>
      <right style="thick">
        <color indexed="64"/>
      </right>
      <top/>
      <bottom style="medium">
        <color rgb="FF000000"/>
      </bottom>
      <diagonal/>
    </border>
    <border>
      <left style="thick">
        <color indexed="64"/>
      </left>
      <right style="thick">
        <color rgb="FF000000"/>
      </right>
      <top/>
      <bottom style="medium">
        <color indexed="64"/>
      </bottom>
      <diagonal/>
    </border>
    <border>
      <left style="thick">
        <color indexed="64"/>
      </left>
      <right style="thick">
        <color rgb="FF000000"/>
      </right>
      <top/>
      <bottom style="thick">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ck">
        <color indexed="64"/>
      </left>
      <right style="medium">
        <color indexed="64"/>
      </right>
      <top/>
      <bottom/>
      <diagonal/>
    </border>
    <border>
      <left style="thick">
        <color indexed="64"/>
      </left>
      <right style="medium">
        <color indexed="64"/>
      </right>
      <top/>
      <bottom style="thick">
        <color indexed="64"/>
      </bottom>
      <diagonal/>
    </border>
    <border>
      <left style="medium">
        <color indexed="64"/>
      </left>
      <right/>
      <top style="thick">
        <color indexed="64"/>
      </top>
      <bottom style="medium">
        <color indexed="64"/>
      </bottom>
      <diagonal/>
    </border>
    <border>
      <left style="medium">
        <color indexed="64"/>
      </left>
      <right style="thick">
        <color indexed="64"/>
      </right>
      <top style="medium">
        <color indexed="64"/>
      </top>
      <bottom style="thick">
        <color indexed="64"/>
      </bottom>
      <diagonal/>
    </border>
    <border>
      <left style="medium">
        <color indexed="64"/>
      </left>
      <right style="thick">
        <color indexed="64"/>
      </right>
      <top style="thick">
        <color indexed="64"/>
      </top>
      <bottom style="thick">
        <color indexed="64"/>
      </bottom>
      <diagonal/>
    </border>
    <border>
      <left style="medium">
        <color indexed="64"/>
      </left>
      <right style="thick">
        <color indexed="64"/>
      </right>
      <top/>
      <bottom style="thick">
        <color indexed="64"/>
      </bottom>
      <diagonal/>
    </border>
    <border>
      <left/>
      <right/>
      <top/>
      <bottom style="thick">
        <color indexed="64"/>
      </bottom>
      <diagonal/>
    </border>
    <border>
      <left style="medium">
        <color indexed="64"/>
      </left>
      <right style="thick">
        <color indexed="64"/>
      </right>
      <top/>
      <bottom/>
      <diagonal/>
    </border>
    <border>
      <left style="medium">
        <color indexed="64"/>
      </left>
      <right style="medium">
        <color indexed="64"/>
      </right>
      <top style="thick">
        <color indexed="64"/>
      </top>
      <bottom style="thick">
        <color indexed="64"/>
      </bottom>
      <diagonal/>
    </border>
    <border>
      <left style="thin">
        <color indexed="64"/>
      </left>
      <right style="medium">
        <color indexed="64"/>
      </right>
      <top/>
      <bottom style="thin">
        <color indexed="64"/>
      </bottom>
      <diagonal/>
    </border>
    <border>
      <left style="hair">
        <color indexed="64"/>
      </left>
      <right style="hair">
        <color indexed="64"/>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right style="thin">
        <color indexed="64"/>
      </right>
      <top style="thick">
        <color indexed="64"/>
      </top>
      <bottom/>
      <diagonal/>
    </border>
    <border>
      <left/>
      <right style="thin">
        <color indexed="64"/>
      </right>
      <top/>
      <bottom style="thick">
        <color indexed="64"/>
      </bottom>
      <diagonal/>
    </border>
    <border>
      <left style="thin">
        <color indexed="64"/>
      </left>
      <right/>
      <top/>
      <bottom style="thick">
        <color indexed="64"/>
      </bottom>
      <diagonal/>
    </border>
    <border>
      <left style="thick">
        <color indexed="64"/>
      </left>
      <right style="medium">
        <color indexed="64"/>
      </right>
      <top style="thick">
        <color indexed="64"/>
      </top>
      <bottom style="thick">
        <color indexed="64"/>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s>
  <cellStyleXfs count="22">
    <xf numFmtId="0" fontId="0" fillId="0" borderId="0"/>
    <xf numFmtId="9" fontId="12" fillId="0" borderId="0" applyFont="0" applyFill="0" applyBorder="0" applyAlignment="0" applyProtection="0"/>
    <xf numFmtId="0" fontId="20" fillId="0" borderId="0"/>
    <xf numFmtId="9" fontId="20" fillId="0" borderId="0" applyFont="0" applyFill="0" applyBorder="0" applyAlignment="0" applyProtection="0"/>
    <xf numFmtId="0" fontId="11" fillId="0" borderId="0"/>
    <xf numFmtId="0" fontId="24" fillId="0" borderId="0"/>
    <xf numFmtId="0" fontId="24" fillId="0" borderId="0"/>
    <xf numFmtId="0" fontId="58" fillId="0" borderId="0" applyNumberFormat="0" applyFill="0" applyBorder="0" applyAlignment="0" applyProtection="0">
      <alignment vertical="top"/>
      <protection locked="0"/>
    </xf>
    <xf numFmtId="0" fontId="5" fillId="0" borderId="0"/>
    <xf numFmtId="164" fontId="20" fillId="0" borderId="0" applyFont="0" applyFill="0" applyBorder="0" applyAlignment="0" applyProtection="0"/>
    <xf numFmtId="0" fontId="24" fillId="0" borderId="0"/>
    <xf numFmtId="0" fontId="66" fillId="0" borderId="0"/>
    <xf numFmtId="0" fontId="24" fillId="0" borderId="0"/>
    <xf numFmtId="0" fontId="24" fillId="0" borderId="0"/>
    <xf numFmtId="0" fontId="67" fillId="0" borderId="0">
      <alignment horizontal="left" vertical="top"/>
    </xf>
    <xf numFmtId="0" fontId="67" fillId="0" borderId="0">
      <alignment horizontal="right" vertical="top"/>
    </xf>
    <xf numFmtId="0" fontId="68" fillId="0" borderId="0"/>
    <xf numFmtId="0" fontId="69" fillId="0" borderId="0" applyNumberFormat="0" applyFill="0" applyBorder="0" applyAlignment="0" applyProtection="0">
      <alignment vertical="top"/>
      <protection locked="0"/>
    </xf>
    <xf numFmtId="0" fontId="79" fillId="0" borderId="0"/>
    <xf numFmtId="0" fontId="79" fillId="0" borderId="0"/>
    <xf numFmtId="0" fontId="20" fillId="0" borderId="0"/>
    <xf numFmtId="0" fontId="79" fillId="0" borderId="0"/>
  </cellStyleXfs>
  <cellXfs count="1780">
    <xf numFmtId="0" fontId="0" fillId="0" borderId="0" xfId="0"/>
    <xf numFmtId="0" fontId="13" fillId="0" borderId="0" xfId="0" applyFont="1" applyAlignment="1">
      <alignment horizontal="left"/>
    </xf>
    <xf numFmtId="0" fontId="14" fillId="0" borderId="0" xfId="0" applyFont="1"/>
    <xf numFmtId="0" fontId="13" fillId="0" borderId="0" xfId="0" applyFont="1" applyAlignment="1">
      <alignment horizontal="justify"/>
    </xf>
    <xf numFmtId="0" fontId="0" fillId="0" borderId="0" xfId="0" applyAlignment="1">
      <alignment wrapText="1"/>
    </xf>
    <xf numFmtId="0" fontId="14" fillId="0" borderId="0" xfId="0" applyFont="1" applyAlignment="1">
      <alignment horizontal="left"/>
    </xf>
    <xf numFmtId="0" fontId="14" fillId="0" borderId="0" xfId="0" applyFont="1" applyAlignment="1">
      <alignment horizontal="justify"/>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7" fillId="0" borderId="3" xfId="0" applyFont="1" applyBorder="1" applyAlignment="1">
      <alignment vertical="center" wrapText="1"/>
    </xf>
    <xf numFmtId="3" fontId="17" fillId="0" borderId="4" xfId="0" applyNumberFormat="1" applyFont="1" applyBorder="1" applyAlignment="1">
      <alignment horizontal="right" vertical="center" wrapText="1"/>
    </xf>
    <xf numFmtId="0" fontId="17" fillId="0" borderId="5" xfId="0" applyFont="1" applyBorder="1" applyAlignment="1">
      <alignment vertical="center" wrapText="1"/>
    </xf>
    <xf numFmtId="3" fontId="17" fillId="0" borderId="6" xfId="0" applyNumberFormat="1" applyFont="1" applyBorder="1" applyAlignment="1">
      <alignment horizontal="right" vertical="center" wrapText="1"/>
    </xf>
    <xf numFmtId="0" fontId="17" fillId="0" borderId="7" xfId="0" applyFont="1" applyBorder="1" applyAlignment="1">
      <alignment vertical="center" wrapText="1"/>
    </xf>
    <xf numFmtId="3" fontId="17" fillId="0" borderId="8" xfId="0" applyNumberFormat="1" applyFont="1" applyBorder="1" applyAlignment="1">
      <alignment horizontal="right" vertical="center" wrapText="1"/>
    </xf>
    <xf numFmtId="0" fontId="17" fillId="0" borderId="0" xfId="0" applyFont="1"/>
    <xf numFmtId="0" fontId="17" fillId="0" borderId="0" xfId="0" applyFont="1" applyAlignment="1">
      <alignment vertical="center"/>
    </xf>
    <xf numFmtId="0" fontId="16" fillId="0" borderId="8" xfId="0" applyFont="1" applyBorder="1" applyAlignment="1">
      <alignment horizontal="center" vertical="center" wrapText="1"/>
    </xf>
    <xf numFmtId="3" fontId="17" fillId="0" borderId="13" xfId="0" applyNumberFormat="1" applyFont="1" applyBorder="1" applyAlignment="1">
      <alignment horizontal="right" vertical="center" wrapText="1"/>
    </xf>
    <xf numFmtId="9" fontId="17" fillId="0" borderId="13" xfId="1" applyFont="1" applyBorder="1" applyAlignment="1">
      <alignment horizontal="right" vertical="center" wrapText="1"/>
    </xf>
    <xf numFmtId="9" fontId="17" fillId="0" borderId="6" xfId="1" applyFont="1" applyBorder="1" applyAlignment="1">
      <alignment horizontal="right" vertical="center" wrapText="1"/>
    </xf>
    <xf numFmtId="0" fontId="16" fillId="0" borderId="7" xfId="0" applyFont="1" applyBorder="1" applyAlignment="1">
      <alignment vertical="center" wrapText="1"/>
    </xf>
    <xf numFmtId="3" fontId="17" fillId="0" borderId="14" xfId="0" applyNumberFormat="1" applyFont="1" applyBorder="1" applyAlignment="1">
      <alignment horizontal="right" vertical="center" wrapText="1"/>
    </xf>
    <xf numFmtId="9" fontId="17" fillId="0" borderId="14" xfId="0" applyNumberFormat="1" applyFont="1" applyBorder="1" applyAlignment="1">
      <alignment horizontal="right" vertical="center" wrapText="1"/>
    </xf>
    <xf numFmtId="9" fontId="17" fillId="0" borderId="14" xfId="1" applyFont="1" applyBorder="1" applyAlignment="1">
      <alignment horizontal="right" vertical="center" wrapText="1"/>
    </xf>
    <xf numFmtId="9" fontId="17" fillId="0" borderId="8" xfId="1" applyFont="1" applyBorder="1" applyAlignment="1">
      <alignment horizontal="right" vertical="center" wrapText="1"/>
    </xf>
    <xf numFmtId="0" fontId="16" fillId="0" borderId="7" xfId="0" applyFont="1" applyBorder="1" applyAlignment="1">
      <alignment horizontal="center" vertical="center" wrapText="1"/>
    </xf>
    <xf numFmtId="0" fontId="17" fillId="0" borderId="13" xfId="0" applyFont="1" applyBorder="1" applyAlignment="1">
      <alignment vertical="center" wrapText="1"/>
    </xf>
    <xf numFmtId="0" fontId="17" fillId="0" borderId="14" xfId="0" applyFont="1" applyBorder="1" applyAlignment="1">
      <alignment horizontal="center" vertical="center" wrapText="1"/>
    </xf>
    <xf numFmtId="0" fontId="0" fillId="0" borderId="0" xfId="0" applyAlignment="1">
      <alignment vertical="center"/>
    </xf>
    <xf numFmtId="0" fontId="16" fillId="0" borderId="10" xfId="0" applyFont="1" applyBorder="1" applyAlignment="1">
      <alignment horizontal="center" vertical="center" wrapText="1"/>
    </xf>
    <xf numFmtId="0" fontId="16" fillId="0" borderId="12" xfId="0" applyFont="1" applyBorder="1" applyAlignment="1">
      <alignment horizontal="center" vertical="center" wrapText="1"/>
    </xf>
    <xf numFmtId="0" fontId="17" fillId="0" borderId="15" xfId="0" applyFont="1" applyBorder="1" applyAlignment="1">
      <alignment vertical="center" wrapText="1"/>
    </xf>
    <xf numFmtId="0" fontId="17" fillId="0" borderId="11" xfId="0" applyFont="1" applyBorder="1" applyAlignment="1">
      <alignment vertical="center" wrapText="1"/>
    </xf>
    <xf numFmtId="0" fontId="17" fillId="0" borderId="10" xfId="0" applyFont="1" applyBorder="1" applyAlignment="1">
      <alignment vertical="center" wrapText="1"/>
    </xf>
    <xf numFmtId="0" fontId="16" fillId="0" borderId="5" xfId="0" applyFont="1" applyBorder="1" applyAlignment="1">
      <alignment vertical="center" wrapText="1"/>
    </xf>
    <xf numFmtId="3" fontId="17" fillId="0" borderId="16" xfId="0" applyNumberFormat="1" applyFont="1" applyBorder="1" applyAlignment="1">
      <alignment horizontal="right" vertical="center" wrapText="1"/>
    </xf>
    <xf numFmtId="3" fontId="17" fillId="0" borderId="17" xfId="0" applyNumberFormat="1" applyFont="1" applyBorder="1" applyAlignment="1">
      <alignment horizontal="right" vertical="center" wrapText="1"/>
    </xf>
    <xf numFmtId="3" fontId="17" fillId="0" borderId="18" xfId="0" applyNumberFormat="1" applyFont="1" applyBorder="1" applyAlignment="1">
      <alignment horizontal="right" vertical="center" wrapText="1"/>
    </xf>
    <xf numFmtId="0" fontId="17" fillId="0" borderId="0" xfId="0" applyFont="1" applyAlignment="1">
      <alignment vertical="center" wrapText="1"/>
    </xf>
    <xf numFmtId="0" fontId="17" fillId="0" borderId="0" xfId="0" applyFont="1" applyAlignment="1">
      <alignment horizontal="left" vertical="center"/>
    </xf>
    <xf numFmtId="0" fontId="16" fillId="0" borderId="10" xfId="0" applyFont="1" applyBorder="1" applyAlignment="1">
      <alignment horizontal="center" vertical="center"/>
    </xf>
    <xf numFmtId="0" fontId="16" fillId="0" borderId="15" xfId="0" applyFont="1" applyBorder="1" applyAlignment="1">
      <alignment vertical="center"/>
    </xf>
    <xf numFmtId="0" fontId="16" fillId="0" borderId="11" xfId="0" applyFont="1" applyBorder="1" applyAlignment="1">
      <alignment vertical="center" wrapText="1"/>
    </xf>
    <xf numFmtId="0" fontId="16" fillId="0" borderId="10" xfId="0" applyFont="1" applyBorder="1" applyAlignment="1">
      <alignment vertical="center" wrapText="1"/>
    </xf>
    <xf numFmtId="9" fontId="17" fillId="0" borderId="13" xfId="1" applyFont="1" applyBorder="1" applyAlignment="1">
      <alignment horizontal="center" vertical="center" wrapText="1"/>
    </xf>
    <xf numFmtId="9" fontId="17" fillId="0" borderId="14" xfId="1" applyFont="1" applyBorder="1" applyAlignment="1">
      <alignment horizontal="center" vertical="center" wrapText="1"/>
    </xf>
    <xf numFmtId="0" fontId="16" fillId="0" borderId="28" xfId="0" applyFont="1" applyBorder="1" applyAlignment="1">
      <alignment horizontal="center" vertical="center" wrapText="1"/>
    </xf>
    <xf numFmtId="3" fontId="16" fillId="0" borderId="14" xfId="0" applyNumberFormat="1" applyFont="1" applyBorder="1" applyAlignment="1">
      <alignment horizontal="right" vertical="center" wrapText="1"/>
    </xf>
    <xf numFmtId="0" fontId="16" fillId="0" borderId="32" xfId="0" applyFont="1" applyBorder="1" applyAlignment="1">
      <alignment horizontal="center" vertical="center" wrapText="1"/>
    </xf>
    <xf numFmtId="3" fontId="16" fillId="0" borderId="8" xfId="0" applyNumberFormat="1" applyFont="1" applyBorder="1" applyAlignment="1">
      <alignment horizontal="right" vertical="center" wrapText="1"/>
    </xf>
    <xf numFmtId="0" fontId="17" fillId="0" borderId="14" xfId="0" applyFont="1" applyBorder="1" applyAlignment="1">
      <alignment horizontal="right" vertical="center" wrapText="1"/>
    </xf>
    <xf numFmtId="0" fontId="17" fillId="0" borderId="13" xfId="0" applyFont="1" applyBorder="1" applyAlignment="1">
      <alignment horizontal="center" vertical="center" wrapText="1"/>
    </xf>
    <xf numFmtId="0" fontId="16" fillId="0" borderId="0" xfId="0" applyFont="1" applyAlignment="1">
      <alignment horizontal="justify"/>
    </xf>
    <xf numFmtId="0" fontId="16" fillId="0" borderId="15" xfId="0" applyFont="1" applyBorder="1" applyAlignment="1">
      <alignment vertical="center" wrapText="1"/>
    </xf>
    <xf numFmtId="3" fontId="17" fillId="0" borderId="13" xfId="0" applyNumberFormat="1" applyFont="1" applyBorder="1" applyAlignment="1">
      <alignment horizontal="right" vertical="center" wrapText="1" indent="1"/>
    </xf>
    <xf numFmtId="3" fontId="17" fillId="0" borderId="6" xfId="0" applyNumberFormat="1" applyFont="1" applyBorder="1" applyAlignment="1">
      <alignment horizontal="right" vertical="center" wrapText="1" indent="1"/>
    </xf>
    <xf numFmtId="3" fontId="16" fillId="0" borderId="14" xfId="0" applyNumberFormat="1" applyFont="1" applyBorder="1" applyAlignment="1">
      <alignment horizontal="right" vertical="center" wrapText="1" indent="1"/>
    </xf>
    <xf numFmtId="3" fontId="16" fillId="0" borderId="8" xfId="0" applyNumberFormat="1" applyFont="1" applyBorder="1" applyAlignment="1">
      <alignment horizontal="right" vertical="center" wrapText="1" indent="1"/>
    </xf>
    <xf numFmtId="0" fontId="16" fillId="0" borderId="15" xfId="0" applyFont="1" applyBorder="1" applyAlignment="1">
      <alignment horizontal="center" vertical="center" wrapText="1"/>
    </xf>
    <xf numFmtId="0" fontId="17" fillId="0" borderId="5" xfId="0" applyFont="1" applyBorder="1" applyAlignment="1">
      <alignment vertical="center"/>
    </xf>
    <xf numFmtId="0" fontId="16" fillId="0" borderId="7" xfId="0" applyFont="1" applyBorder="1" applyAlignment="1">
      <alignment vertical="center"/>
    </xf>
    <xf numFmtId="0" fontId="16" fillId="0" borderId="32" xfId="0" applyFont="1" applyBorder="1" applyAlignment="1">
      <alignment vertical="center" wrapText="1"/>
    </xf>
    <xf numFmtId="0" fontId="17" fillId="0" borderId="3" xfId="0" applyFont="1" applyBorder="1" applyAlignment="1">
      <alignment vertical="center"/>
    </xf>
    <xf numFmtId="0" fontId="16" fillId="0" borderId="1" xfId="0" applyFont="1" applyBorder="1" applyAlignment="1">
      <alignment horizontal="center" vertical="center"/>
    </xf>
    <xf numFmtId="0" fontId="16" fillId="0" borderId="2" xfId="0" applyFont="1" applyBorder="1" applyAlignment="1">
      <alignment horizontal="center" vertical="center"/>
    </xf>
    <xf numFmtId="3" fontId="17" fillId="0" borderId="4" xfId="0" applyNumberFormat="1" applyFont="1" applyBorder="1" applyAlignment="1">
      <alignment horizontal="right" vertical="center"/>
    </xf>
    <xf numFmtId="3" fontId="17" fillId="0" borderId="8" xfId="0" applyNumberFormat="1" applyFont="1" applyBorder="1" applyAlignment="1">
      <alignment horizontal="right" vertical="center"/>
    </xf>
    <xf numFmtId="3" fontId="17" fillId="0" borderId="13" xfId="0" applyNumberFormat="1" applyFont="1" applyBorder="1" applyAlignment="1">
      <alignment horizontal="right" vertical="center"/>
    </xf>
    <xf numFmtId="3" fontId="17" fillId="0" borderId="6" xfId="0" applyNumberFormat="1" applyFont="1" applyBorder="1" applyAlignment="1">
      <alignment horizontal="right" vertical="center"/>
    </xf>
    <xf numFmtId="3" fontId="16" fillId="0" borderId="14" xfId="0" applyNumberFormat="1" applyFont="1" applyBorder="1" applyAlignment="1">
      <alignment horizontal="right" vertical="center"/>
    </xf>
    <xf numFmtId="3" fontId="16" fillId="0" borderId="8" xfId="0" applyNumberFormat="1" applyFont="1" applyBorder="1" applyAlignment="1">
      <alignment horizontal="right" vertical="center"/>
    </xf>
    <xf numFmtId="0" fontId="16" fillId="0" borderId="10" xfId="0" applyFont="1" applyBorder="1" applyAlignment="1">
      <alignment vertical="center"/>
    </xf>
    <xf numFmtId="0" fontId="16" fillId="0" borderId="32" xfId="0" applyFont="1" applyBorder="1" applyAlignment="1">
      <alignment horizontal="center" vertical="center"/>
    </xf>
    <xf numFmtId="3" fontId="17" fillId="0" borderId="14" xfId="0" applyNumberFormat="1" applyFont="1" applyBorder="1" applyAlignment="1">
      <alignment horizontal="right" vertical="center"/>
    </xf>
    <xf numFmtId="0" fontId="16" fillId="0" borderId="7" xfId="0" applyFont="1" applyBorder="1" applyAlignment="1">
      <alignment horizontal="left" vertical="center" wrapText="1"/>
    </xf>
    <xf numFmtId="0" fontId="16" fillId="0" borderId="11" xfId="0" applyFont="1" applyBorder="1" applyAlignment="1">
      <alignment vertical="center"/>
    </xf>
    <xf numFmtId="0" fontId="16" fillId="0" borderId="8" xfId="0" applyFont="1" applyBorder="1" applyAlignment="1">
      <alignment horizontal="center" vertical="center"/>
    </xf>
    <xf numFmtId="0" fontId="17" fillId="0" borderId="8" xfId="0" applyFont="1" applyBorder="1" applyAlignment="1">
      <alignment horizontal="right" vertical="center"/>
    </xf>
    <xf numFmtId="0" fontId="17" fillId="0" borderId="30" xfId="0" applyFont="1" applyBorder="1" applyAlignment="1">
      <alignment vertical="center" wrapText="1"/>
    </xf>
    <xf numFmtId="0" fontId="17" fillId="0" borderId="46" xfId="0" applyFont="1" applyBorder="1" applyAlignment="1">
      <alignment vertical="center" wrapText="1"/>
    </xf>
    <xf numFmtId="0" fontId="16" fillId="0" borderId="14" xfId="0" applyFont="1" applyBorder="1" applyAlignment="1">
      <alignment horizontal="center" vertical="center" wrapText="1"/>
    </xf>
    <xf numFmtId="0" fontId="17" fillId="0" borderId="13" xfId="0" applyFont="1" applyBorder="1" applyAlignment="1">
      <alignment horizontal="right" vertical="center"/>
    </xf>
    <xf numFmtId="0" fontId="17" fillId="0" borderId="6" xfId="0" applyFont="1" applyBorder="1" applyAlignment="1">
      <alignment horizontal="right" vertical="center"/>
    </xf>
    <xf numFmtId="0" fontId="17" fillId="0" borderId="14" xfId="0" applyFont="1" applyBorder="1" applyAlignment="1">
      <alignment horizontal="right" vertical="center"/>
    </xf>
    <xf numFmtId="0" fontId="17" fillId="0" borderId="0" xfId="0" applyFont="1" applyAlignment="1">
      <alignment horizontal="right" vertical="center"/>
    </xf>
    <xf numFmtId="0" fontId="17" fillId="0" borderId="48" xfId="0" applyFont="1" applyBorder="1" applyAlignment="1">
      <alignment horizontal="right" vertical="center"/>
    </xf>
    <xf numFmtId="0" fontId="16" fillId="0" borderId="0" xfId="0" applyFont="1" applyAlignment="1">
      <alignment vertical="center"/>
    </xf>
    <xf numFmtId="0" fontId="16" fillId="0" borderId="25" xfId="0" applyFont="1" applyBorder="1" applyAlignment="1">
      <alignment vertical="center"/>
    </xf>
    <xf numFmtId="0" fontId="16" fillId="0" borderId="33" xfId="0" applyFont="1" applyBorder="1" applyAlignment="1">
      <alignment vertical="center"/>
    </xf>
    <xf numFmtId="0" fontId="16" fillId="0" borderId="20" xfId="0" applyFont="1" applyBorder="1" applyAlignment="1">
      <alignment horizontal="center" vertical="center" wrapText="1"/>
    </xf>
    <xf numFmtId="0" fontId="16" fillId="0" borderId="5" xfId="0" applyFont="1" applyBorder="1" applyAlignment="1">
      <alignment vertical="center"/>
    </xf>
    <xf numFmtId="0" fontId="16" fillId="0" borderId="9" xfId="0" applyFont="1" applyBorder="1" applyAlignment="1">
      <alignment vertical="center" wrapText="1"/>
    </xf>
    <xf numFmtId="0" fontId="16" fillId="0" borderId="34" xfId="0" applyFont="1" applyBorder="1" applyAlignment="1">
      <alignment vertical="center" wrapText="1"/>
    </xf>
    <xf numFmtId="3" fontId="17" fillId="0" borderId="13" xfId="0" applyNumberFormat="1" applyFont="1" applyBorder="1" applyAlignment="1">
      <alignment horizontal="center" vertical="center"/>
    </xf>
    <xf numFmtId="3" fontId="17" fillId="0" borderId="14" xfId="0" applyNumberFormat="1" applyFont="1" applyBorder="1" applyAlignment="1">
      <alignment horizontal="center" vertical="center"/>
    </xf>
    <xf numFmtId="0" fontId="17" fillId="0" borderId="5" xfId="0" applyFont="1" applyBorder="1" applyAlignment="1">
      <alignment horizontal="left" vertical="center"/>
    </xf>
    <xf numFmtId="0" fontId="17" fillId="0" borderId="7" xfId="0" applyFont="1" applyBorder="1" applyAlignment="1">
      <alignment horizontal="left" vertical="center"/>
    </xf>
    <xf numFmtId="0" fontId="17" fillId="0" borderId="13" xfId="0" applyFont="1" applyBorder="1" applyAlignment="1">
      <alignment horizontal="center" vertical="center"/>
    </xf>
    <xf numFmtId="0" fontId="16" fillId="0" borderId="27" xfId="0" applyFont="1" applyBorder="1" applyAlignment="1">
      <alignment horizontal="center" vertical="center"/>
    </xf>
    <xf numFmtId="0" fontId="17" fillId="0" borderId="14" xfId="0" applyFont="1" applyBorder="1" applyAlignment="1">
      <alignment horizontal="center" vertical="center"/>
    </xf>
    <xf numFmtId="9" fontId="17" fillId="0" borderId="13" xfId="1" applyFont="1" applyBorder="1" applyAlignment="1">
      <alignment horizontal="right" vertical="center"/>
    </xf>
    <xf numFmtId="0" fontId="16" fillId="0" borderId="27" xfId="0" applyFont="1" applyBorder="1" applyAlignment="1">
      <alignment horizontal="right" vertical="center"/>
    </xf>
    <xf numFmtId="0" fontId="16" fillId="0" borderId="26" xfId="0" applyFont="1" applyBorder="1" applyAlignment="1">
      <alignment horizontal="right" vertical="center"/>
    </xf>
    <xf numFmtId="9" fontId="17" fillId="0" borderId="14" xfId="1" applyFont="1" applyBorder="1" applyAlignment="1">
      <alignment horizontal="right" vertical="center"/>
    </xf>
    <xf numFmtId="14" fontId="17" fillId="0" borderId="13" xfId="0" applyNumberFormat="1" applyFont="1" applyBorder="1" applyAlignment="1">
      <alignment horizontal="right" vertical="center"/>
    </xf>
    <xf numFmtId="9" fontId="17" fillId="0" borderId="6" xfId="1" applyFont="1" applyBorder="1" applyAlignment="1">
      <alignment horizontal="right" vertical="center"/>
    </xf>
    <xf numFmtId="0" fontId="17" fillId="0" borderId="34" xfId="0" applyFont="1" applyBorder="1" applyAlignment="1">
      <alignment vertical="center" wrapText="1"/>
    </xf>
    <xf numFmtId="3" fontId="17" fillId="0" borderId="17" xfId="0" applyNumberFormat="1" applyFont="1" applyBorder="1" applyAlignment="1">
      <alignment horizontal="right" vertical="center"/>
    </xf>
    <xf numFmtId="3" fontId="17" fillId="0" borderId="24" xfId="0" applyNumberFormat="1" applyFont="1" applyBorder="1" applyAlignment="1">
      <alignment horizontal="right" vertical="center"/>
    </xf>
    <xf numFmtId="0" fontId="17" fillId="0" borderId="9" xfId="0" applyFont="1" applyBorder="1" applyAlignment="1">
      <alignment vertical="center" wrapText="1"/>
    </xf>
    <xf numFmtId="0" fontId="17" fillId="0" borderId="6" xfId="0" applyFont="1" applyBorder="1" applyAlignment="1">
      <alignment horizontal="center" vertical="center"/>
    </xf>
    <xf numFmtId="0" fontId="17" fillId="0" borderId="8" xfId="0" applyFont="1" applyBorder="1" applyAlignment="1">
      <alignment horizontal="center" vertical="center"/>
    </xf>
    <xf numFmtId="3" fontId="18" fillId="0" borderId="6" xfId="0" applyNumberFormat="1" applyFont="1" applyBorder="1" applyAlignment="1">
      <alignment horizontal="right" vertical="center"/>
    </xf>
    <xf numFmtId="3" fontId="17" fillId="0" borderId="12" xfId="0" applyNumberFormat="1" applyFont="1" applyBorder="1" applyAlignment="1">
      <alignment horizontal="right" vertical="center"/>
    </xf>
    <xf numFmtId="3" fontId="17" fillId="0" borderId="26" xfId="0" applyNumberFormat="1" applyFont="1" applyBorder="1" applyAlignment="1">
      <alignment horizontal="right" vertical="center"/>
    </xf>
    <xf numFmtId="0" fontId="18" fillId="0" borderId="5" xfId="0" applyFont="1" applyBorder="1" applyAlignment="1">
      <alignment vertical="center" wrapText="1"/>
    </xf>
    <xf numFmtId="0" fontId="17" fillId="0" borderId="28" xfId="0" applyFont="1" applyBorder="1" applyAlignment="1">
      <alignment vertical="center" wrapText="1"/>
    </xf>
    <xf numFmtId="0" fontId="17" fillId="0" borderId="33" xfId="0" applyFont="1" applyBorder="1" applyAlignment="1">
      <alignment vertical="center" wrapText="1"/>
    </xf>
    <xf numFmtId="0" fontId="0" fillId="0" borderId="0" xfId="0" applyAlignment="1">
      <alignment horizontal="center"/>
    </xf>
    <xf numFmtId="0" fontId="17" fillId="0" borderId="39" xfId="0" applyFont="1" applyBorder="1" applyAlignment="1">
      <alignment horizontal="left" vertical="center"/>
    </xf>
    <xf numFmtId="0" fontId="17" fillId="0" borderId="41" xfId="0" applyFont="1" applyBorder="1" applyAlignment="1">
      <alignment horizontal="left" vertical="center"/>
    </xf>
    <xf numFmtId="0" fontId="17" fillId="0" borderId="42" xfId="0" applyFont="1" applyBorder="1" applyAlignment="1">
      <alignment horizontal="left" vertical="center"/>
    </xf>
    <xf numFmtId="0" fontId="17" fillId="0" borderId="40" xfId="0" applyFont="1" applyBorder="1" applyAlignment="1">
      <alignment horizontal="center" vertical="center"/>
    </xf>
    <xf numFmtId="0" fontId="16" fillId="0" borderId="15" xfId="0" applyFont="1" applyBorder="1" applyAlignment="1">
      <alignment horizontal="left" vertical="center"/>
    </xf>
    <xf numFmtId="0" fontId="17" fillId="0" borderId="5" xfId="0" applyFont="1" applyBorder="1" applyAlignment="1">
      <alignment horizontal="left" vertical="center" wrapText="1"/>
    </xf>
    <xf numFmtId="0" fontId="17" fillId="0" borderId="7" xfId="0" applyFont="1" applyBorder="1" applyAlignment="1">
      <alignment horizontal="left" vertical="center" wrapText="1"/>
    </xf>
    <xf numFmtId="0" fontId="16" fillId="0" borderId="5" xfId="0" applyFont="1" applyBorder="1" applyAlignment="1">
      <alignment horizontal="left" vertical="center" wrapText="1"/>
    </xf>
    <xf numFmtId="0" fontId="17" fillId="0" borderId="7" xfId="0" applyFont="1" applyBorder="1" applyAlignment="1">
      <alignment vertical="center"/>
    </xf>
    <xf numFmtId="3" fontId="17" fillId="0" borderId="49" xfId="0" applyNumberFormat="1" applyFont="1" applyBorder="1" applyAlignment="1">
      <alignment horizontal="right" vertical="center"/>
    </xf>
    <xf numFmtId="3" fontId="17" fillId="0" borderId="16" xfId="0" applyNumberFormat="1" applyFont="1" applyBorder="1" applyAlignment="1">
      <alignment horizontal="right" vertical="center"/>
    </xf>
    <xf numFmtId="3" fontId="17" fillId="0" borderId="31" xfId="0" applyNumberFormat="1" applyFont="1" applyBorder="1" applyAlignment="1">
      <alignment horizontal="right" vertical="center"/>
    </xf>
    <xf numFmtId="3" fontId="17" fillId="0" borderId="18" xfId="0" applyNumberFormat="1" applyFont="1" applyBorder="1" applyAlignment="1">
      <alignment horizontal="right" vertical="center"/>
    </xf>
    <xf numFmtId="3" fontId="17" fillId="0" borderId="50" xfId="0" applyNumberFormat="1" applyFont="1" applyBorder="1" applyAlignment="1">
      <alignment horizontal="right" vertical="center"/>
    </xf>
    <xf numFmtId="3" fontId="16" fillId="0" borderId="18" xfId="0" applyNumberFormat="1" applyFont="1" applyBorder="1" applyAlignment="1">
      <alignment horizontal="right" vertical="center"/>
    </xf>
    <xf numFmtId="3" fontId="16" fillId="0" borderId="50" xfId="0" applyNumberFormat="1" applyFont="1" applyBorder="1" applyAlignment="1">
      <alignment horizontal="right" vertical="center"/>
    </xf>
    <xf numFmtId="0" fontId="16" fillId="0" borderId="7" xfId="0" applyFont="1" applyBorder="1" applyAlignment="1">
      <alignment horizontal="left" vertical="center"/>
    </xf>
    <xf numFmtId="3" fontId="16" fillId="0" borderId="13" xfId="0" applyNumberFormat="1" applyFont="1" applyBorder="1" applyAlignment="1">
      <alignment horizontal="right" vertical="center"/>
    </xf>
    <xf numFmtId="3" fontId="16" fillId="0" borderId="6" xfId="0" applyNumberFormat="1" applyFont="1" applyBorder="1" applyAlignment="1">
      <alignment horizontal="right" vertical="center"/>
    </xf>
    <xf numFmtId="3" fontId="17" fillId="0" borderId="29" xfId="0" applyNumberFormat="1" applyFont="1" applyBorder="1" applyAlignment="1">
      <alignment horizontal="right" vertical="center"/>
    </xf>
    <xf numFmtId="3" fontId="17" fillId="0" borderId="53" xfId="0" applyNumberFormat="1" applyFont="1" applyBorder="1" applyAlignment="1">
      <alignment horizontal="right" vertical="center"/>
    </xf>
    <xf numFmtId="0" fontId="17" fillId="0" borderId="9" xfId="0" applyFont="1" applyBorder="1" applyAlignment="1">
      <alignment vertical="center"/>
    </xf>
    <xf numFmtId="0" fontId="17" fillId="0" borderId="34" xfId="0" applyFont="1" applyBorder="1" applyAlignment="1">
      <alignment vertical="center"/>
    </xf>
    <xf numFmtId="0" fontId="17" fillId="0" borderId="28" xfId="0" applyFont="1" applyBorder="1" applyAlignment="1">
      <alignment vertical="center"/>
    </xf>
    <xf numFmtId="0" fontId="17" fillId="0" borderId="33" xfId="0" applyFont="1" applyBorder="1" applyAlignment="1">
      <alignment vertical="center"/>
    </xf>
    <xf numFmtId="0" fontId="16" fillId="0" borderId="26" xfId="0" applyFont="1" applyBorder="1" applyAlignment="1">
      <alignment horizontal="center" vertical="center" wrapText="1"/>
    </xf>
    <xf numFmtId="0" fontId="17" fillId="0" borderId="0" xfId="0" applyFont="1" applyAlignment="1">
      <alignment horizontal="left" vertical="center" wrapText="1"/>
    </xf>
    <xf numFmtId="3" fontId="17" fillId="0" borderId="45" xfId="0" applyNumberFormat="1" applyFont="1" applyBorder="1" applyAlignment="1">
      <alignment horizontal="right" vertical="center"/>
    </xf>
    <xf numFmtId="3" fontId="17" fillId="0" borderId="44" xfId="0" applyNumberFormat="1" applyFont="1" applyBorder="1" applyAlignment="1">
      <alignment horizontal="right" vertical="center"/>
    </xf>
    <xf numFmtId="3" fontId="17" fillId="0" borderId="52" xfId="0" applyNumberFormat="1" applyFont="1" applyBorder="1" applyAlignment="1">
      <alignment horizontal="right" vertical="center"/>
    </xf>
    <xf numFmtId="3" fontId="17" fillId="0" borderId="9" xfId="0" applyNumberFormat="1" applyFont="1" applyBorder="1" applyAlignment="1">
      <alignment horizontal="right" vertical="center"/>
    </xf>
    <xf numFmtId="0" fontId="17" fillId="0" borderId="17" xfId="0" applyFont="1" applyBorder="1" applyAlignment="1">
      <alignment horizontal="right" vertical="center"/>
    </xf>
    <xf numFmtId="0" fontId="17" fillId="0" borderId="24" xfId="0" applyFont="1" applyBorder="1" applyAlignment="1">
      <alignment horizontal="right" vertical="center"/>
    </xf>
    <xf numFmtId="9" fontId="17" fillId="0" borderId="8" xfId="1" applyFont="1" applyBorder="1" applyAlignment="1">
      <alignment horizontal="right" vertical="center"/>
    </xf>
    <xf numFmtId="3" fontId="17" fillId="0" borderId="6" xfId="0" applyNumberFormat="1" applyFont="1" applyBorder="1" applyAlignment="1">
      <alignment horizontal="center" vertical="center"/>
    </xf>
    <xf numFmtId="3" fontId="17" fillId="0" borderId="36" xfId="0" applyNumberFormat="1" applyFont="1" applyBorder="1" applyAlignment="1">
      <alignment horizontal="right" vertical="center"/>
    </xf>
    <xf numFmtId="3" fontId="17" fillId="0" borderId="37" xfId="0" applyNumberFormat="1" applyFont="1" applyBorder="1" applyAlignment="1">
      <alignment horizontal="right" vertical="center"/>
    </xf>
    <xf numFmtId="3" fontId="17" fillId="0" borderId="38" xfId="0" applyNumberFormat="1" applyFont="1" applyBorder="1" applyAlignment="1">
      <alignment horizontal="right" vertical="center"/>
    </xf>
    <xf numFmtId="0" fontId="16" fillId="0" borderId="0" xfId="0" applyFont="1" applyAlignment="1">
      <alignment horizontal="justify" vertical="center"/>
    </xf>
    <xf numFmtId="3" fontId="17" fillId="0" borderId="38" xfId="0" applyNumberFormat="1" applyFont="1" applyBorder="1" applyAlignment="1">
      <alignment horizontal="right" vertical="center" wrapText="1"/>
    </xf>
    <xf numFmtId="3" fontId="17" fillId="0" borderId="26" xfId="0" applyNumberFormat="1" applyFont="1" applyBorder="1" applyAlignment="1">
      <alignment horizontal="right" vertical="center" wrapText="1"/>
    </xf>
    <xf numFmtId="0" fontId="21" fillId="0" borderId="0" xfId="2" applyFont="1"/>
    <xf numFmtId="0" fontId="20" fillId="0" borderId="0" xfId="2"/>
    <xf numFmtId="49" fontId="21" fillId="0" borderId="0" xfId="2" applyNumberFormat="1" applyFont="1"/>
    <xf numFmtId="0" fontId="21" fillId="0" borderId="0" xfId="2" applyFont="1" applyAlignment="1">
      <alignment horizontal="left"/>
    </xf>
    <xf numFmtId="0" fontId="21" fillId="0" borderId="0" xfId="2" applyFont="1" applyAlignment="1">
      <alignment horizontal="left" vertical="center"/>
    </xf>
    <xf numFmtId="0" fontId="21" fillId="0" borderId="0" xfId="2" applyFont="1" applyAlignment="1">
      <alignment vertical="center"/>
    </xf>
    <xf numFmtId="0" fontId="19" fillId="0" borderId="0" xfId="2" applyFont="1"/>
    <xf numFmtId="0" fontId="20" fillId="0" borderId="0" xfId="2" applyAlignment="1">
      <alignment horizontal="right"/>
    </xf>
    <xf numFmtId="0" fontId="22" fillId="3" borderId="0" xfId="2" applyFont="1" applyFill="1" applyAlignment="1">
      <alignment horizontal="centerContinuous"/>
    </xf>
    <xf numFmtId="0" fontId="21" fillId="3" borderId="0" xfId="2" applyFont="1" applyFill="1" applyAlignment="1">
      <alignment horizontal="centerContinuous"/>
    </xf>
    <xf numFmtId="9" fontId="20" fillId="0" borderId="0" xfId="2" applyNumberFormat="1"/>
    <xf numFmtId="165" fontId="20" fillId="0" borderId="0" xfId="2" applyNumberFormat="1"/>
    <xf numFmtId="10" fontId="20" fillId="0" borderId="0" xfId="2" applyNumberFormat="1"/>
    <xf numFmtId="10" fontId="24" fillId="0" borderId="0" xfId="3" applyNumberFormat="1" applyFont="1"/>
    <xf numFmtId="0" fontId="23" fillId="0" borderId="0" xfId="2" applyFont="1" applyAlignment="1">
      <alignment horizontal="left"/>
    </xf>
    <xf numFmtId="0" fontId="21" fillId="0" borderId="0" xfId="2" applyFont="1" applyAlignment="1">
      <alignment horizontal="centerContinuous"/>
    </xf>
    <xf numFmtId="0" fontId="21" fillId="3" borderId="55" xfId="2" applyFont="1" applyFill="1" applyBorder="1" applyAlignment="1">
      <alignment horizontal="center"/>
    </xf>
    <xf numFmtId="0" fontId="21" fillId="3" borderId="57" xfId="2" applyFont="1" applyFill="1" applyBorder="1" applyAlignment="1">
      <alignment horizontal="centerContinuous"/>
    </xf>
    <xf numFmtId="0" fontId="21" fillId="3" borderId="57" xfId="2" applyFont="1" applyFill="1" applyBorder="1" applyAlignment="1">
      <alignment horizontal="center" wrapText="1"/>
    </xf>
    <xf numFmtId="0" fontId="21" fillId="0" borderId="0" xfId="2" applyFont="1" applyAlignment="1">
      <alignment horizontal="center"/>
    </xf>
    <xf numFmtId="0" fontId="21" fillId="3" borderId="58" xfId="2" applyFont="1" applyFill="1" applyBorder="1" applyAlignment="1">
      <alignment horizontal="center" vertical="top"/>
    </xf>
    <xf numFmtId="0" fontId="21" fillId="3" borderId="0" xfId="2" applyFont="1" applyFill="1" applyAlignment="1">
      <alignment horizontal="center" vertical="top"/>
    </xf>
    <xf numFmtId="0" fontId="21" fillId="0" borderId="0" xfId="2" applyFont="1" applyAlignment="1">
      <alignment horizontal="center" vertical="top"/>
    </xf>
    <xf numFmtId="0" fontId="21" fillId="3" borderId="59" xfId="2" applyFont="1" applyFill="1" applyBorder="1" applyAlignment="1">
      <alignment horizontal="center" vertical="center"/>
    </xf>
    <xf numFmtId="0" fontId="22" fillId="2" borderId="0" xfId="2" applyFont="1" applyFill="1" applyAlignment="1">
      <alignment vertical="center"/>
    </xf>
    <xf numFmtId="0" fontId="22" fillId="2" borderId="61" xfId="2" quotePrefix="1" applyFont="1" applyFill="1" applyBorder="1" applyAlignment="1">
      <alignment horizontal="center" vertical="center"/>
    </xf>
    <xf numFmtId="3" fontId="22" fillId="0" borderId="0" xfId="2" applyNumberFormat="1" applyFont="1" applyAlignment="1">
      <alignment vertical="center"/>
    </xf>
    <xf numFmtId="0" fontId="22" fillId="0" borderId="0" xfId="2" applyFont="1" applyAlignment="1">
      <alignment vertical="center"/>
    </xf>
    <xf numFmtId="0" fontId="22" fillId="2" borderId="61" xfId="2" applyFont="1" applyFill="1" applyBorder="1" applyAlignment="1">
      <alignment vertical="center"/>
    </xf>
    <xf numFmtId="0" fontId="22" fillId="2" borderId="61" xfId="2" applyFont="1" applyFill="1" applyBorder="1" applyAlignment="1">
      <alignment horizontal="left" vertical="center"/>
    </xf>
    <xf numFmtId="0" fontId="21" fillId="3" borderId="61" xfId="2" applyFont="1" applyFill="1" applyBorder="1" applyAlignment="1">
      <alignment horizontal="left" vertical="center"/>
    </xf>
    <xf numFmtId="0" fontId="21" fillId="0" borderId="61" xfId="2" quotePrefix="1" applyFont="1" applyBorder="1" applyAlignment="1">
      <alignment horizontal="center" vertical="center"/>
    </xf>
    <xf numFmtId="166" fontId="21" fillId="0" borderId="0" xfId="2" applyNumberFormat="1" applyFont="1" applyAlignment="1">
      <alignment vertical="center"/>
    </xf>
    <xf numFmtId="0" fontId="21" fillId="2" borderId="61" xfId="2" applyFont="1" applyFill="1" applyBorder="1" applyAlignment="1">
      <alignment horizontal="left" vertical="center"/>
    </xf>
    <xf numFmtId="0" fontId="22" fillId="3" borderId="61" xfId="2" applyFont="1" applyFill="1" applyBorder="1" applyAlignment="1">
      <alignment horizontal="left" vertical="center"/>
    </xf>
    <xf numFmtId="3" fontId="26" fillId="0" borderId="0" xfId="2" applyNumberFormat="1" applyFont="1" applyAlignment="1">
      <alignment vertical="center" wrapText="1"/>
    </xf>
    <xf numFmtId="0" fontId="28" fillId="0" borderId="0" xfId="2" applyFont="1" applyAlignment="1">
      <alignment vertical="center"/>
    </xf>
    <xf numFmtId="0" fontId="21" fillId="0" borderId="61" xfId="2" applyFont="1" applyBorder="1" applyAlignment="1">
      <alignment horizontal="left" vertical="center"/>
    </xf>
    <xf numFmtId="0" fontId="21" fillId="2" borderId="61" xfId="2" applyFont="1" applyFill="1" applyBorder="1" applyAlignment="1">
      <alignment vertical="center"/>
    </xf>
    <xf numFmtId="0" fontId="21" fillId="2" borderId="61" xfId="2" applyFont="1" applyFill="1" applyBorder="1" applyAlignment="1">
      <alignment horizontal="center" vertical="center"/>
    </xf>
    <xf numFmtId="0" fontId="21" fillId="3" borderId="0" xfId="2" applyFont="1" applyFill="1" applyAlignment="1">
      <alignment vertical="center"/>
    </xf>
    <xf numFmtId="167" fontId="21" fillId="0" borderId="0" xfId="2" applyNumberFormat="1" applyFont="1" applyAlignment="1">
      <alignment vertical="center"/>
    </xf>
    <xf numFmtId="0" fontId="21" fillId="3" borderId="55" xfId="2" applyFont="1" applyFill="1" applyBorder="1" applyAlignment="1">
      <alignment horizontal="center" vertical="center"/>
    </xf>
    <xf numFmtId="167" fontId="21" fillId="3" borderId="55" xfId="2" applyNumberFormat="1" applyFont="1" applyFill="1" applyBorder="1" applyAlignment="1">
      <alignment horizontal="center" vertical="center"/>
    </xf>
    <xf numFmtId="167" fontId="21" fillId="3" borderId="0" xfId="2" applyNumberFormat="1" applyFont="1" applyFill="1" applyAlignment="1">
      <alignment vertical="center"/>
    </xf>
    <xf numFmtId="0" fontId="21" fillId="3" borderId="58" xfId="2" applyFont="1" applyFill="1" applyBorder="1" applyAlignment="1">
      <alignment horizontal="center" vertical="center"/>
    </xf>
    <xf numFmtId="167" fontId="21" fillId="3" borderId="58" xfId="2" applyNumberFormat="1" applyFont="1" applyFill="1" applyBorder="1" applyAlignment="1">
      <alignment horizontal="center" vertical="center"/>
    </xf>
    <xf numFmtId="1" fontId="21" fillId="3" borderId="59" xfId="2" applyNumberFormat="1" applyFont="1" applyFill="1" applyBorder="1" applyAlignment="1">
      <alignment horizontal="center" vertical="center"/>
    </xf>
    <xf numFmtId="0" fontId="21" fillId="0" borderId="0" xfId="2" applyFont="1" applyAlignment="1">
      <alignment vertical="top"/>
    </xf>
    <xf numFmtId="37" fontId="22" fillId="2" borderId="61" xfId="2" applyNumberFormat="1" applyFont="1" applyFill="1" applyBorder="1" applyAlignment="1">
      <alignment vertical="center"/>
    </xf>
    <xf numFmtId="37" fontId="22" fillId="2" borderId="61" xfId="2" quotePrefix="1" applyNumberFormat="1" applyFont="1" applyFill="1" applyBorder="1" applyAlignment="1">
      <alignment horizontal="center" vertical="center"/>
    </xf>
    <xf numFmtId="167" fontId="22" fillId="3" borderId="0" xfId="2" applyNumberFormat="1" applyFont="1" applyFill="1" applyAlignment="1">
      <alignment vertical="center"/>
    </xf>
    <xf numFmtId="37" fontId="21" fillId="3" borderId="61" xfId="2" applyNumberFormat="1" applyFont="1" applyFill="1" applyBorder="1" applyAlignment="1">
      <alignment vertical="center"/>
    </xf>
    <xf numFmtId="37" fontId="21" fillId="0" borderId="61" xfId="2" quotePrefix="1" applyNumberFormat="1" applyFont="1" applyBorder="1" applyAlignment="1">
      <alignment horizontal="center" vertical="center"/>
    </xf>
    <xf numFmtId="37" fontId="22" fillId="5" borderId="61" xfId="2" applyNumberFormat="1" applyFont="1" applyFill="1" applyBorder="1" applyAlignment="1">
      <alignment vertical="center"/>
    </xf>
    <xf numFmtId="37" fontId="22" fillId="5" borderId="61" xfId="2" quotePrefix="1" applyNumberFormat="1" applyFont="1" applyFill="1" applyBorder="1" applyAlignment="1">
      <alignment horizontal="center" vertical="center"/>
    </xf>
    <xf numFmtId="0" fontId="22" fillId="3" borderId="0" xfId="2" applyFont="1" applyFill="1" applyAlignment="1">
      <alignment vertical="center"/>
    </xf>
    <xf numFmtId="167" fontId="29" fillId="3" borderId="0" xfId="2" applyNumberFormat="1" applyFont="1" applyFill="1" applyAlignment="1">
      <alignment vertical="center"/>
    </xf>
    <xf numFmtId="37" fontId="21" fillId="4" borderId="61" xfId="2" applyNumberFormat="1" applyFont="1" applyFill="1" applyBorder="1" applyAlignment="1">
      <alignment vertical="center"/>
    </xf>
    <xf numFmtId="37" fontId="21" fillId="4" borderId="61" xfId="2" quotePrefix="1" applyNumberFormat="1" applyFont="1" applyFill="1" applyBorder="1" applyAlignment="1">
      <alignment horizontal="center" vertical="center"/>
    </xf>
    <xf numFmtId="37" fontId="25" fillId="2" borderId="61" xfId="2" applyNumberFormat="1" applyFont="1" applyFill="1" applyBorder="1" applyAlignment="1">
      <alignment vertical="center"/>
    </xf>
    <xf numFmtId="37" fontId="25" fillId="2" borderId="61" xfId="2" quotePrefix="1" applyNumberFormat="1" applyFont="1" applyFill="1" applyBorder="1" applyAlignment="1">
      <alignment horizontal="center" vertical="center"/>
    </xf>
    <xf numFmtId="37" fontId="21" fillId="2" borderId="61" xfId="2" applyNumberFormat="1" applyFont="1" applyFill="1" applyBorder="1" applyAlignment="1">
      <alignment vertical="center"/>
    </xf>
    <xf numFmtId="37" fontId="21" fillId="2" borderId="61" xfId="2" quotePrefix="1" applyNumberFormat="1" applyFont="1" applyFill="1" applyBorder="1" applyAlignment="1">
      <alignment horizontal="center" vertical="center"/>
    </xf>
    <xf numFmtId="37" fontId="21" fillId="0" borderId="0" xfId="2" applyNumberFormat="1" applyFont="1"/>
    <xf numFmtId="0" fontId="22" fillId="0" borderId="0" xfId="2" applyFont="1"/>
    <xf numFmtId="3" fontId="21" fillId="0" borderId="0" xfId="2" applyNumberFormat="1" applyFont="1" applyAlignment="1">
      <alignment horizontal="right" vertical="center"/>
    </xf>
    <xf numFmtId="15" fontId="21" fillId="0" borderId="0" xfId="2" applyNumberFormat="1" applyFont="1" applyAlignment="1">
      <alignment horizontal="left" vertical="center"/>
    </xf>
    <xf numFmtId="3" fontId="21" fillId="3" borderId="0" xfId="2" applyNumberFormat="1" applyFont="1" applyFill="1" applyAlignment="1">
      <alignment horizontal="centerContinuous"/>
    </xf>
    <xf numFmtId="0" fontId="23" fillId="0" borderId="0" xfId="2" applyFont="1" applyAlignment="1">
      <alignment horizontal="centerContinuous"/>
    </xf>
    <xf numFmtId="3" fontId="21" fillId="0" borderId="0" xfId="2" applyNumberFormat="1" applyFont="1" applyAlignment="1">
      <alignment horizontal="centerContinuous"/>
    </xf>
    <xf numFmtId="0" fontId="21" fillId="0" borderId="60" xfId="2" applyFont="1" applyBorder="1" applyAlignment="1">
      <alignment horizontal="centerContinuous"/>
    </xf>
    <xf numFmtId="0" fontId="21" fillId="0" borderId="55" xfId="2" applyFont="1" applyBorder="1" applyAlignment="1">
      <alignment horizontal="center"/>
    </xf>
    <xf numFmtId="0" fontId="21" fillId="0" borderId="56" xfId="2" applyFont="1" applyBorder="1" applyAlignment="1">
      <alignment horizontal="center"/>
    </xf>
    <xf numFmtId="3" fontId="21" fillId="0" borderId="56" xfId="2" applyNumberFormat="1" applyFont="1" applyBorder="1" applyAlignment="1">
      <alignment horizontal="centerContinuous"/>
    </xf>
    <xf numFmtId="0" fontId="21" fillId="0" borderId="57" xfId="2" applyFont="1" applyBorder="1" applyAlignment="1">
      <alignment horizontal="centerContinuous"/>
    </xf>
    <xf numFmtId="0" fontId="21" fillId="0" borderId="58" xfId="2" applyFont="1" applyBorder="1" applyAlignment="1">
      <alignment horizontal="center" vertical="top"/>
    </xf>
    <xf numFmtId="3" fontId="21" fillId="0" borderId="55" xfId="2" applyNumberFormat="1" applyFont="1" applyBorder="1" applyAlignment="1">
      <alignment horizontal="center" vertical="top"/>
    </xf>
    <xf numFmtId="0" fontId="21" fillId="0" borderId="55" xfId="2" applyFont="1" applyBorder="1" applyAlignment="1">
      <alignment horizontal="center" vertical="top"/>
    </xf>
    <xf numFmtId="0" fontId="21" fillId="0" borderId="59" xfId="2" applyFont="1" applyBorder="1" applyAlignment="1">
      <alignment horizontal="center"/>
    </xf>
    <xf numFmtId="0" fontId="21" fillId="0" borderId="60" xfId="2" applyFont="1" applyBorder="1" applyAlignment="1">
      <alignment horizontal="center"/>
    </xf>
    <xf numFmtId="3" fontId="21" fillId="0" borderId="59" xfId="2" applyNumberFormat="1" applyFont="1" applyBorder="1" applyAlignment="1">
      <alignment horizontal="center"/>
    </xf>
    <xf numFmtId="0" fontId="21" fillId="3" borderId="61" xfId="2" applyFont="1" applyFill="1" applyBorder="1" applyAlignment="1">
      <alignment vertical="center"/>
    </xf>
    <xf numFmtId="0" fontId="21" fillId="0" borderId="61" xfId="2" applyFont="1" applyBorder="1" applyAlignment="1">
      <alignment vertical="center"/>
    </xf>
    <xf numFmtId="0" fontId="30" fillId="2" borderId="61" xfId="2" applyFont="1" applyFill="1" applyBorder="1" applyAlignment="1">
      <alignment vertical="center"/>
    </xf>
    <xf numFmtId="0" fontId="30" fillId="2" borderId="61" xfId="2" quotePrefix="1" applyFont="1" applyFill="1" applyBorder="1" applyAlignment="1">
      <alignment horizontal="center" vertical="center"/>
    </xf>
    <xf numFmtId="0" fontId="30" fillId="0" borderId="0" xfId="2" applyFont="1" applyAlignment="1">
      <alignment vertical="center"/>
    </xf>
    <xf numFmtId="0" fontId="25" fillId="2" borderId="61" xfId="2" applyFont="1" applyFill="1" applyBorder="1" applyAlignment="1">
      <alignment vertical="center"/>
    </xf>
    <xf numFmtId="0" fontId="21" fillId="2" borderId="61" xfId="2" quotePrefix="1" applyFont="1" applyFill="1" applyBorder="1" applyAlignment="1">
      <alignment horizontal="center" vertical="center"/>
    </xf>
    <xf numFmtId="0" fontId="30" fillId="2" borderId="61" xfId="2" applyFont="1" applyFill="1" applyBorder="1" applyAlignment="1">
      <alignment vertical="center" wrapText="1"/>
    </xf>
    <xf numFmtId="0" fontId="25" fillId="2" borderId="61" xfId="2" quotePrefix="1" applyFont="1" applyFill="1" applyBorder="1" applyAlignment="1">
      <alignment horizontal="center" vertical="center"/>
    </xf>
    <xf numFmtId="49" fontId="21" fillId="0" borderId="61" xfId="2" applyNumberFormat="1" applyFont="1" applyBorder="1" applyAlignment="1">
      <alignment vertical="center"/>
    </xf>
    <xf numFmtId="0" fontId="30" fillId="3" borderId="0" xfId="2" applyFont="1" applyFill="1" applyAlignment="1">
      <alignment vertical="center"/>
    </xf>
    <xf numFmtId="49" fontId="21" fillId="2" borderId="61" xfId="2" applyNumberFormat="1" applyFont="1" applyFill="1" applyBorder="1" applyAlignment="1">
      <alignment vertical="center"/>
    </xf>
    <xf numFmtId="0" fontId="22" fillId="5" borderId="61" xfId="2" applyFont="1" applyFill="1" applyBorder="1" applyAlignment="1">
      <alignment vertical="center"/>
    </xf>
    <xf numFmtId="0" fontId="30" fillId="5" borderId="61" xfId="2" applyFont="1" applyFill="1" applyBorder="1" applyAlignment="1">
      <alignment vertical="center"/>
    </xf>
    <xf numFmtId="0" fontId="25" fillId="5" borderId="61" xfId="2" quotePrefix="1" applyFont="1" applyFill="1" applyBorder="1" applyAlignment="1">
      <alignment horizontal="center" vertical="center"/>
    </xf>
    <xf numFmtId="3" fontId="21" fillId="0" borderId="0" xfId="2" applyNumberFormat="1" applyFont="1"/>
    <xf numFmtId="3" fontId="0" fillId="0" borderId="0" xfId="0" applyNumberFormat="1"/>
    <xf numFmtId="0" fontId="0" fillId="0" borderId="73" xfId="0" applyBorder="1"/>
    <xf numFmtId="3" fontId="0" fillId="0" borderId="73" xfId="0" applyNumberFormat="1" applyBorder="1"/>
    <xf numFmtId="0" fontId="15" fillId="0" borderId="75" xfId="0" applyFont="1" applyBorder="1" applyAlignment="1">
      <alignment horizontal="center"/>
    </xf>
    <xf numFmtId="0" fontId="0" fillId="0" borderId="75" xfId="0" applyBorder="1"/>
    <xf numFmtId="3" fontId="0" fillId="0" borderId="75" xfId="0" applyNumberFormat="1" applyBorder="1"/>
    <xf numFmtId="0" fontId="0" fillId="0" borderId="74" xfId="0" applyBorder="1"/>
    <xf numFmtId="0" fontId="15" fillId="0" borderId="73" xfId="0" applyFont="1" applyBorder="1"/>
    <xf numFmtId="0" fontId="0" fillId="0" borderId="75" xfId="0" applyBorder="1" applyAlignment="1">
      <alignment wrapText="1"/>
    </xf>
    <xf numFmtId="0" fontId="15" fillId="0" borderId="0" xfId="0" applyFont="1"/>
    <xf numFmtId="0" fontId="16" fillId="0" borderId="76" xfId="0" applyFont="1" applyBorder="1" applyAlignment="1">
      <alignment horizontal="center" vertical="center" wrapText="1"/>
    </xf>
    <xf numFmtId="0" fontId="16" fillId="0" borderId="77" xfId="0" applyFont="1" applyBorder="1" applyAlignment="1">
      <alignment horizontal="center" vertical="center" wrapText="1"/>
    </xf>
    <xf numFmtId="0" fontId="15" fillId="0" borderId="74" xfId="0" applyFont="1" applyBorder="1"/>
    <xf numFmtId="3" fontId="0" fillId="0" borderId="74" xfId="0" applyNumberFormat="1" applyBorder="1"/>
    <xf numFmtId="0" fontId="15" fillId="0" borderId="74" xfId="0" applyFont="1" applyBorder="1" applyAlignment="1">
      <alignment horizontal="center"/>
    </xf>
    <xf numFmtId="0" fontId="16" fillId="0" borderId="0" xfId="0" applyFont="1" applyAlignment="1">
      <alignment horizontal="center" vertical="center" wrapText="1"/>
    </xf>
    <xf numFmtId="3" fontId="17" fillId="0" borderId="81" xfId="0" applyNumberFormat="1" applyFont="1" applyBorder="1" applyAlignment="1">
      <alignment horizontal="right" vertical="center"/>
    </xf>
    <xf numFmtId="3" fontId="17" fillId="0" borderId="30" xfId="0" applyNumberFormat="1" applyFont="1" applyBorder="1" applyAlignment="1">
      <alignment horizontal="right" vertical="center"/>
    </xf>
    <xf numFmtId="3" fontId="17" fillId="0" borderId="46" xfId="0" applyNumberFormat="1" applyFont="1" applyBorder="1" applyAlignment="1">
      <alignment horizontal="right" vertical="center"/>
    </xf>
    <xf numFmtId="3" fontId="0" fillId="0" borderId="78" xfId="0" applyNumberFormat="1" applyBorder="1"/>
    <xf numFmtId="0" fontId="17" fillId="0" borderId="75" xfId="0" applyFont="1" applyBorder="1" applyAlignment="1">
      <alignment vertical="center"/>
    </xf>
    <xf numFmtId="0" fontId="17" fillId="0" borderId="73" xfId="0" applyFont="1" applyBorder="1" applyAlignment="1">
      <alignment vertical="center"/>
    </xf>
    <xf numFmtId="0" fontId="17" fillId="0" borderId="74" xfId="0" applyFont="1" applyBorder="1" applyAlignment="1">
      <alignment vertical="center"/>
    </xf>
    <xf numFmtId="3" fontId="17" fillId="0" borderId="74" xfId="0" applyNumberFormat="1" applyFont="1" applyBorder="1" applyAlignment="1">
      <alignment vertical="center"/>
    </xf>
    <xf numFmtId="0" fontId="17" fillId="6" borderId="74" xfId="0" applyFont="1" applyFill="1" applyBorder="1" applyAlignment="1">
      <alignment vertical="center"/>
    </xf>
    <xf numFmtId="0" fontId="0" fillId="0" borderId="73" xfId="0" applyBorder="1" applyAlignment="1">
      <alignment wrapText="1"/>
    </xf>
    <xf numFmtId="0" fontId="0" fillId="0" borderId="74" xfId="0" applyBorder="1" applyAlignment="1">
      <alignment wrapText="1"/>
    </xf>
    <xf numFmtId="0" fontId="0" fillId="0" borderId="75" xfId="0" applyBorder="1" applyAlignment="1">
      <alignment horizontal="center"/>
    </xf>
    <xf numFmtId="3" fontId="17" fillId="0" borderId="75" xfId="0" applyNumberFormat="1" applyFont="1" applyBorder="1" applyAlignment="1">
      <alignment vertical="center"/>
    </xf>
    <xf numFmtId="0" fontId="17" fillId="6" borderId="75" xfId="0" applyFont="1" applyFill="1" applyBorder="1" applyAlignment="1">
      <alignment vertical="center"/>
    </xf>
    <xf numFmtId="3" fontId="17" fillId="0" borderId="73" xfId="0" applyNumberFormat="1" applyFont="1" applyBorder="1" applyAlignment="1">
      <alignment vertical="center"/>
    </xf>
    <xf numFmtId="0" fontId="17" fillId="6" borderId="73" xfId="0" applyFont="1" applyFill="1" applyBorder="1" applyAlignment="1">
      <alignment vertical="center"/>
    </xf>
    <xf numFmtId="0" fontId="13" fillId="0" borderId="0" xfId="0" applyFont="1" applyAlignment="1">
      <alignment horizontal="left" vertical="center"/>
    </xf>
    <xf numFmtId="0" fontId="0" fillId="0" borderId="75" xfId="0" applyBorder="1" applyAlignment="1">
      <alignment horizontal="centerContinuous"/>
    </xf>
    <xf numFmtId="0" fontId="0" fillId="0" borderId="73" xfId="0" applyBorder="1" applyAlignment="1">
      <alignment horizontal="centerContinuous"/>
    </xf>
    <xf numFmtId="0" fontId="16" fillId="0" borderId="32" xfId="0" applyFont="1" applyBorder="1" applyAlignment="1">
      <alignment horizontal="centerContinuous" vertical="center" wrapText="1"/>
    </xf>
    <xf numFmtId="0" fontId="0" fillId="0" borderId="73" xfId="0" applyBorder="1" applyAlignment="1">
      <alignment horizontal="right"/>
    </xf>
    <xf numFmtId="0" fontId="0" fillId="0" borderId="75" xfId="0" applyBorder="1" applyAlignment="1">
      <alignment horizontal="right"/>
    </xf>
    <xf numFmtId="0" fontId="22" fillId="0" borderId="0" xfId="2" applyFont="1" applyAlignment="1">
      <alignment horizontal="center"/>
    </xf>
    <xf numFmtId="0" fontId="22" fillId="0" borderId="0" xfId="2" applyFont="1" applyAlignment="1">
      <alignment horizontal="right"/>
    </xf>
    <xf numFmtId="0" fontId="13" fillId="0" borderId="0" xfId="0" applyFont="1" applyAlignment="1">
      <alignment horizontal="left" wrapText="1"/>
    </xf>
    <xf numFmtId="0" fontId="0" fillId="6" borderId="73" xfId="0" applyFill="1" applyBorder="1"/>
    <xf numFmtId="0" fontId="0" fillId="6" borderId="75" xfId="0" applyFill="1" applyBorder="1"/>
    <xf numFmtId="0" fontId="0" fillId="0" borderId="73" xfId="0" applyBorder="1" applyAlignment="1">
      <alignment horizontal="center"/>
    </xf>
    <xf numFmtId="0" fontId="0" fillId="0" borderId="84" xfId="0" applyBorder="1"/>
    <xf numFmtId="3" fontId="0" fillId="6" borderId="74" xfId="0" applyNumberFormat="1" applyFill="1" applyBorder="1"/>
    <xf numFmtId="0" fontId="24" fillId="0" borderId="0" xfId="6" applyAlignment="1">
      <alignment vertical="center"/>
    </xf>
    <xf numFmtId="0" fontId="41" fillId="0" borderId="0" xfId="6" applyFont="1" applyAlignment="1">
      <alignment horizontal="left" vertical="center"/>
    </xf>
    <xf numFmtId="0" fontId="45" fillId="0" borderId="0" xfId="6" applyFont="1" applyAlignment="1">
      <alignment horizontal="left" vertical="center"/>
    </xf>
    <xf numFmtId="0" fontId="45" fillId="0" borderId="13" xfId="6" applyFont="1" applyBorder="1" applyAlignment="1">
      <alignment horizontal="left" vertical="center"/>
    </xf>
    <xf numFmtId="0" fontId="45" fillId="0" borderId="95" xfId="6" applyFont="1" applyBorder="1" applyAlignment="1">
      <alignment horizontal="left" vertical="center"/>
    </xf>
    <xf numFmtId="0" fontId="41" fillId="0" borderId="95" xfId="6" applyFont="1" applyBorder="1" applyAlignment="1">
      <alignment horizontal="left" vertical="center"/>
    </xf>
    <xf numFmtId="0" fontId="41" fillId="0" borderId="94" xfId="6" applyFont="1" applyBorder="1" applyAlignment="1">
      <alignment horizontal="left" vertical="center"/>
    </xf>
    <xf numFmtId="0" fontId="38" fillId="0" borderId="0" xfId="6" applyFont="1" applyAlignment="1">
      <alignment horizontal="left" vertical="center"/>
    </xf>
    <xf numFmtId="0" fontId="45" fillId="0" borderId="29" xfId="6" applyFont="1" applyBorder="1" applyAlignment="1">
      <alignment horizontal="left" vertical="center"/>
    </xf>
    <xf numFmtId="0" fontId="38" fillId="0" borderId="93" xfId="6" applyFont="1" applyBorder="1" applyAlignment="1">
      <alignment horizontal="left" vertical="center"/>
    </xf>
    <xf numFmtId="0" fontId="41" fillId="0" borderId="93" xfId="6" applyFont="1" applyBorder="1" applyAlignment="1">
      <alignment horizontal="left" vertical="center"/>
    </xf>
    <xf numFmtId="0" fontId="24" fillId="0" borderId="93" xfId="6" applyBorder="1" applyAlignment="1">
      <alignment vertical="center"/>
    </xf>
    <xf numFmtId="0" fontId="45" fillId="0" borderId="92" xfId="6" applyFont="1" applyBorder="1" applyAlignment="1">
      <alignment horizontal="left" vertical="center"/>
    </xf>
    <xf numFmtId="0" fontId="45" fillId="0" borderId="91" xfId="6" applyFont="1" applyBorder="1" applyAlignment="1">
      <alignment horizontal="left" vertical="center"/>
    </xf>
    <xf numFmtId="0" fontId="38" fillId="0" borderId="91" xfId="6" applyFont="1" applyBorder="1" applyAlignment="1">
      <alignment horizontal="left" vertical="center"/>
    </xf>
    <xf numFmtId="0" fontId="51" fillId="0" borderId="90" xfId="6" applyFont="1" applyBorder="1" applyAlignment="1">
      <alignment horizontal="left" vertical="center"/>
    </xf>
    <xf numFmtId="0" fontId="38" fillId="0" borderId="103" xfId="6" applyFont="1" applyBorder="1" applyAlignment="1">
      <alignment horizontal="left" vertical="center"/>
    </xf>
    <xf numFmtId="0" fontId="38" fillId="0" borderId="95" xfId="6" applyFont="1" applyBorder="1" applyAlignment="1">
      <alignment horizontal="left" vertical="center"/>
    </xf>
    <xf numFmtId="0" fontId="38" fillId="0" borderId="94" xfId="6" applyFont="1" applyBorder="1" applyAlignment="1">
      <alignment horizontal="left" vertical="center"/>
    </xf>
    <xf numFmtId="0" fontId="24" fillId="0" borderId="75" xfId="6" applyBorder="1" applyAlignment="1">
      <alignment horizontal="center" vertical="center"/>
    </xf>
    <xf numFmtId="0" fontId="24" fillId="0" borderId="0" xfId="6" applyAlignment="1">
      <alignment horizontal="center" vertical="center"/>
    </xf>
    <xf numFmtId="0" fontId="41" fillId="0" borderId="73" xfId="6" applyFont="1" applyBorder="1" applyAlignment="1">
      <alignment horizontal="center" vertical="center"/>
    </xf>
    <xf numFmtId="0" fontId="41" fillId="0" borderId="75" xfId="6" applyFont="1" applyBorder="1" applyAlignment="1">
      <alignment horizontal="center" vertical="center"/>
    </xf>
    <xf numFmtId="1" fontId="45" fillId="0" borderId="0" xfId="6" applyNumberFormat="1" applyFont="1" applyAlignment="1">
      <alignment horizontal="center" vertical="center"/>
    </xf>
    <xf numFmtId="168" fontId="45" fillId="0" borderId="0" xfId="6" applyNumberFormat="1" applyFont="1" applyAlignment="1">
      <alignment horizontal="center" vertical="center"/>
    </xf>
    <xf numFmtId="169" fontId="45" fillId="0" borderId="0" xfId="6" applyNumberFormat="1" applyFont="1" applyAlignment="1">
      <alignment horizontal="center" vertical="center"/>
    </xf>
    <xf numFmtId="169" fontId="45" fillId="0" borderId="93" xfId="6" applyNumberFormat="1" applyFont="1" applyBorder="1" applyAlignment="1">
      <alignment horizontal="center" vertical="center"/>
    </xf>
    <xf numFmtId="0" fontId="24" fillId="0" borderId="29" xfId="6" applyBorder="1"/>
    <xf numFmtId="0" fontId="24" fillId="0" borderId="0" xfId="6"/>
    <xf numFmtId="0" fontId="41" fillId="0" borderId="73" xfId="6" applyFont="1" applyBorder="1" applyAlignment="1">
      <alignment vertical="top" wrapText="1"/>
    </xf>
    <xf numFmtId="0" fontId="41" fillId="0" borderId="75" xfId="6" applyFont="1" applyBorder="1" applyAlignment="1">
      <alignment vertical="top" wrapText="1"/>
    </xf>
    <xf numFmtId="0" fontId="41" fillId="0" borderId="0" xfId="6" applyFont="1" applyAlignment="1">
      <alignment vertical="top" wrapText="1"/>
    </xf>
    <xf numFmtId="0" fontId="41" fillId="0" borderId="0" xfId="6" applyFont="1" applyAlignment="1">
      <alignment vertical="center" wrapText="1"/>
    </xf>
    <xf numFmtId="0" fontId="41" fillId="0" borderId="75" xfId="6" applyFont="1" applyBorder="1" applyAlignment="1">
      <alignment vertical="center" wrapText="1"/>
    </xf>
    <xf numFmtId="1" fontId="41" fillId="0" borderId="0" xfId="6" applyNumberFormat="1" applyFont="1" applyAlignment="1">
      <alignment horizontal="left" vertical="center"/>
    </xf>
    <xf numFmtId="0" fontId="41" fillId="0" borderId="83" xfId="6" applyFont="1" applyBorder="1" applyAlignment="1">
      <alignment vertical="center" wrapText="1"/>
    </xf>
    <xf numFmtId="1" fontId="41" fillId="0" borderId="97" xfId="6" applyNumberFormat="1" applyFont="1" applyBorder="1" applyAlignment="1">
      <alignment horizontal="left" vertical="center"/>
    </xf>
    <xf numFmtId="0" fontId="41" fillId="0" borderId="97" xfId="6" applyFont="1" applyBorder="1" applyAlignment="1">
      <alignment horizontal="left" vertical="center"/>
    </xf>
    <xf numFmtId="0" fontId="41" fillId="0" borderId="96" xfId="6" applyFont="1" applyBorder="1" applyAlignment="1">
      <alignment horizontal="left" vertical="center"/>
    </xf>
    <xf numFmtId="0" fontId="40" fillId="0" borderId="75" xfId="6" applyFont="1" applyBorder="1" applyAlignment="1">
      <alignment horizontal="center" vertical="center" wrapText="1"/>
    </xf>
    <xf numFmtId="0" fontId="50" fillId="0" borderId="0" xfId="6" applyFont="1" applyAlignment="1">
      <alignment horizontal="left" vertical="center"/>
    </xf>
    <xf numFmtId="0" fontId="50" fillId="0" borderId="101" xfId="6" applyFont="1" applyBorder="1" applyAlignment="1">
      <alignment horizontal="left" vertical="center"/>
    </xf>
    <xf numFmtId="0" fontId="24" fillId="0" borderId="91" xfId="6" applyBorder="1" applyAlignment="1">
      <alignment vertical="center"/>
    </xf>
    <xf numFmtId="0" fontId="41" fillId="0" borderId="90" xfId="6" applyFont="1" applyBorder="1" applyAlignment="1">
      <alignment vertical="center"/>
    </xf>
    <xf numFmtId="0" fontId="45" fillId="0" borderId="13" xfId="6" applyFont="1" applyBorder="1" applyAlignment="1">
      <alignment horizontal="center" vertical="center"/>
    </xf>
    <xf numFmtId="0" fontId="45" fillId="0" borderId="95" xfId="6" applyFont="1" applyBorder="1" applyAlignment="1">
      <alignment horizontal="center" vertical="center"/>
    </xf>
    <xf numFmtId="0" fontId="45" fillId="0" borderId="94" xfId="6" applyFont="1" applyBorder="1" applyAlignment="1">
      <alignment horizontal="center" vertical="center"/>
    </xf>
    <xf numFmtId="0" fontId="45" fillId="0" borderId="0" xfId="6" applyFont="1" applyAlignment="1">
      <alignment horizontal="center" vertical="center"/>
    </xf>
    <xf numFmtId="0" fontId="45" fillId="0" borderId="0" xfId="6" applyFont="1" applyAlignment="1">
      <alignment vertical="center"/>
    </xf>
    <xf numFmtId="0" fontId="48" fillId="0" borderId="0" xfId="6" applyFont="1" applyAlignment="1">
      <alignment vertical="center"/>
    </xf>
    <xf numFmtId="0" fontId="45" fillId="0" borderId="93" xfId="6" applyFont="1" applyBorder="1" applyAlignment="1">
      <alignment vertical="center"/>
    </xf>
    <xf numFmtId="0" fontId="41" fillId="0" borderId="0" xfId="6" applyFont="1" applyAlignment="1">
      <alignment vertical="center"/>
    </xf>
    <xf numFmtId="0" fontId="41" fillId="0" borderId="93" xfId="6" applyFont="1" applyBorder="1" applyAlignment="1">
      <alignment vertical="center"/>
    </xf>
    <xf numFmtId="0" fontId="49" fillId="0" borderId="0" xfId="6" applyFont="1" applyAlignment="1">
      <alignment vertical="center"/>
    </xf>
    <xf numFmtId="0" fontId="45" fillId="0" borderId="29" xfId="6" applyFont="1" applyBorder="1" applyAlignment="1">
      <alignment horizontal="center" vertical="center"/>
    </xf>
    <xf numFmtId="0" fontId="45" fillId="0" borderId="93" xfId="6" applyFont="1" applyBorder="1" applyAlignment="1">
      <alignment horizontal="center" vertical="center"/>
    </xf>
    <xf numFmtId="0" fontId="42" fillId="0" borderId="0" xfId="6" applyFont="1" applyAlignment="1">
      <alignment vertical="center"/>
    </xf>
    <xf numFmtId="0" fontId="46" fillId="0" borderId="100" xfId="6" applyFont="1" applyBorder="1" applyAlignment="1">
      <alignment horizontal="left" vertical="center"/>
    </xf>
    <xf numFmtId="0" fontId="46" fillId="0" borderId="86" xfId="6" applyFont="1" applyBorder="1" applyAlignment="1">
      <alignment horizontal="left" vertical="center"/>
    </xf>
    <xf numFmtId="0" fontId="42" fillId="0" borderId="86" xfId="6" applyFont="1" applyBorder="1" applyAlignment="1">
      <alignment vertical="center"/>
    </xf>
    <xf numFmtId="0" fontId="42" fillId="0" borderId="99" xfId="6" applyFont="1" applyBorder="1" applyAlignment="1">
      <alignment vertical="center"/>
    </xf>
    <xf numFmtId="0" fontId="40" fillId="0" borderId="98" xfId="6" applyFont="1" applyBorder="1" applyAlignment="1">
      <alignment horizontal="center" vertical="center"/>
    </xf>
    <xf numFmtId="0" fontId="40" fillId="0" borderId="97" xfId="6" applyFont="1" applyBorder="1" applyAlignment="1">
      <alignment horizontal="center" vertical="center"/>
    </xf>
    <xf numFmtId="0" fontId="40" fillId="0" borderId="96" xfId="6" applyFont="1" applyBorder="1" applyAlignment="1">
      <alignment horizontal="center" vertical="center"/>
    </xf>
    <xf numFmtId="0" fontId="46" fillId="0" borderId="98" xfId="6" applyFont="1" applyBorder="1" applyAlignment="1">
      <alignment horizontal="left" vertical="center"/>
    </xf>
    <xf numFmtId="0" fontId="46" fillId="0" borderId="97" xfId="6" applyFont="1" applyBorder="1" applyAlignment="1">
      <alignment horizontal="left" vertical="center"/>
    </xf>
    <xf numFmtId="0" fontId="46" fillId="0" borderId="97" xfId="6" applyFont="1" applyBorder="1" applyAlignment="1">
      <alignment vertical="center"/>
    </xf>
    <xf numFmtId="0" fontId="46" fillId="0" borderId="96" xfId="6" applyFont="1" applyBorder="1" applyAlignment="1">
      <alignment vertical="center"/>
    </xf>
    <xf numFmtId="0" fontId="44" fillId="0" borderId="0" xfId="6" applyFont="1" applyAlignment="1">
      <alignment horizontal="left" vertical="center"/>
    </xf>
    <xf numFmtId="0" fontId="44" fillId="0" borderId="91" xfId="6" applyFont="1" applyBorder="1" applyAlignment="1">
      <alignment horizontal="left" vertical="center"/>
    </xf>
    <xf numFmtId="0" fontId="41" fillId="0" borderId="90" xfId="6" applyFont="1" applyBorder="1" applyAlignment="1">
      <alignment horizontal="left" vertical="center"/>
    </xf>
    <xf numFmtId="0" fontId="41" fillId="0" borderId="95" xfId="6" applyFont="1" applyBorder="1" applyAlignment="1">
      <alignment horizontal="left"/>
    </xf>
    <xf numFmtId="0" fontId="44" fillId="0" borderId="95" xfId="6" applyFont="1" applyBorder="1" applyAlignment="1">
      <alignment horizontal="left" vertical="center"/>
    </xf>
    <xf numFmtId="0" fontId="44" fillId="0" borderId="13" xfId="6" applyFont="1" applyBorder="1" applyAlignment="1">
      <alignment horizontal="left" vertical="center"/>
    </xf>
    <xf numFmtId="0" fontId="45" fillId="0" borderId="94" xfId="6" applyFont="1" applyBorder="1" applyAlignment="1">
      <alignment horizontal="left" vertical="center"/>
    </xf>
    <xf numFmtId="0" fontId="41" fillId="0" borderId="0" xfId="6" applyFont="1" applyAlignment="1">
      <alignment horizontal="left"/>
    </xf>
    <xf numFmtId="0" fontId="44" fillId="0" borderId="29" xfId="6" applyFont="1" applyBorder="1" applyAlignment="1">
      <alignment horizontal="left" vertical="center"/>
    </xf>
    <xf numFmtId="0" fontId="45" fillId="0" borderId="0" xfId="6" applyFont="1" applyAlignment="1">
      <alignment horizontal="left"/>
    </xf>
    <xf numFmtId="0" fontId="23" fillId="0" borderId="0" xfId="6" applyFont="1" applyAlignment="1">
      <alignment horizontal="left"/>
    </xf>
    <xf numFmtId="0" fontId="40" fillId="0" borderId="0" xfId="6" applyFont="1" applyAlignment="1">
      <alignment horizontal="center" vertical="center"/>
    </xf>
    <xf numFmtId="0" fontId="45" fillId="0" borderId="0" xfId="6" applyFont="1" applyAlignment="1">
      <alignment horizontal="center"/>
    </xf>
    <xf numFmtId="0" fontId="45" fillId="0" borderId="93" xfId="6" applyFont="1" applyBorder="1" applyAlignment="1" applyProtection="1">
      <alignment horizontal="center" vertical="center"/>
      <protection locked="0"/>
    </xf>
    <xf numFmtId="0" fontId="44" fillId="0" borderId="94" xfId="6" applyFont="1" applyBorder="1" applyAlignment="1">
      <alignment horizontal="left"/>
    </xf>
    <xf numFmtId="0" fontId="47" fillId="0" borderId="0" xfId="6" applyFont="1" applyAlignment="1">
      <alignment horizontal="center" vertical="center"/>
    </xf>
    <xf numFmtId="0" fontId="44" fillId="0" borderId="92" xfId="6" applyFont="1" applyBorder="1" applyAlignment="1">
      <alignment horizontal="left" vertical="center"/>
    </xf>
    <xf numFmtId="0" fontId="41" fillId="0" borderId="91" xfId="6" applyFont="1" applyBorder="1" applyAlignment="1">
      <alignment horizontal="left" vertical="center"/>
    </xf>
    <xf numFmtId="0" fontId="46" fillId="0" borderId="91" xfId="6" applyFont="1" applyBorder="1" applyAlignment="1">
      <alignment horizontal="left" vertical="center"/>
    </xf>
    <xf numFmtId="0" fontId="43" fillId="0" borderId="0" xfId="6" applyFont="1" applyAlignment="1">
      <alignment horizontal="left" vertical="center"/>
    </xf>
    <xf numFmtId="0" fontId="43" fillId="0" borderId="13" xfId="6" applyFont="1" applyBorder="1" applyAlignment="1">
      <alignment horizontal="left" vertical="center"/>
    </xf>
    <xf numFmtId="0" fontId="43" fillId="0" borderId="95" xfId="6" applyFont="1" applyBorder="1" applyAlignment="1">
      <alignment horizontal="left" vertical="center"/>
    </xf>
    <xf numFmtId="0" fontId="43" fillId="0" borderId="94" xfId="6" applyFont="1" applyBorder="1" applyAlignment="1">
      <alignment horizontal="left" vertical="center"/>
    </xf>
    <xf numFmtId="0" fontId="41" fillId="0" borderId="29" xfId="6" applyFont="1" applyBorder="1" applyAlignment="1">
      <alignment horizontal="left" vertical="center"/>
    </xf>
    <xf numFmtId="0" fontId="42" fillId="0" borderId="0" xfId="6" applyFont="1" applyAlignment="1">
      <alignment horizontal="left" vertical="center"/>
    </xf>
    <xf numFmtId="0" fontId="42" fillId="0" borderId="92" xfId="6" applyFont="1" applyBorder="1" applyAlignment="1">
      <alignment horizontal="left" vertical="center"/>
    </xf>
    <xf numFmtId="0" fontId="42" fillId="0" borderId="91" xfId="6" applyFont="1" applyBorder="1" applyAlignment="1">
      <alignment horizontal="left" vertical="center"/>
    </xf>
    <xf numFmtId="0" fontId="42" fillId="0" borderId="90" xfId="6" applyFont="1" applyBorder="1" applyAlignment="1">
      <alignment horizontal="left" vertical="center"/>
    </xf>
    <xf numFmtId="0" fontId="24" fillId="0" borderId="17" xfId="6" applyBorder="1" applyAlignment="1">
      <alignment vertical="center"/>
    </xf>
    <xf numFmtId="0" fontId="24" fillId="0" borderId="89" xfId="6" applyBorder="1" applyAlignment="1">
      <alignment vertical="center"/>
    </xf>
    <xf numFmtId="0" fontId="41" fillId="0" borderId="89" xfId="6" quotePrefix="1" applyFont="1" applyBorder="1" applyAlignment="1">
      <alignment horizontal="left" vertical="center"/>
    </xf>
    <xf numFmtId="0" fontId="40" fillId="0" borderId="89" xfId="6" applyFont="1" applyBorder="1" applyAlignment="1">
      <alignment horizontal="center" vertical="center"/>
    </xf>
    <xf numFmtId="0" fontId="38" fillId="0" borderId="88" xfId="6" applyFont="1" applyBorder="1" applyAlignment="1">
      <alignment vertical="center"/>
    </xf>
    <xf numFmtId="0" fontId="39" fillId="0" borderId="0" xfId="6" applyFont="1" applyAlignment="1">
      <alignment horizontal="left" vertical="center"/>
    </xf>
    <xf numFmtId="0" fontId="24" fillId="0" borderId="87" xfId="6" applyBorder="1" applyAlignment="1">
      <alignment horizontal="left" vertical="center"/>
    </xf>
    <xf numFmtId="0" fontId="38" fillId="0" borderId="86" xfId="6" applyFont="1" applyBorder="1" applyAlignment="1">
      <alignment horizontal="left" vertical="center"/>
    </xf>
    <xf numFmtId="0" fontId="24" fillId="0" borderId="85" xfId="6" applyBorder="1" applyAlignment="1">
      <alignment horizontal="left" vertical="center"/>
    </xf>
    <xf numFmtId="0" fontId="36" fillId="0" borderId="0" xfId="6" applyFont="1" applyAlignment="1">
      <alignment horizontal="left" vertical="center"/>
    </xf>
    <xf numFmtId="0" fontId="37" fillId="0" borderId="0" xfId="6" quotePrefix="1" applyFont="1" applyAlignment="1">
      <alignment horizontal="left" vertical="center"/>
    </xf>
    <xf numFmtId="49" fontId="53" fillId="0" borderId="43" xfId="6" applyNumberFormat="1" applyFont="1" applyBorder="1" applyAlignment="1">
      <alignment horizontal="center" vertical="top"/>
    </xf>
    <xf numFmtId="0" fontId="53" fillId="0" borderId="70" xfId="6" applyFont="1" applyBorder="1" applyAlignment="1">
      <alignment horizontal="right" vertical="top" wrapText="1"/>
    </xf>
    <xf numFmtId="0" fontId="53" fillId="0" borderId="65" xfId="6" applyFont="1" applyBorder="1" applyAlignment="1">
      <alignment horizontal="right" vertical="top" wrapText="1"/>
    </xf>
    <xf numFmtId="0" fontId="53" fillId="0" borderId="65" xfId="6" applyFont="1" applyBorder="1" applyAlignment="1">
      <alignment horizontal="left" vertical="top" wrapText="1"/>
    </xf>
    <xf numFmtId="0" fontId="54" fillId="0" borderId="65" xfId="6" applyFont="1" applyBorder="1" applyAlignment="1">
      <alignment horizontal="left" vertical="top" wrapText="1"/>
    </xf>
    <xf numFmtId="0" fontId="54" fillId="0" borderId="65" xfId="6" quotePrefix="1" applyFont="1" applyBorder="1" applyAlignment="1">
      <alignment horizontal="left" vertical="top" wrapText="1"/>
    </xf>
    <xf numFmtId="0" fontId="55" fillId="0" borderId="63" xfId="6" applyFont="1" applyBorder="1" applyAlignment="1">
      <alignment horizontal="center" wrapText="1"/>
    </xf>
    <xf numFmtId="0" fontId="55" fillId="0" borderId="62" xfId="6" applyFont="1" applyBorder="1" applyAlignment="1">
      <alignment horizontal="center" wrapText="1"/>
    </xf>
    <xf numFmtId="49" fontId="54" fillId="0" borderId="71" xfId="6" applyNumberFormat="1" applyFont="1" applyBorder="1" applyAlignment="1">
      <alignment horizontal="center" vertical="top"/>
    </xf>
    <xf numFmtId="0" fontId="54" fillId="0" borderId="70" xfId="6" applyFont="1" applyBorder="1" applyAlignment="1">
      <alignment horizontal="left" vertical="top" wrapText="1"/>
    </xf>
    <xf numFmtId="49" fontId="54" fillId="0" borderId="43" xfId="6" applyNumberFormat="1" applyFont="1" applyBorder="1" applyAlignment="1">
      <alignment horizontal="center" vertical="top"/>
    </xf>
    <xf numFmtId="0" fontId="56" fillId="0" borderId="65" xfId="6" applyFont="1" applyBorder="1" applyAlignment="1">
      <alignment horizontal="right" vertical="top" wrapText="1"/>
    </xf>
    <xf numFmtId="0" fontId="41" fillId="0" borderId="0" xfId="6" applyFont="1"/>
    <xf numFmtId="0" fontId="54" fillId="0" borderId="65" xfId="6" applyFont="1" applyBorder="1" applyAlignment="1">
      <alignment horizontal="left" vertical="top"/>
    </xf>
    <xf numFmtId="0" fontId="55" fillId="0" borderId="69" xfId="6" applyFont="1" applyBorder="1" applyAlignment="1">
      <alignment horizontal="center" wrapText="1"/>
    </xf>
    <xf numFmtId="0" fontId="55" fillId="0" borderId="68" xfId="6" applyFont="1" applyBorder="1" applyAlignment="1">
      <alignment horizontal="center" wrapText="1"/>
    </xf>
    <xf numFmtId="0" fontId="52" fillId="0" borderId="112" xfId="6" applyFont="1" applyBorder="1" applyAlignment="1">
      <alignment horizontal="right" vertical="center" wrapText="1"/>
    </xf>
    <xf numFmtId="0" fontId="42" fillId="0" borderId="0" xfId="6" applyFont="1" applyAlignment="1">
      <alignment vertical="center" wrapText="1"/>
    </xf>
    <xf numFmtId="0" fontId="40" fillId="0" borderId="87" xfId="6" applyFont="1" applyBorder="1" applyAlignment="1">
      <alignment horizontal="left" vertical="center"/>
    </xf>
    <xf numFmtId="0" fontId="40" fillId="0" borderId="86" xfId="6" applyFont="1" applyBorder="1" applyAlignment="1">
      <alignment horizontal="left" vertical="center"/>
    </xf>
    <xf numFmtId="0" fontId="52" fillId="0" borderId="85" xfId="6" applyFont="1" applyBorder="1" applyAlignment="1">
      <alignment horizontal="left" vertical="center"/>
    </xf>
    <xf numFmtId="0" fontId="40" fillId="0" borderId="43" xfId="6" applyFont="1" applyBorder="1" applyAlignment="1">
      <alignment horizontal="center" vertical="center"/>
    </xf>
    <xf numFmtId="0" fontId="41" fillId="0" borderId="43" xfId="6" applyFont="1" applyBorder="1" applyAlignment="1">
      <alignment horizontal="center" vertical="center"/>
    </xf>
    <xf numFmtId="0" fontId="45" fillId="0" borderId="75" xfId="6" applyFont="1" applyBorder="1" applyAlignment="1">
      <alignment horizontal="left" vertical="center"/>
    </xf>
    <xf numFmtId="0" fontId="41" fillId="0" borderId="75" xfId="6" applyFont="1" applyBorder="1" applyAlignment="1">
      <alignment horizontal="left" vertical="center"/>
    </xf>
    <xf numFmtId="171" fontId="41" fillId="0" borderId="0" xfId="6" applyNumberFormat="1" applyFont="1" applyAlignment="1">
      <alignment horizontal="left" vertical="center"/>
    </xf>
    <xf numFmtId="0" fontId="24" fillId="0" borderId="0" xfId="6" applyAlignment="1">
      <alignment horizontal="left" vertical="center"/>
    </xf>
    <xf numFmtId="0" fontId="38" fillId="0" borderId="87" xfId="6" applyFont="1" applyBorder="1" applyAlignment="1">
      <alignment horizontal="left" vertical="center"/>
    </xf>
    <xf numFmtId="0" fontId="24" fillId="0" borderId="100" xfId="6" applyBorder="1" applyAlignment="1">
      <alignment horizontal="left" vertical="center"/>
    </xf>
    <xf numFmtId="0" fontId="53" fillId="0" borderId="0" xfId="6" applyFont="1" applyAlignment="1">
      <alignment vertical="center"/>
    </xf>
    <xf numFmtId="0" fontId="54" fillId="0" borderId="0" xfId="6" applyFont="1" applyAlignment="1">
      <alignment vertical="center"/>
    </xf>
    <xf numFmtId="0" fontId="54" fillId="0" borderId="107" xfId="6" applyFont="1" applyBorder="1" applyAlignment="1">
      <alignment horizontal="left" vertical="top" wrapText="1"/>
    </xf>
    <xf numFmtId="0" fontId="54" fillId="0" borderId="106" xfId="6" applyFont="1" applyBorder="1" applyAlignment="1">
      <alignment horizontal="left" vertical="top" wrapText="1"/>
    </xf>
    <xf numFmtId="170" fontId="52" fillId="0" borderId="66" xfId="6" applyNumberFormat="1" applyFont="1" applyBorder="1" applyAlignment="1">
      <alignment horizontal="right" vertical="center"/>
    </xf>
    <xf numFmtId="0" fontId="53" fillId="0" borderId="87" xfId="6" applyFont="1" applyBorder="1" applyAlignment="1">
      <alignment horizontal="left" vertical="top" wrapText="1"/>
    </xf>
    <xf numFmtId="0" fontId="53" fillId="0" borderId="85" xfId="6" applyFont="1" applyBorder="1" applyAlignment="1">
      <alignment horizontal="left" vertical="top" wrapText="1"/>
    </xf>
    <xf numFmtId="0" fontId="54" fillId="0" borderId="87" xfId="6" applyFont="1" applyBorder="1" applyAlignment="1">
      <alignment horizontal="left" vertical="top" wrapText="1"/>
    </xf>
    <xf numFmtId="0" fontId="54" fillId="0" borderId="85" xfId="6" applyFont="1" applyBorder="1" applyAlignment="1">
      <alignment horizontal="left" vertical="top" wrapText="1"/>
    </xf>
    <xf numFmtId="49" fontId="54" fillId="0" borderId="69" xfId="6" applyNumberFormat="1" applyFont="1" applyBorder="1" applyAlignment="1">
      <alignment horizontal="center" vertical="top"/>
    </xf>
    <xf numFmtId="0" fontId="54" fillId="0" borderId="83" xfId="6" applyFont="1" applyBorder="1" applyAlignment="1">
      <alignment horizontal="left" vertical="top" wrapText="1"/>
    </xf>
    <xf numFmtId="0" fontId="54" fillId="0" borderId="82" xfId="6" applyFont="1" applyBorder="1" applyAlignment="1">
      <alignment horizontal="left" vertical="top" wrapText="1"/>
    </xf>
    <xf numFmtId="0" fontId="54" fillId="0" borderId="68" xfId="6" applyFont="1" applyBorder="1" applyAlignment="1">
      <alignment horizontal="left" vertical="top" wrapText="1"/>
    </xf>
    <xf numFmtId="0" fontId="53" fillId="0" borderId="65" xfId="6" quotePrefix="1" applyFont="1" applyBorder="1" applyAlignment="1">
      <alignment horizontal="left" vertical="top" wrapText="1"/>
    </xf>
    <xf numFmtId="49" fontId="53" fillId="0" borderId="69" xfId="6" applyNumberFormat="1" applyFont="1" applyBorder="1" applyAlignment="1">
      <alignment horizontal="center" vertical="top"/>
    </xf>
    <xf numFmtId="0" fontId="53" fillId="0" borderId="83" xfId="6" applyFont="1" applyBorder="1" applyAlignment="1">
      <alignment horizontal="left" vertical="top" wrapText="1"/>
    </xf>
    <xf numFmtId="0" fontId="53" fillId="0" borderId="82" xfId="6" applyFont="1" applyBorder="1" applyAlignment="1">
      <alignment horizontal="left" vertical="top" wrapText="1"/>
    </xf>
    <xf numFmtId="0" fontId="53" fillId="0" borderId="68" xfId="6" applyFont="1" applyBorder="1" applyAlignment="1">
      <alignment horizontal="left" vertical="top" wrapText="1"/>
    </xf>
    <xf numFmtId="0" fontId="57" fillId="0" borderId="87" xfId="6" applyFont="1" applyBorder="1" applyAlignment="1">
      <alignment horizontal="left" vertical="top" wrapText="1"/>
    </xf>
    <xf numFmtId="0" fontId="57" fillId="0" borderId="85" xfId="6" applyFont="1" applyBorder="1" applyAlignment="1">
      <alignment horizontal="left" vertical="top" wrapText="1"/>
    </xf>
    <xf numFmtId="0" fontId="57" fillId="0" borderId="65" xfId="6" applyFont="1" applyBorder="1" applyAlignment="1">
      <alignment horizontal="left" vertical="top" wrapText="1"/>
    </xf>
    <xf numFmtId="0" fontId="57" fillId="0" borderId="87" xfId="6" quotePrefix="1" applyFont="1" applyBorder="1" applyAlignment="1">
      <alignment horizontal="left" vertical="top" wrapText="1"/>
    </xf>
    <xf numFmtId="0" fontId="57" fillId="0" borderId="85" xfId="6" quotePrefix="1" applyFont="1" applyBorder="1" applyAlignment="1">
      <alignment horizontal="left" vertical="top" wrapText="1"/>
    </xf>
    <xf numFmtId="0" fontId="53" fillId="0" borderId="83" xfId="6" quotePrefix="1" applyFont="1" applyBorder="1" applyAlignment="1">
      <alignment horizontal="left" vertical="top" wrapText="1"/>
    </xf>
    <xf numFmtId="0" fontId="53" fillId="0" borderId="82" xfId="6" quotePrefix="1" applyFont="1" applyBorder="1" applyAlignment="1">
      <alignment horizontal="left" vertical="top" wrapText="1"/>
    </xf>
    <xf numFmtId="0" fontId="53" fillId="0" borderId="0" xfId="6" applyFont="1" applyAlignment="1">
      <alignment vertical="center" wrapText="1"/>
    </xf>
    <xf numFmtId="49" fontId="53" fillId="0" borderId="71" xfId="6" applyNumberFormat="1" applyFont="1" applyBorder="1" applyAlignment="1">
      <alignment horizontal="center" vertical="top"/>
    </xf>
    <xf numFmtId="0" fontId="53" fillId="0" borderId="107" xfId="6" applyFont="1" applyBorder="1" applyAlignment="1">
      <alignment horizontal="left" vertical="top" wrapText="1"/>
    </xf>
    <xf numFmtId="0" fontId="53" fillId="0" borderId="106" xfId="6" applyFont="1" applyBorder="1" applyAlignment="1">
      <alignment horizontal="left" vertical="top" wrapText="1"/>
    </xf>
    <xf numFmtId="0" fontId="53" fillId="0" borderId="70" xfId="6" applyFont="1" applyBorder="1" applyAlignment="1">
      <alignment horizontal="left" vertical="top" wrapText="1"/>
    </xf>
    <xf numFmtId="0" fontId="54" fillId="0" borderId="0" xfId="6" applyFont="1" applyAlignment="1">
      <alignment vertical="center" wrapText="1"/>
    </xf>
    <xf numFmtId="0" fontId="54" fillId="0" borderId="87" xfId="6" quotePrefix="1" applyFont="1" applyBorder="1" applyAlignment="1">
      <alignment horizontal="left" vertical="top" wrapText="1"/>
    </xf>
    <xf numFmtId="0" fontId="54" fillId="0" borderId="85" xfId="6" quotePrefix="1" applyFont="1" applyBorder="1" applyAlignment="1">
      <alignment horizontal="left" vertical="top" wrapText="1"/>
    </xf>
    <xf numFmtId="0" fontId="53" fillId="0" borderId="87" xfId="6" quotePrefix="1" applyFont="1" applyBorder="1" applyAlignment="1">
      <alignment horizontal="left" vertical="top" wrapText="1"/>
    </xf>
    <xf numFmtId="0" fontId="53" fillId="0" borderId="85" xfId="6" quotePrefix="1" applyFont="1" applyBorder="1" applyAlignment="1">
      <alignment horizontal="left" vertical="top" wrapText="1"/>
    </xf>
    <xf numFmtId="0" fontId="54" fillId="0" borderId="66" xfId="6" applyFont="1" applyBorder="1" applyAlignment="1">
      <alignment horizontal="center" vertical="center" wrapText="1"/>
    </xf>
    <xf numFmtId="0" fontId="54" fillId="0" borderId="43" xfId="6" applyFont="1" applyBorder="1" applyAlignment="1">
      <alignment horizontal="center" wrapText="1"/>
    </xf>
    <xf numFmtId="0" fontId="55" fillId="0" borderId="43" xfId="6" applyFont="1" applyBorder="1" applyAlignment="1">
      <alignment horizontal="center" vertical="center" wrapText="1"/>
    </xf>
    <xf numFmtId="0" fontId="54" fillId="0" borderId="87" xfId="6" applyFont="1" applyBorder="1" applyAlignment="1">
      <alignment horizontal="center" vertical="center" wrapText="1"/>
    </xf>
    <xf numFmtId="0" fontId="54" fillId="0" borderId="85" xfId="6" applyFont="1" applyBorder="1" applyAlignment="1">
      <alignment horizontal="center" vertical="center" wrapText="1"/>
    </xf>
    <xf numFmtId="0" fontId="55" fillId="0" borderId="65" xfId="6" applyFont="1" applyBorder="1" applyAlignment="1">
      <alignment horizontal="center" vertical="center" wrapText="1"/>
    </xf>
    <xf numFmtId="0" fontId="53" fillId="0" borderId="63" xfId="6" applyFont="1" applyBorder="1" applyAlignment="1">
      <alignment horizontal="center" vertical="center"/>
    </xf>
    <xf numFmtId="0" fontId="53" fillId="0" borderId="110" xfId="6" applyFont="1" applyBorder="1" applyAlignment="1">
      <alignment horizontal="center" vertical="center"/>
    </xf>
    <xf numFmtId="0" fontId="53" fillId="0" borderId="109" xfId="6" applyFont="1" applyBorder="1" applyAlignment="1">
      <alignment horizontal="center" vertical="center"/>
    </xf>
    <xf numFmtId="0" fontId="53" fillId="0" borderId="62" xfId="6" applyFont="1" applyBorder="1" applyAlignment="1">
      <alignment horizontal="center" vertical="center"/>
    </xf>
    <xf numFmtId="0" fontId="41" fillId="0" borderId="95" xfId="6" applyFont="1" applyBorder="1" applyAlignment="1">
      <alignment vertical="center"/>
    </xf>
    <xf numFmtId="0" fontId="52" fillId="0" borderId="0" xfId="6" applyFont="1" applyAlignment="1">
      <alignment horizontal="left" vertical="center"/>
    </xf>
    <xf numFmtId="0" fontId="35" fillId="7" borderId="0" xfId="0" applyFont="1" applyFill="1"/>
    <xf numFmtId="0" fontId="60" fillId="0" borderId="0" xfId="0" applyFont="1"/>
    <xf numFmtId="0" fontId="10" fillId="0" borderId="0" xfId="0" applyFont="1" applyAlignment="1">
      <alignment horizontal="left" wrapText="1"/>
    </xf>
    <xf numFmtId="0" fontId="17" fillId="0" borderId="0" xfId="0" applyFont="1" applyAlignment="1">
      <alignment wrapText="1"/>
    </xf>
    <xf numFmtId="0" fontId="9" fillId="0" borderId="0" xfId="0" applyFont="1"/>
    <xf numFmtId="0" fontId="17" fillId="0" borderId="0" xfId="0" applyFont="1" applyAlignment="1">
      <alignment horizontal="center"/>
    </xf>
    <xf numFmtId="0" fontId="9" fillId="0" borderId="0" xfId="0" applyFont="1" applyAlignment="1">
      <alignment horizontal="left" wrapText="1"/>
    </xf>
    <xf numFmtId="0" fontId="62" fillId="7" borderId="0" xfId="0" applyFont="1" applyFill="1"/>
    <xf numFmtId="0" fontId="60" fillId="0" borderId="95" xfId="0" applyFont="1" applyBorder="1"/>
    <xf numFmtId="0" fontId="9" fillId="0" borderId="0" xfId="0" applyFont="1" applyAlignment="1">
      <alignment horizontal="left" vertical="top" wrapText="1"/>
    </xf>
    <xf numFmtId="170" fontId="52" fillId="0" borderId="43" xfId="6" applyNumberFormat="1" applyFont="1" applyBorder="1" applyAlignment="1">
      <alignment horizontal="right" vertical="center"/>
    </xf>
    <xf numFmtId="0" fontId="17" fillId="0" borderId="73" xfId="0" applyFont="1" applyBorder="1"/>
    <xf numFmtId="3" fontId="17" fillId="0" borderId="75" xfId="0" applyNumberFormat="1" applyFont="1" applyBorder="1"/>
    <xf numFmtId="0" fontId="17" fillId="0" borderId="75" xfId="0" applyFont="1" applyBorder="1"/>
    <xf numFmtId="3" fontId="17" fillId="0" borderId="73" xfId="0" applyNumberFormat="1" applyFont="1" applyBorder="1"/>
    <xf numFmtId="0" fontId="8" fillId="0" borderId="0" xfId="0" applyFont="1" applyAlignment="1">
      <alignment horizontal="left"/>
    </xf>
    <xf numFmtId="0" fontId="17" fillId="0" borderId="0" xfId="0" applyFont="1" applyAlignment="1">
      <alignment horizontal="center" wrapText="1"/>
    </xf>
    <xf numFmtId="0" fontId="17" fillId="0" borderId="74" xfId="0" applyFont="1" applyBorder="1"/>
    <xf numFmtId="0" fontId="63" fillId="0" borderId="0" xfId="0" applyFont="1" applyAlignment="1">
      <alignment horizontal="justify"/>
    </xf>
    <xf numFmtId="3" fontId="0" fillId="0" borderId="73" xfId="0" applyNumberFormat="1" applyBorder="1" applyAlignment="1">
      <alignment horizontal="right"/>
    </xf>
    <xf numFmtId="3" fontId="0" fillId="0" borderId="75" xfId="0" applyNumberFormat="1" applyBorder="1" applyAlignment="1">
      <alignment horizontal="right"/>
    </xf>
    <xf numFmtId="0" fontId="17" fillId="0" borderId="0" xfId="0" applyFont="1" applyAlignment="1">
      <alignment horizontal="center" vertical="center"/>
    </xf>
    <xf numFmtId="0" fontId="7" fillId="0" borderId="0" xfId="0" applyFont="1" applyAlignment="1">
      <alignment horizontal="left"/>
    </xf>
    <xf numFmtId="3" fontId="17" fillId="0" borderId="0" xfId="0" applyNumberFormat="1" applyFont="1"/>
    <xf numFmtId="0" fontId="18" fillId="0" borderId="0" xfId="0" applyFont="1" applyAlignment="1">
      <alignment vertical="center" wrapText="1"/>
    </xf>
    <xf numFmtId="0" fontId="16" fillId="0" borderId="0" xfId="0" applyFont="1" applyAlignment="1">
      <alignment horizontal="left" vertical="center" wrapText="1"/>
    </xf>
    <xf numFmtId="0" fontId="16" fillId="0" borderId="73" xfId="0" applyFont="1" applyBorder="1"/>
    <xf numFmtId="0" fontId="9" fillId="0" borderId="0" xfId="0" applyFont="1" applyAlignment="1">
      <alignment horizontal="justify" vertical="top" wrapText="1"/>
    </xf>
    <xf numFmtId="0" fontId="60" fillId="0" borderId="0" xfId="0" applyFont="1" applyAlignment="1">
      <alignment horizontal="justify" vertical="top"/>
    </xf>
    <xf numFmtId="0" fontId="7" fillId="0" borderId="0" xfId="0" applyFont="1" applyAlignment="1">
      <alignment horizontal="left" vertical="top"/>
    </xf>
    <xf numFmtId="0" fontId="17" fillId="0" borderId="103" xfId="0" applyFont="1" applyBorder="1" applyAlignment="1">
      <alignment horizontal="center"/>
    </xf>
    <xf numFmtId="0" fontId="5" fillId="0" borderId="0" xfId="0" applyFont="1"/>
    <xf numFmtId="0" fontId="5" fillId="0" borderId="0" xfId="0" applyFont="1" applyAlignment="1">
      <alignment horizontal="justify" vertical="top" wrapText="1"/>
    </xf>
    <xf numFmtId="170" fontId="52" fillId="0" borderId="85" xfId="6" applyNumberFormat="1" applyFont="1" applyBorder="1" applyAlignment="1">
      <alignment horizontal="right" vertical="center"/>
    </xf>
    <xf numFmtId="0" fontId="55" fillId="0" borderId="68" xfId="6" applyFont="1" applyBorder="1" applyAlignment="1">
      <alignment horizontal="center" vertical="center" wrapText="1"/>
    </xf>
    <xf numFmtId="0" fontId="54" fillId="0" borderId="43" xfId="6" applyFont="1" applyBorder="1" applyAlignment="1">
      <alignment horizontal="center" vertical="center" wrapText="1"/>
    </xf>
    <xf numFmtId="0" fontId="55" fillId="0" borderId="69" xfId="6" applyFont="1" applyBorder="1" applyAlignment="1">
      <alignment horizontal="center" vertical="center" wrapText="1"/>
    </xf>
    <xf numFmtId="0" fontId="37" fillId="0" borderId="0" xfId="6" applyFont="1" applyAlignment="1">
      <alignment horizontal="left" vertical="center"/>
    </xf>
    <xf numFmtId="0" fontId="24" fillId="0" borderId="88" xfId="6" applyBorder="1" applyAlignment="1">
      <alignment horizontal="left" vertical="center"/>
    </xf>
    <xf numFmtId="0" fontId="38" fillId="0" borderId="89" xfId="6" applyFont="1" applyBorder="1" applyAlignment="1">
      <alignment horizontal="left" vertical="center"/>
    </xf>
    <xf numFmtId="0" fontId="24" fillId="0" borderId="17" xfId="6" applyBorder="1" applyAlignment="1">
      <alignment horizontal="left" vertical="center"/>
    </xf>
    <xf numFmtId="0" fontId="38" fillId="0" borderId="17" xfId="6" applyFont="1" applyBorder="1" applyAlignment="1">
      <alignment horizontal="left" vertical="center"/>
    </xf>
    <xf numFmtId="0" fontId="38" fillId="0" borderId="89" xfId="6" applyFont="1" applyBorder="1" applyAlignment="1">
      <alignment vertical="center"/>
    </xf>
    <xf numFmtId="0" fontId="44" fillId="0" borderId="82" xfId="6" applyFont="1" applyBorder="1" applyAlignment="1">
      <alignment horizontal="left"/>
    </xf>
    <xf numFmtId="0" fontId="44" fillId="0" borderId="97" xfId="6" applyFont="1" applyBorder="1" applyAlignment="1">
      <alignment horizontal="left" vertical="center"/>
    </xf>
    <xf numFmtId="0" fontId="41" fillId="0" borderId="97" xfId="6" applyFont="1" applyBorder="1" applyAlignment="1">
      <alignment horizontal="left"/>
    </xf>
    <xf numFmtId="0" fontId="45" fillId="0" borderId="97" xfId="6" applyFont="1" applyBorder="1" applyAlignment="1">
      <alignment horizontal="center" vertical="center"/>
    </xf>
    <xf numFmtId="0" fontId="44" fillId="0" borderId="98" xfId="6" applyFont="1" applyBorder="1" applyAlignment="1">
      <alignment horizontal="left" vertical="center"/>
    </xf>
    <xf numFmtId="0" fontId="50" fillId="0" borderId="91" xfId="6" applyFont="1" applyBorder="1" applyAlignment="1">
      <alignment horizontal="left" vertical="center"/>
    </xf>
    <xf numFmtId="0" fontId="40" fillId="0" borderId="0" xfId="6" applyFont="1" applyAlignment="1">
      <alignment horizontal="center" vertical="center" wrapText="1"/>
    </xf>
    <xf numFmtId="0" fontId="41" fillId="0" borderId="97" xfId="6" applyFont="1" applyBorder="1" applyAlignment="1">
      <alignment vertical="center" wrapText="1"/>
    </xf>
    <xf numFmtId="0" fontId="41" fillId="0" borderId="116" xfId="6" applyFont="1" applyBorder="1" applyAlignment="1">
      <alignment vertical="center" wrapText="1"/>
    </xf>
    <xf numFmtId="0" fontId="64" fillId="0" borderId="0" xfId="6" applyFont="1" applyAlignment="1">
      <alignment horizontal="center" vertical="center"/>
    </xf>
    <xf numFmtId="0" fontId="52" fillId="0" borderId="118" xfId="6" applyFont="1" applyBorder="1" applyAlignment="1">
      <alignment horizontal="right" vertical="center" wrapText="1"/>
    </xf>
    <xf numFmtId="0" fontId="52" fillId="0" borderId="112" xfId="6" applyFont="1" applyBorder="1" applyAlignment="1">
      <alignment horizontal="right" vertical="center"/>
    </xf>
    <xf numFmtId="170" fontId="52" fillId="0" borderId="74" xfId="6" applyNumberFormat="1" applyFont="1" applyBorder="1" applyAlignment="1">
      <alignment horizontal="right" vertical="center"/>
    </xf>
    <xf numFmtId="170" fontId="52" fillId="0" borderId="69" xfId="6" applyNumberFormat="1" applyFont="1" applyBorder="1" applyAlignment="1">
      <alignment horizontal="right" vertical="center"/>
    </xf>
    <xf numFmtId="170" fontId="52" fillId="0" borderId="73" xfId="6" applyNumberFormat="1" applyFont="1" applyBorder="1" applyAlignment="1">
      <alignment horizontal="right" vertical="center"/>
    </xf>
    <xf numFmtId="0" fontId="45" fillId="0" borderId="101" xfId="6" applyFont="1" applyBorder="1" applyAlignment="1">
      <alignment horizontal="left" vertical="center"/>
    </xf>
    <xf numFmtId="0" fontId="44" fillId="0" borderId="101" xfId="6" applyFont="1" applyBorder="1" applyAlignment="1">
      <alignment horizontal="left" vertical="center"/>
    </xf>
    <xf numFmtId="0" fontId="45" fillId="0" borderId="75" xfId="6" applyFont="1" applyBorder="1" applyAlignment="1">
      <alignment horizontal="center" vertical="center"/>
    </xf>
    <xf numFmtId="0" fontId="45" fillId="0" borderId="73" xfId="6" applyFont="1" applyBorder="1" applyAlignment="1">
      <alignment horizontal="left" vertical="center"/>
    </xf>
    <xf numFmtId="0" fontId="44" fillId="0" borderId="75" xfId="6" applyFont="1" applyBorder="1" applyAlignment="1">
      <alignment horizontal="left" vertical="center"/>
    </xf>
    <xf numFmtId="168" fontId="45" fillId="0" borderId="95" xfId="6" applyNumberFormat="1" applyFont="1" applyBorder="1" applyAlignment="1">
      <alignment horizontal="center" vertical="center"/>
    </xf>
    <xf numFmtId="0" fontId="45" fillId="0" borderId="103" xfId="6" applyFont="1" applyBorder="1" applyAlignment="1">
      <alignment horizontal="left" vertical="center"/>
    </xf>
    <xf numFmtId="0" fontId="45" fillId="0" borderId="104" xfId="6" applyFont="1" applyBorder="1" applyAlignment="1">
      <alignment horizontal="left" vertical="center"/>
    </xf>
    <xf numFmtId="0" fontId="44" fillId="0" borderId="103" xfId="6" applyFont="1" applyBorder="1" applyAlignment="1">
      <alignment horizontal="left" vertical="center"/>
    </xf>
    <xf numFmtId="0" fontId="41" fillId="0" borderId="0" xfId="6" applyFont="1" applyAlignment="1">
      <alignment horizontal="center" vertical="center"/>
    </xf>
    <xf numFmtId="0" fontId="40" fillId="0" borderId="43" xfId="6" applyFont="1" applyBorder="1" applyAlignment="1">
      <alignment horizontal="right" vertical="center"/>
    </xf>
    <xf numFmtId="0" fontId="52" fillId="0" borderId="43" xfId="6" applyFont="1" applyBorder="1" applyAlignment="1">
      <alignment horizontal="center" vertical="center"/>
    </xf>
    <xf numFmtId="170" fontId="52" fillId="0" borderId="71" xfId="6" applyNumberFormat="1" applyFont="1" applyBorder="1" applyAlignment="1">
      <alignment horizontal="right" vertical="center"/>
    </xf>
    <xf numFmtId="170" fontId="52" fillId="0" borderId="72" xfId="6" applyNumberFormat="1" applyFont="1" applyBorder="1" applyAlignment="1">
      <alignment horizontal="right" vertical="center"/>
    </xf>
    <xf numFmtId="170" fontId="52" fillId="0" borderId="54" xfId="6" applyNumberFormat="1" applyFont="1" applyBorder="1" applyAlignment="1">
      <alignment horizontal="right" vertical="center"/>
    </xf>
    <xf numFmtId="0" fontId="27" fillId="0" borderId="88" xfId="6" applyFont="1" applyBorder="1" applyAlignment="1">
      <alignment vertical="center"/>
    </xf>
    <xf numFmtId="0" fontId="42" fillId="0" borderId="93" xfId="6" applyFont="1" applyBorder="1" applyAlignment="1">
      <alignment horizontal="left" vertical="center"/>
    </xf>
    <xf numFmtId="0" fontId="42" fillId="0" borderId="29" xfId="6" applyFont="1" applyBorder="1" applyAlignment="1">
      <alignment horizontal="left" vertical="center"/>
    </xf>
    <xf numFmtId="0" fontId="27" fillId="0" borderId="93" xfId="6" applyFont="1" applyBorder="1" applyAlignment="1">
      <alignment horizontal="left" vertical="center"/>
    </xf>
    <xf numFmtId="0" fontId="27" fillId="0" borderId="0" xfId="6" applyFont="1" applyAlignment="1">
      <alignment horizontal="left" vertical="center"/>
    </xf>
    <xf numFmtId="0" fontId="27" fillId="0" borderId="29" xfId="6" applyFont="1" applyBorder="1" applyAlignment="1">
      <alignment horizontal="left" vertical="center"/>
    </xf>
    <xf numFmtId="0" fontId="40" fillId="0" borderId="93" xfId="6" applyFont="1" applyBorder="1" applyAlignment="1" applyProtection="1">
      <alignment horizontal="center" vertical="center"/>
      <protection locked="0"/>
    </xf>
    <xf numFmtId="0" fontId="65" fillId="0" borderId="0" xfId="6" applyFont="1" applyAlignment="1">
      <alignment horizontal="left"/>
    </xf>
    <xf numFmtId="0" fontId="44" fillId="0" borderId="84" xfId="6" applyFont="1" applyBorder="1" applyAlignment="1">
      <alignment horizontal="left" vertical="center"/>
    </xf>
    <xf numFmtId="0" fontId="48" fillId="0" borderId="29" xfId="6" applyFont="1" applyBorder="1" applyAlignment="1">
      <alignment vertical="center"/>
    </xf>
    <xf numFmtId="0" fontId="42" fillId="0" borderId="96" xfId="6" applyFont="1" applyBorder="1" applyAlignment="1">
      <alignment vertical="center"/>
    </xf>
    <xf numFmtId="0" fontId="42" fillId="0" borderId="97" xfId="6" applyFont="1" applyBorder="1" applyAlignment="1">
      <alignment vertical="center"/>
    </xf>
    <xf numFmtId="0" fontId="42" fillId="0" borderId="98" xfId="6" applyFont="1" applyBorder="1" applyAlignment="1">
      <alignment vertical="center"/>
    </xf>
    <xf numFmtId="0" fontId="24" fillId="0" borderId="29" xfId="6" applyBorder="1" applyAlignment="1">
      <alignment vertical="center"/>
    </xf>
    <xf numFmtId="0" fontId="48" fillId="0" borderId="13" xfId="6" applyFont="1" applyBorder="1" applyAlignment="1">
      <alignment vertical="center"/>
    </xf>
    <xf numFmtId="0" fontId="45" fillId="0" borderId="0" xfId="6" applyFont="1" applyAlignment="1">
      <alignment horizontal="center" vertical="center" wrapText="1"/>
    </xf>
    <xf numFmtId="0" fontId="24" fillId="0" borderId="0" xfId="6" applyAlignment="1">
      <alignment wrapText="1"/>
    </xf>
    <xf numFmtId="170" fontId="40" fillId="0" borderId="43" xfId="6" applyNumberFormat="1" applyFont="1" applyBorder="1" applyAlignment="1">
      <alignment horizontal="center" vertical="center"/>
    </xf>
    <xf numFmtId="0" fontId="38" fillId="0" borderId="88" xfId="6" applyFont="1" applyBorder="1" applyAlignment="1">
      <alignment horizontal="left" vertical="center"/>
    </xf>
    <xf numFmtId="3" fontId="22" fillId="2" borderId="61" xfId="0" applyNumberFormat="1" applyFont="1" applyFill="1" applyBorder="1" applyAlignment="1">
      <alignment vertical="center"/>
    </xf>
    <xf numFmtId="3" fontId="21" fillId="0" borderId="61" xfId="0" applyNumberFormat="1" applyFont="1" applyBorder="1" applyAlignment="1">
      <alignment vertical="center"/>
    </xf>
    <xf numFmtId="3" fontId="27" fillId="0" borderId="61" xfId="0" applyNumberFormat="1" applyFont="1" applyBorder="1" applyAlignment="1">
      <alignment vertical="center"/>
    </xf>
    <xf numFmtId="3" fontId="21" fillId="3" borderId="61" xfId="0" applyNumberFormat="1" applyFont="1" applyFill="1" applyBorder="1" applyAlignment="1">
      <alignment vertical="center"/>
    </xf>
    <xf numFmtId="3" fontId="21" fillId="4" borderId="61" xfId="0" applyNumberFormat="1" applyFont="1" applyFill="1" applyBorder="1" applyAlignment="1">
      <alignment vertical="center"/>
    </xf>
    <xf numFmtId="3" fontId="22" fillId="0" borderId="61" xfId="0" applyNumberFormat="1" applyFont="1" applyBorder="1" applyAlignment="1">
      <alignment vertical="center"/>
    </xf>
    <xf numFmtId="3" fontId="21" fillId="2" borderId="61" xfId="0" applyNumberFormat="1" applyFont="1" applyFill="1" applyBorder="1" applyAlignment="1">
      <alignment vertical="center"/>
    </xf>
    <xf numFmtId="0" fontId="21" fillId="0" borderId="0" xfId="0" applyFont="1" applyAlignment="1">
      <alignment vertical="center"/>
    </xf>
    <xf numFmtId="3" fontId="22" fillId="5" borderId="61" xfId="0" applyNumberFormat="1" applyFont="1" applyFill="1" applyBorder="1" applyAlignment="1">
      <alignment vertical="center"/>
    </xf>
    <xf numFmtId="3" fontId="25" fillId="2" borderId="61" xfId="0" applyNumberFormat="1" applyFont="1" applyFill="1" applyBorder="1" applyAlignment="1">
      <alignment vertical="center"/>
    </xf>
    <xf numFmtId="3" fontId="21" fillId="0" borderId="0" xfId="0" applyNumberFormat="1" applyFont="1" applyAlignment="1">
      <alignment vertical="center"/>
    </xf>
    <xf numFmtId="3" fontId="21" fillId="0" borderId="61" xfId="0" applyNumberFormat="1" applyFont="1" applyBorder="1"/>
    <xf numFmtId="3" fontId="30" fillId="2" borderId="61" xfId="0" applyNumberFormat="1" applyFont="1" applyFill="1" applyBorder="1" applyAlignment="1">
      <alignment vertical="center"/>
    </xf>
    <xf numFmtId="3" fontId="30" fillId="5" borderId="61" xfId="0" applyNumberFormat="1" applyFont="1" applyFill="1" applyBorder="1" applyAlignment="1">
      <alignment vertical="center"/>
    </xf>
    <xf numFmtId="0" fontId="40" fillId="0" borderId="0" xfId="6" applyFont="1" applyAlignment="1">
      <alignment vertical="center"/>
    </xf>
    <xf numFmtId="0" fontId="45" fillId="0" borderId="96" xfId="6" applyFont="1" applyBorder="1" applyAlignment="1">
      <alignment horizontal="left" vertical="center"/>
    </xf>
    <xf numFmtId="0" fontId="23" fillId="0" borderId="97" xfId="6" applyFont="1" applyBorder="1" applyAlignment="1">
      <alignment horizontal="left"/>
    </xf>
    <xf numFmtId="0" fontId="23" fillId="0" borderId="95" xfId="6" applyFont="1" applyBorder="1" applyAlignment="1">
      <alignment horizontal="left"/>
    </xf>
    <xf numFmtId="0" fontId="4" fillId="0" borderId="0" xfId="0" applyFont="1"/>
    <xf numFmtId="0" fontId="3" fillId="0" borderId="0" xfId="0" applyFont="1"/>
    <xf numFmtId="0" fontId="60" fillId="0" borderId="86" xfId="0" applyFont="1" applyBorder="1" applyAlignment="1">
      <alignment vertical="center"/>
    </xf>
    <xf numFmtId="0" fontId="60" fillId="0" borderId="87" xfId="0" applyFont="1" applyBorder="1" applyAlignment="1">
      <alignment vertical="center"/>
    </xf>
    <xf numFmtId="0" fontId="4" fillId="0" borderId="85" xfId="0" applyFont="1" applyBorder="1" applyAlignment="1">
      <alignment vertical="center"/>
    </xf>
    <xf numFmtId="0" fontId="4" fillId="0" borderId="0" xfId="0" applyFont="1" applyAlignment="1">
      <alignment horizontal="right" vertical="center"/>
    </xf>
    <xf numFmtId="0" fontId="4" fillId="0" borderId="85" xfId="0" applyFont="1" applyBorder="1" applyAlignment="1">
      <alignment horizontal="center" vertical="center"/>
    </xf>
    <xf numFmtId="0" fontId="4" fillId="0" borderId="86" xfId="0" applyFont="1" applyBorder="1" applyAlignment="1">
      <alignment horizontal="center" vertical="center"/>
    </xf>
    <xf numFmtId="0" fontId="4" fillId="0" borderId="87" xfId="0" applyFont="1" applyBorder="1" applyAlignment="1">
      <alignment horizontal="center" vertical="center"/>
    </xf>
    <xf numFmtId="0" fontId="60" fillId="0" borderId="0" xfId="0" applyFont="1" applyAlignment="1">
      <alignment vertical="center"/>
    </xf>
    <xf numFmtId="0" fontId="41" fillId="0" borderId="29" xfId="6" applyFont="1" applyBorder="1" applyAlignment="1">
      <alignment vertical="top" wrapText="1"/>
    </xf>
    <xf numFmtId="0" fontId="4" fillId="0" borderId="0" xfId="0" applyFont="1" applyAlignment="1">
      <alignment vertical="center"/>
    </xf>
    <xf numFmtId="0" fontId="4" fillId="0" borderId="0" xfId="0" applyFont="1" applyAlignment="1">
      <alignment horizontal="center" vertical="center"/>
    </xf>
    <xf numFmtId="0" fontId="24" fillId="8" borderId="0" xfId="6" applyFill="1" applyAlignment="1">
      <alignment vertical="center"/>
    </xf>
    <xf numFmtId="0" fontId="22" fillId="0" borderId="0" xfId="2" applyFont="1" applyAlignment="1">
      <alignment vertical="top"/>
    </xf>
    <xf numFmtId="0" fontId="21" fillId="3" borderId="56" xfId="2" applyFont="1" applyFill="1" applyBorder="1" applyAlignment="1">
      <alignment horizontal="center" vertical="top"/>
    </xf>
    <xf numFmtId="0" fontId="21" fillId="3" borderId="60" xfId="2" applyFont="1" applyFill="1" applyBorder="1" applyAlignment="1">
      <alignment horizontal="center" vertical="top"/>
    </xf>
    <xf numFmtId="0" fontId="22" fillId="2" borderId="61" xfId="2" applyFont="1" applyFill="1" applyBorder="1" applyAlignment="1">
      <alignment vertical="top" wrapText="1"/>
    </xf>
    <xf numFmtId="0" fontId="22" fillId="2" borderId="61" xfId="2" applyFont="1" applyFill="1" applyBorder="1" applyAlignment="1">
      <alignment horizontal="left" vertical="top" wrapText="1"/>
    </xf>
    <xf numFmtId="0" fontId="22" fillId="2" borderId="61" xfId="2" applyFont="1" applyFill="1" applyBorder="1" applyAlignment="1">
      <alignment horizontal="left" vertical="top"/>
    </xf>
    <xf numFmtId="0" fontId="21" fillId="0" borderId="61" xfId="2" applyFont="1" applyBorder="1" applyAlignment="1">
      <alignment horizontal="left" vertical="top"/>
    </xf>
    <xf numFmtId="0" fontId="21" fillId="0" borderId="61" xfId="2" applyFont="1" applyBorder="1" applyAlignment="1">
      <alignment horizontal="left" vertical="top" wrapText="1"/>
    </xf>
    <xf numFmtId="0" fontId="21" fillId="3" borderId="61" xfId="2" applyFont="1" applyFill="1" applyBorder="1" applyAlignment="1">
      <alignment horizontal="left" vertical="top"/>
    </xf>
    <xf numFmtId="0" fontId="21" fillId="2" borderId="61" xfId="2" applyFont="1" applyFill="1" applyBorder="1" applyAlignment="1">
      <alignment vertical="top"/>
    </xf>
    <xf numFmtId="0" fontId="21" fillId="3" borderId="55" xfId="2" applyFont="1" applyFill="1" applyBorder="1" applyAlignment="1">
      <alignment horizontal="center" vertical="top"/>
    </xf>
    <xf numFmtId="0" fontId="21" fillId="3" borderId="59" xfId="2" applyFont="1" applyFill="1" applyBorder="1" applyAlignment="1">
      <alignment horizontal="center" vertical="top"/>
    </xf>
    <xf numFmtId="37" fontId="22" fillId="2" borderId="61" xfId="2" applyNumberFormat="1" applyFont="1" applyFill="1" applyBorder="1" applyAlignment="1">
      <alignment vertical="top"/>
    </xf>
    <xf numFmtId="37" fontId="21" fillId="0" borderId="61" xfId="2" applyNumberFormat="1" applyFont="1" applyBorder="1" applyAlignment="1">
      <alignment vertical="top"/>
    </xf>
    <xf numFmtId="37" fontId="22" fillId="5" borderId="61" xfId="2" applyNumberFormat="1" applyFont="1" applyFill="1" applyBorder="1" applyAlignment="1">
      <alignment vertical="top"/>
    </xf>
    <xf numFmtId="37" fontId="21" fillId="4" borderId="61" xfId="2" applyNumberFormat="1" applyFont="1" applyFill="1" applyBorder="1" applyAlignment="1">
      <alignment vertical="top"/>
    </xf>
    <xf numFmtId="0" fontId="21" fillId="4" borderId="61" xfId="2" applyFont="1" applyFill="1" applyBorder="1" applyAlignment="1">
      <alignment horizontal="left" vertical="top"/>
    </xf>
    <xf numFmtId="37" fontId="21" fillId="3" borderId="61" xfId="2" applyNumberFormat="1" applyFont="1" applyFill="1" applyBorder="1" applyAlignment="1">
      <alignment vertical="top"/>
    </xf>
    <xf numFmtId="37" fontId="25" fillId="2" borderId="61" xfId="2" applyNumberFormat="1" applyFont="1" applyFill="1" applyBorder="1" applyAlignment="1">
      <alignment vertical="top"/>
    </xf>
    <xf numFmtId="37" fontId="21" fillId="2" borderId="61" xfId="2" applyNumberFormat="1" applyFont="1" applyFill="1" applyBorder="1" applyAlignment="1">
      <alignment vertical="top"/>
    </xf>
    <xf numFmtId="0" fontId="21" fillId="0" borderId="0" xfId="2" applyFont="1" applyAlignment="1">
      <alignment horizontal="left" vertical="top"/>
    </xf>
    <xf numFmtId="0" fontId="54" fillId="0" borderId="82" xfId="6" applyFont="1" applyBorder="1" applyAlignment="1">
      <alignment horizontal="center" vertical="center" wrapText="1"/>
    </xf>
    <xf numFmtId="0" fontId="54" fillId="0" borderId="73" xfId="6" applyFont="1" applyBorder="1" applyAlignment="1">
      <alignment horizontal="center" vertical="center" wrapText="1"/>
    </xf>
    <xf numFmtId="0" fontId="53" fillId="0" borderId="69" xfId="6" applyFont="1" applyBorder="1" applyAlignment="1">
      <alignment horizontal="left" vertical="top" wrapText="1"/>
    </xf>
    <xf numFmtId="0" fontId="53" fillId="0" borderId="43" xfId="6" applyFont="1" applyBorder="1" applyAlignment="1">
      <alignment horizontal="left" vertical="top" wrapText="1"/>
    </xf>
    <xf numFmtId="0" fontId="54" fillId="0" borderId="69" xfId="6" applyFont="1" applyBorder="1" applyAlignment="1">
      <alignment horizontal="center" vertical="center" wrapText="1"/>
    </xf>
    <xf numFmtId="0" fontId="54" fillId="0" borderId="43" xfId="6" applyFont="1" applyBorder="1" applyAlignment="1">
      <alignment horizontal="left" vertical="top" wrapText="1"/>
    </xf>
    <xf numFmtId="0" fontId="54" fillId="0" borderId="69" xfId="6" quotePrefix="1" applyFont="1" applyBorder="1" applyAlignment="1">
      <alignment horizontal="left" vertical="top" wrapText="1"/>
    </xf>
    <xf numFmtId="0" fontId="54" fillId="0" borderId="43" xfId="6" quotePrefix="1" applyFont="1" applyBorder="1" applyAlignment="1">
      <alignment horizontal="left" vertical="top" wrapText="1"/>
    </xf>
    <xf numFmtId="0" fontId="54" fillId="0" borderId="114" xfId="6" applyFont="1" applyBorder="1" applyAlignment="1">
      <alignment horizontal="center" vertical="center" wrapText="1"/>
    </xf>
    <xf numFmtId="0" fontId="40" fillId="0" borderId="17" xfId="6" applyFont="1" applyBorder="1" applyAlignment="1">
      <alignment horizontal="center" vertical="center"/>
    </xf>
    <xf numFmtId="0" fontId="40" fillId="0" borderId="95" xfId="6" applyFont="1" applyBorder="1" applyAlignment="1">
      <alignment horizontal="center" vertical="center"/>
    </xf>
    <xf numFmtId="0" fontId="45" fillId="0" borderId="95" xfId="6" applyFont="1" applyBorder="1" applyAlignment="1">
      <alignment horizontal="left"/>
    </xf>
    <xf numFmtId="0" fontId="27" fillId="0" borderId="0" xfId="6" applyFont="1" applyAlignment="1">
      <alignment horizontal="center" vertical="top"/>
    </xf>
    <xf numFmtId="0" fontId="44" fillId="0" borderId="93" xfId="6" applyFont="1" applyBorder="1" applyAlignment="1">
      <alignment horizontal="left" vertical="center"/>
    </xf>
    <xf numFmtId="0" fontId="44" fillId="0" borderId="94" xfId="6" applyFont="1" applyBorder="1" applyAlignment="1">
      <alignment horizontal="left" vertical="center"/>
    </xf>
    <xf numFmtId="1" fontId="41" fillId="0" borderId="95" xfId="6" applyNumberFormat="1" applyFont="1" applyBorder="1" applyAlignment="1">
      <alignment horizontal="left" vertical="center"/>
    </xf>
    <xf numFmtId="0" fontId="41" fillId="0" borderId="103" xfId="6" applyFont="1" applyBorder="1" applyAlignment="1">
      <alignment vertical="center" wrapText="1"/>
    </xf>
    <xf numFmtId="0" fontId="41" fillId="0" borderId="95" xfId="6" applyFont="1" applyBorder="1" applyAlignment="1">
      <alignment vertical="center" wrapText="1"/>
    </xf>
    <xf numFmtId="0" fontId="41" fillId="0" borderId="95" xfId="6" applyFont="1" applyBorder="1" applyAlignment="1">
      <alignment vertical="top" wrapText="1"/>
    </xf>
    <xf numFmtId="0" fontId="41" fillId="0" borderId="103" xfId="6" applyFont="1" applyBorder="1" applyAlignment="1">
      <alignment vertical="top" wrapText="1"/>
    </xf>
    <xf numFmtId="49" fontId="27" fillId="0" borderId="43" xfId="6" applyNumberFormat="1" applyFont="1" applyBorder="1" applyAlignment="1">
      <alignment horizontal="center" vertical="top" wrapText="1"/>
    </xf>
    <xf numFmtId="0" fontId="41" fillId="0" borderId="86" xfId="6" applyFont="1" applyBorder="1" applyAlignment="1">
      <alignment vertical="center"/>
    </xf>
    <xf numFmtId="0" fontId="41" fillId="0" borderId="87" xfId="6" applyFont="1" applyBorder="1" applyAlignment="1">
      <alignment vertical="center"/>
    </xf>
    <xf numFmtId="49" fontId="27" fillId="0" borderId="74" xfId="6" applyNumberFormat="1" applyFont="1" applyBorder="1" applyAlignment="1">
      <alignment horizontal="center" vertical="top" wrapText="1"/>
    </xf>
    <xf numFmtId="0" fontId="55" fillId="0" borderId="82" xfId="6" applyFont="1" applyBorder="1" applyAlignment="1">
      <alignment horizontal="center" wrapText="1"/>
    </xf>
    <xf numFmtId="49" fontId="54" fillId="0" borderId="85" xfId="6" applyNumberFormat="1" applyFont="1" applyBorder="1" applyAlignment="1">
      <alignment horizontal="center" vertical="top"/>
    </xf>
    <xf numFmtId="49" fontId="53" fillId="0" borderId="85" xfId="6" applyNumberFormat="1" applyFont="1" applyBorder="1" applyAlignment="1">
      <alignment horizontal="center" vertical="top"/>
    </xf>
    <xf numFmtId="49" fontId="54" fillId="0" borderId="113" xfId="6" applyNumberFormat="1" applyFont="1" applyBorder="1" applyAlignment="1">
      <alignment horizontal="center" vertical="top"/>
    </xf>
    <xf numFmtId="0" fontId="55" fillId="0" borderId="109" xfId="6" applyFont="1" applyBorder="1" applyAlignment="1">
      <alignment horizontal="center" wrapText="1"/>
    </xf>
    <xf numFmtId="0" fontId="40" fillId="0" borderId="74" xfId="6" applyFont="1" applyBorder="1" applyAlignment="1">
      <alignment horizontal="left" vertical="center"/>
    </xf>
    <xf numFmtId="170" fontId="52" fillId="0" borderId="85" xfId="6" applyNumberFormat="1" applyFont="1" applyBorder="1" applyAlignment="1">
      <alignment vertical="center"/>
    </xf>
    <xf numFmtId="170" fontId="52" fillId="0" borderId="87" xfId="6" applyNumberFormat="1" applyFont="1" applyBorder="1" applyAlignment="1">
      <alignment vertical="center"/>
    </xf>
    <xf numFmtId="0" fontId="37" fillId="0" borderId="0" xfId="13" quotePrefix="1" applyFont="1" applyAlignment="1">
      <alignment horizontal="left" vertical="center"/>
    </xf>
    <xf numFmtId="0" fontId="41" fillId="0" borderId="0" xfId="13" applyFont="1" applyAlignment="1">
      <alignment vertical="center"/>
    </xf>
    <xf numFmtId="0" fontId="41" fillId="0" borderId="0" xfId="13" applyFont="1" applyAlignment="1">
      <alignment vertical="center" wrapText="1"/>
    </xf>
    <xf numFmtId="0" fontId="70" fillId="0" borderId="112" xfId="13" applyFont="1" applyBorder="1" applyAlignment="1">
      <alignment horizontal="right" vertical="center" wrapText="1"/>
    </xf>
    <xf numFmtId="0" fontId="42" fillId="0" borderId="0" xfId="13" applyFont="1" applyAlignment="1">
      <alignment vertical="center" wrapText="1"/>
    </xf>
    <xf numFmtId="0" fontId="52" fillId="0" borderId="112" xfId="13" applyFont="1" applyBorder="1" applyAlignment="1">
      <alignment horizontal="right" vertical="center" wrapText="1"/>
    </xf>
    <xf numFmtId="0" fontId="42" fillId="0" borderId="0" xfId="13" applyFont="1" applyAlignment="1">
      <alignment vertical="center"/>
    </xf>
    <xf numFmtId="0" fontId="41" fillId="0" borderId="0" xfId="13" applyFont="1"/>
    <xf numFmtId="0" fontId="53" fillId="0" borderId="0" xfId="13" applyFont="1" applyAlignment="1">
      <alignment horizontal="right" vertical="top" wrapText="1"/>
    </xf>
    <xf numFmtId="0" fontId="53" fillId="0" borderId="0" xfId="13" applyFont="1" applyAlignment="1">
      <alignment horizontal="left" vertical="top" wrapText="1"/>
    </xf>
    <xf numFmtId="49" fontId="53" fillId="0" borderId="0" xfId="13" applyNumberFormat="1" applyFont="1" applyAlignment="1">
      <alignment horizontal="center" vertical="top"/>
    </xf>
    <xf numFmtId="170" fontId="52" fillId="0" borderId="0" xfId="13" applyNumberFormat="1" applyFont="1" applyAlignment="1">
      <alignment horizontal="right" vertical="center"/>
    </xf>
    <xf numFmtId="0" fontId="54" fillId="0" borderId="65" xfId="13" applyFont="1" applyBorder="1" applyAlignment="1">
      <alignment horizontal="left" vertical="top"/>
    </xf>
    <xf numFmtId="49" fontId="54" fillId="0" borderId="43" xfId="13" applyNumberFormat="1" applyFont="1" applyBorder="1" applyAlignment="1">
      <alignment horizontal="center" vertical="top"/>
    </xf>
    <xf numFmtId="0" fontId="53" fillId="0" borderId="65" xfId="13" applyFont="1" applyBorder="1" applyAlignment="1">
      <alignment horizontal="left" vertical="top"/>
    </xf>
    <xf numFmtId="49" fontId="53" fillId="0" borderId="43" xfId="13" applyNumberFormat="1" applyFont="1" applyBorder="1" applyAlignment="1">
      <alignment horizontal="center" vertical="top"/>
    </xf>
    <xf numFmtId="0" fontId="53" fillId="0" borderId="65" xfId="13" applyFont="1" applyBorder="1" applyAlignment="1">
      <alignment horizontal="left" vertical="top" wrapText="1"/>
    </xf>
    <xf numFmtId="0" fontId="24" fillId="0" borderId="0" xfId="13" applyAlignment="1">
      <alignment horizontal="left" vertical="top" wrapText="1"/>
    </xf>
    <xf numFmtId="0" fontId="40" fillId="0" borderId="0" xfId="6" applyFont="1" applyAlignment="1">
      <alignment horizontal="left" vertical="center"/>
    </xf>
    <xf numFmtId="2" fontId="54" fillId="0" borderId="85" xfId="13" applyNumberFormat="1" applyFont="1" applyBorder="1" applyAlignment="1">
      <alignment horizontal="center" vertical="top"/>
    </xf>
    <xf numFmtId="49" fontId="54" fillId="0" borderId="85" xfId="13" applyNumberFormat="1" applyFont="1" applyBorder="1" applyAlignment="1">
      <alignment horizontal="center" vertical="top"/>
    </xf>
    <xf numFmtId="49" fontId="53" fillId="0" borderId="85" xfId="13" applyNumberFormat="1" applyFont="1" applyBorder="1" applyAlignment="1">
      <alignment horizontal="center" vertical="top"/>
    </xf>
    <xf numFmtId="0" fontId="52" fillId="0" borderId="85" xfId="6" applyFont="1" applyBorder="1" applyAlignment="1">
      <alignment vertical="center"/>
    </xf>
    <xf numFmtId="0" fontId="52" fillId="0" borderId="86" xfId="6" applyFont="1" applyBorder="1" applyAlignment="1">
      <alignment vertical="center"/>
    </xf>
    <xf numFmtId="0" fontId="52" fillId="0" borderId="87" xfId="6" applyFont="1" applyBorder="1" applyAlignment="1">
      <alignment vertical="center"/>
    </xf>
    <xf numFmtId="0" fontId="40" fillId="0" borderId="43" xfId="6" applyFont="1" applyBorder="1" applyAlignment="1">
      <alignment horizontal="left" vertical="center"/>
    </xf>
    <xf numFmtId="0" fontId="54" fillId="0" borderId="113" xfId="13" quotePrefix="1" applyFont="1" applyBorder="1" applyAlignment="1">
      <alignment horizontal="left" vertical="top" wrapText="1"/>
    </xf>
    <xf numFmtId="0" fontId="54" fillId="0" borderId="82" xfId="13" quotePrefix="1" applyFont="1" applyBorder="1" applyAlignment="1">
      <alignment horizontal="left" vertical="top" wrapText="1"/>
    </xf>
    <xf numFmtId="0" fontId="54" fillId="0" borderId="73" xfId="13" quotePrefix="1" applyFont="1" applyBorder="1" applyAlignment="1">
      <alignment horizontal="left" vertical="top" wrapText="1"/>
    </xf>
    <xf numFmtId="0" fontId="53" fillId="0" borderId="97" xfId="13" applyFont="1" applyBorder="1" applyAlignment="1">
      <alignment horizontal="left" vertical="top" wrapText="1"/>
    </xf>
    <xf numFmtId="0" fontId="41" fillId="0" borderId="95" xfId="13" applyFont="1" applyBorder="1" applyAlignment="1">
      <alignment vertical="center"/>
    </xf>
    <xf numFmtId="0" fontId="53" fillId="0" borderId="62" xfId="13" applyFont="1" applyBorder="1" applyAlignment="1">
      <alignment horizontal="center" vertical="center"/>
    </xf>
    <xf numFmtId="0" fontId="53" fillId="0" borderId="109" xfId="13" applyFont="1" applyBorder="1" applyAlignment="1">
      <alignment horizontal="center" vertical="center"/>
    </xf>
    <xf numFmtId="0" fontId="53" fillId="0" borderId="110" xfId="13" applyFont="1" applyBorder="1" applyAlignment="1">
      <alignment horizontal="center" vertical="center"/>
    </xf>
    <xf numFmtId="0" fontId="53" fillId="0" borderId="63" xfId="13" applyFont="1" applyBorder="1" applyAlignment="1">
      <alignment horizontal="center" vertical="center"/>
    </xf>
    <xf numFmtId="0" fontId="53" fillId="0" borderId="0" xfId="13" applyFont="1" applyAlignment="1">
      <alignment vertical="center" wrapText="1"/>
    </xf>
    <xf numFmtId="170" fontId="70" fillId="0" borderId="66" xfId="13" applyNumberFormat="1" applyFont="1" applyBorder="1" applyAlignment="1">
      <alignment horizontal="right" vertical="center"/>
    </xf>
    <xf numFmtId="170" fontId="52" fillId="0" borderId="66" xfId="13" applyNumberFormat="1" applyFont="1" applyBorder="1" applyAlignment="1">
      <alignment horizontal="right" vertical="center"/>
    </xf>
    <xf numFmtId="0" fontId="54" fillId="0" borderId="0" xfId="13" applyFont="1" applyAlignment="1">
      <alignment vertical="center" wrapText="1"/>
    </xf>
    <xf numFmtId="0" fontId="53" fillId="0" borderId="0" xfId="13" applyFont="1" applyAlignment="1">
      <alignment vertical="center"/>
    </xf>
    <xf numFmtId="0" fontId="71" fillId="0" borderId="65" xfId="13" applyFont="1" applyBorder="1" applyAlignment="1">
      <alignment horizontal="left" vertical="top" wrapText="1"/>
    </xf>
    <xf numFmtId="0" fontId="54" fillId="0" borderId="0" xfId="13" applyFont="1" applyAlignment="1">
      <alignment vertical="center"/>
    </xf>
    <xf numFmtId="0" fontId="53" fillId="0" borderId="65" xfId="13" quotePrefix="1" applyFont="1" applyBorder="1" applyAlignment="1">
      <alignment horizontal="left" vertical="top" wrapText="1"/>
    </xf>
    <xf numFmtId="0" fontId="54" fillId="0" borderId="65" xfId="13" quotePrefix="1" applyFont="1" applyBorder="1" applyAlignment="1">
      <alignment horizontal="left" vertical="top" wrapText="1"/>
    </xf>
    <xf numFmtId="0" fontId="53" fillId="0" borderId="83" xfId="13" applyFont="1" applyBorder="1" applyAlignment="1">
      <alignment horizontal="left" vertical="top" wrapText="1"/>
    </xf>
    <xf numFmtId="0" fontId="53" fillId="0" borderId="113" xfId="13" quotePrefix="1" applyFont="1" applyBorder="1" applyAlignment="1">
      <alignment horizontal="left" vertical="top" wrapText="1"/>
    </xf>
    <xf numFmtId="0" fontId="53" fillId="0" borderId="82" xfId="13" quotePrefix="1" applyFont="1" applyBorder="1" applyAlignment="1">
      <alignment horizontal="left" vertical="top" wrapText="1"/>
    </xf>
    <xf numFmtId="0" fontId="54" fillId="0" borderId="73" xfId="13" applyFont="1" applyBorder="1" applyAlignment="1">
      <alignment horizontal="left" vertical="top" wrapText="1"/>
    </xf>
    <xf numFmtId="0" fontId="53" fillId="0" borderId="116" xfId="13" applyFont="1" applyBorder="1" applyAlignment="1">
      <alignment horizontal="left" vertical="top" wrapText="1"/>
    </xf>
    <xf numFmtId="0" fontId="53" fillId="0" borderId="117" xfId="13" applyFont="1" applyBorder="1" applyAlignment="1">
      <alignment horizontal="left" vertical="top" wrapText="1"/>
    </xf>
    <xf numFmtId="49" fontId="54" fillId="0" borderId="86" xfId="13" applyNumberFormat="1" applyFont="1" applyBorder="1" applyAlignment="1">
      <alignment horizontal="center" vertical="top"/>
    </xf>
    <xf numFmtId="49" fontId="53" fillId="0" borderId="86" xfId="13" applyNumberFormat="1" applyFont="1" applyBorder="1" applyAlignment="1">
      <alignment horizontal="center" vertical="top"/>
    </xf>
    <xf numFmtId="0" fontId="53" fillId="0" borderId="99" xfId="13" applyFont="1" applyBorder="1" applyAlignment="1">
      <alignment horizontal="right" vertical="top" wrapText="1"/>
    </xf>
    <xf numFmtId="0" fontId="54" fillId="0" borderId="116" xfId="13" applyFont="1" applyBorder="1" applyAlignment="1">
      <alignment horizontal="left" vertical="top" wrapText="1"/>
    </xf>
    <xf numFmtId="0" fontId="53" fillId="4" borderId="116" xfId="13" applyFont="1" applyFill="1" applyBorder="1" applyAlignment="1">
      <alignment horizontal="left" vertical="top" wrapText="1"/>
    </xf>
    <xf numFmtId="0" fontId="53" fillId="4" borderId="83" xfId="13" applyFont="1" applyFill="1" applyBorder="1" applyAlignment="1">
      <alignment horizontal="left" vertical="top" wrapText="1"/>
    </xf>
    <xf numFmtId="170" fontId="70" fillId="0" borderId="116" xfId="13" applyNumberFormat="1" applyFont="1" applyBorder="1" applyAlignment="1">
      <alignment horizontal="right" vertical="center"/>
    </xf>
    <xf numFmtId="49" fontId="53" fillId="0" borderId="97" xfId="13" applyNumberFormat="1" applyFont="1" applyBorder="1" applyAlignment="1">
      <alignment horizontal="center" vertical="top"/>
    </xf>
    <xf numFmtId="0" fontId="55" fillId="0" borderId="87" xfId="13" applyFont="1" applyBorder="1" applyAlignment="1">
      <alignment horizontal="center" wrapText="1"/>
    </xf>
    <xf numFmtId="2" fontId="54" fillId="0" borderId="86" xfId="13" applyNumberFormat="1" applyFont="1" applyBorder="1" applyAlignment="1">
      <alignment horizontal="center" vertical="top"/>
    </xf>
    <xf numFmtId="49" fontId="53" fillId="0" borderId="82" xfId="13" applyNumberFormat="1" applyFont="1" applyBorder="1" applyAlignment="1">
      <alignment horizontal="center" vertical="top"/>
    </xf>
    <xf numFmtId="49" fontId="54" fillId="0" borderId="82" xfId="13" applyNumberFormat="1" applyFont="1" applyBorder="1" applyAlignment="1">
      <alignment horizontal="center" vertical="top"/>
    </xf>
    <xf numFmtId="49" fontId="54" fillId="0" borderId="97" xfId="13" applyNumberFormat="1" applyFont="1" applyBorder="1" applyAlignment="1">
      <alignment horizontal="center" vertical="top"/>
    </xf>
    <xf numFmtId="0" fontId="53" fillId="0" borderId="43" xfId="13" applyFont="1" applyBorder="1" applyAlignment="1">
      <alignment horizontal="left" vertical="top" wrapText="1"/>
    </xf>
    <xf numFmtId="0" fontId="53" fillId="0" borderId="111" xfId="13" applyFont="1" applyBorder="1" applyAlignment="1">
      <alignment horizontal="center" vertical="center"/>
    </xf>
    <xf numFmtId="0" fontId="24" fillId="0" borderId="43" xfId="6" applyBorder="1" applyAlignment="1">
      <alignment horizontal="left" vertical="center"/>
    </xf>
    <xf numFmtId="0" fontId="52" fillId="0" borderId="43" xfId="6" applyFont="1" applyBorder="1" applyAlignment="1">
      <alignment horizontal="left" vertical="center"/>
    </xf>
    <xf numFmtId="0" fontId="53" fillId="0" borderId="65" xfId="13" applyFont="1" applyBorder="1" applyAlignment="1">
      <alignment vertical="top" wrapText="1"/>
    </xf>
    <xf numFmtId="0" fontId="54" fillId="0" borderId="65" xfId="13" applyFont="1" applyBorder="1" applyAlignment="1">
      <alignment vertical="top" wrapText="1"/>
    </xf>
    <xf numFmtId="0" fontId="27" fillId="0" borderId="95" xfId="6" applyFont="1" applyBorder="1" applyAlignment="1">
      <alignment horizontal="center" vertical="top"/>
    </xf>
    <xf numFmtId="0" fontId="44" fillId="0" borderId="90" xfId="6" applyFont="1" applyBorder="1" applyAlignment="1">
      <alignment horizontal="left" vertical="center"/>
    </xf>
    <xf numFmtId="0" fontId="41" fillId="0" borderId="93" xfId="6" applyFont="1" applyBorder="1" applyAlignment="1">
      <alignment horizontal="left"/>
    </xf>
    <xf numFmtId="0" fontId="54" fillId="0" borderId="73" xfId="13" applyFont="1" applyBorder="1" applyAlignment="1">
      <alignment horizontal="center" vertical="center" wrapText="1"/>
    </xf>
    <xf numFmtId="0" fontId="24" fillId="6" borderId="0" xfId="6" applyFill="1" applyAlignment="1">
      <alignment vertical="center"/>
    </xf>
    <xf numFmtId="0" fontId="41" fillId="6" borderId="0" xfId="6" applyFont="1" applyFill="1" applyAlignment="1">
      <alignment horizontal="left"/>
    </xf>
    <xf numFmtId="0" fontId="41" fillId="6" borderId="91" xfId="6" applyFont="1" applyFill="1" applyBorder="1" applyAlignment="1">
      <alignment horizontal="left" vertical="center"/>
    </xf>
    <xf numFmtId="0" fontId="44" fillId="6" borderId="91" xfId="6" applyFont="1" applyFill="1" applyBorder="1" applyAlignment="1">
      <alignment horizontal="left" vertical="center"/>
    </xf>
    <xf numFmtId="0" fontId="45" fillId="6" borderId="91" xfId="6" applyFont="1" applyFill="1" applyBorder="1" applyAlignment="1">
      <alignment horizontal="left" vertical="center"/>
    </xf>
    <xf numFmtId="0" fontId="44" fillId="6" borderId="92" xfId="6" applyFont="1" applyFill="1" applyBorder="1" applyAlignment="1">
      <alignment horizontal="left" vertical="center"/>
    </xf>
    <xf numFmtId="0" fontId="41" fillId="6" borderId="90" xfId="6" applyFont="1" applyFill="1" applyBorder="1" applyAlignment="1">
      <alignment horizontal="left" vertical="center"/>
    </xf>
    <xf numFmtId="0" fontId="45" fillId="6" borderId="0" xfId="6" applyFont="1" applyFill="1" applyAlignment="1">
      <alignment horizontal="left"/>
    </xf>
    <xf numFmtId="0" fontId="44" fillId="6" borderId="0" xfId="6" applyFont="1" applyFill="1" applyAlignment="1">
      <alignment horizontal="left" vertical="center"/>
    </xf>
    <xf numFmtId="0" fontId="45" fillId="6" borderId="0" xfId="6" applyFont="1" applyFill="1" applyAlignment="1">
      <alignment horizontal="left" vertical="center"/>
    </xf>
    <xf numFmtId="0" fontId="47" fillId="6" borderId="0" xfId="6" applyFont="1" applyFill="1" applyAlignment="1">
      <alignment horizontal="center" vertical="center"/>
    </xf>
    <xf numFmtId="0" fontId="64" fillId="6" borderId="95" xfId="6" applyFont="1" applyFill="1" applyBorder="1" applyAlignment="1">
      <alignment horizontal="left"/>
    </xf>
    <xf numFmtId="0" fontId="44" fillId="6" borderId="95" xfId="6" applyFont="1" applyFill="1" applyBorder="1" applyAlignment="1">
      <alignment horizontal="left" vertical="center"/>
    </xf>
    <xf numFmtId="0" fontId="45" fillId="6" borderId="95" xfId="6" applyFont="1" applyFill="1" applyBorder="1" applyAlignment="1">
      <alignment horizontal="left" vertical="center"/>
    </xf>
    <xf numFmtId="0" fontId="41" fillId="6" borderId="93" xfId="6" applyFont="1" applyFill="1" applyBorder="1" applyAlignment="1">
      <alignment vertical="center"/>
    </xf>
    <xf numFmtId="0" fontId="45" fillId="6" borderId="0" xfId="6" applyFont="1" applyFill="1" applyAlignment="1">
      <alignment horizontal="center" vertical="center"/>
    </xf>
    <xf numFmtId="0" fontId="51" fillId="0" borderId="93" xfId="6" applyFont="1" applyBorder="1" applyAlignment="1">
      <alignment horizontal="left" vertical="center"/>
    </xf>
    <xf numFmtId="0" fontId="38" fillId="0" borderId="29" xfId="6" applyFont="1" applyBorder="1" applyAlignment="1">
      <alignment horizontal="left" vertical="center"/>
    </xf>
    <xf numFmtId="0" fontId="45" fillId="0" borderId="93" xfId="6" applyFont="1" applyBorder="1" applyAlignment="1">
      <alignment horizontal="left" vertical="center"/>
    </xf>
    <xf numFmtId="0" fontId="41" fillId="0" borderId="89" xfId="6" applyFont="1" applyBorder="1" applyAlignment="1">
      <alignment horizontal="left" vertical="center"/>
    </xf>
    <xf numFmtId="0" fontId="45" fillId="0" borderId="89" xfId="6" applyFont="1" applyBorder="1" applyAlignment="1">
      <alignment horizontal="left" vertical="center"/>
    </xf>
    <xf numFmtId="0" fontId="38" fillId="6" borderId="0" xfId="6" applyFont="1" applyFill="1" applyAlignment="1">
      <alignment vertical="center"/>
    </xf>
    <xf numFmtId="0" fontId="52" fillId="0" borderId="66" xfId="13" applyFont="1" applyBorder="1" applyAlignment="1">
      <alignment horizontal="right" vertical="center" wrapText="1"/>
    </xf>
    <xf numFmtId="0" fontId="54" fillId="0" borderId="104" xfId="13" applyFont="1" applyBorder="1" applyAlignment="1">
      <alignment horizontal="left" vertical="top" wrapText="1"/>
    </xf>
    <xf numFmtId="0" fontId="53" fillId="0" borderId="103" xfId="13" applyFont="1" applyBorder="1" applyAlignment="1">
      <alignment horizontal="left" vertical="top" wrapText="1"/>
    </xf>
    <xf numFmtId="0" fontId="55" fillId="0" borderId="110" xfId="13" applyFont="1" applyBorder="1" applyAlignment="1">
      <alignment horizontal="center" wrapText="1"/>
    </xf>
    <xf numFmtId="49" fontId="53" fillId="0" borderId="106" xfId="13" applyNumberFormat="1" applyFont="1" applyBorder="1" applyAlignment="1">
      <alignment horizontal="center" vertical="top"/>
    </xf>
    <xf numFmtId="49" fontId="53" fillId="0" borderId="131" xfId="13" applyNumberFormat="1" applyFont="1" applyBorder="1" applyAlignment="1">
      <alignment horizontal="center" vertical="top"/>
    </xf>
    <xf numFmtId="0" fontId="53" fillId="0" borderId="70" xfId="13" applyFont="1" applyBorder="1" applyAlignment="1">
      <alignment horizontal="left" vertical="top" wrapText="1"/>
    </xf>
    <xf numFmtId="170" fontId="52" fillId="0" borderId="107" xfId="13" applyNumberFormat="1" applyFont="1" applyBorder="1" applyAlignment="1">
      <alignment horizontal="right" vertical="center"/>
    </xf>
    <xf numFmtId="170" fontId="52" fillId="0" borderId="87" xfId="13" applyNumberFormat="1" applyFont="1" applyBorder="1" applyAlignment="1">
      <alignment horizontal="right" vertical="center"/>
    </xf>
    <xf numFmtId="170" fontId="52" fillId="0" borderId="100" xfId="13" applyNumberFormat="1" applyFont="1" applyBorder="1" applyAlignment="1">
      <alignment horizontal="right" vertical="center"/>
    </xf>
    <xf numFmtId="0" fontId="54" fillId="0" borderId="102" xfId="13" applyFont="1" applyBorder="1" applyAlignment="1">
      <alignment horizontal="center" vertical="center" wrapText="1"/>
    </xf>
    <xf numFmtId="0" fontId="54" fillId="0" borderId="82" xfId="13" applyFont="1" applyBorder="1" applyAlignment="1">
      <alignment horizontal="center" vertical="center" wrapText="1"/>
    </xf>
    <xf numFmtId="0" fontId="54" fillId="0" borderId="65" xfId="13" applyFont="1" applyBorder="1" applyAlignment="1">
      <alignment horizontal="right" vertical="top" wrapText="1"/>
    </xf>
    <xf numFmtId="170" fontId="52" fillId="0" borderId="43" xfId="13" applyNumberFormat="1" applyFont="1" applyBorder="1" applyAlignment="1">
      <alignment horizontal="right" vertical="center"/>
    </xf>
    <xf numFmtId="170" fontId="52" fillId="0" borderId="86" xfId="13" applyNumberFormat="1" applyFont="1" applyBorder="1" applyAlignment="1">
      <alignment horizontal="right" vertical="center"/>
    </xf>
    <xf numFmtId="170" fontId="52" fillId="0" borderId="71" xfId="13" applyNumberFormat="1" applyFont="1" applyBorder="1" applyAlignment="1">
      <alignment horizontal="right" vertical="center"/>
    </xf>
    <xf numFmtId="170" fontId="70" fillId="0" borderId="43" xfId="13" applyNumberFormat="1" applyFont="1" applyBorder="1" applyAlignment="1">
      <alignment horizontal="right" vertical="center"/>
    </xf>
    <xf numFmtId="170" fontId="70" fillId="0" borderId="86" xfId="13" applyNumberFormat="1" applyFont="1" applyBorder="1" applyAlignment="1">
      <alignment horizontal="right" vertical="center"/>
    </xf>
    <xf numFmtId="170" fontId="70" fillId="0" borderId="87" xfId="13" applyNumberFormat="1" applyFont="1" applyBorder="1" applyAlignment="1">
      <alignment horizontal="right" vertical="center"/>
    </xf>
    <xf numFmtId="170" fontId="70" fillId="0" borderId="100" xfId="13" applyNumberFormat="1" applyFont="1" applyBorder="1" applyAlignment="1">
      <alignment horizontal="right" vertical="center"/>
    </xf>
    <xf numFmtId="0" fontId="54" fillId="0" borderId="43" xfId="13" applyFont="1" applyBorder="1" applyAlignment="1">
      <alignment horizontal="left" vertical="top" wrapText="1"/>
    </xf>
    <xf numFmtId="0" fontId="53" fillId="0" borderId="65" xfId="13" applyFont="1" applyBorder="1" applyAlignment="1">
      <alignment horizontal="right" vertical="top" wrapText="1"/>
    </xf>
    <xf numFmtId="0" fontId="53" fillId="0" borderId="113" xfId="13" applyFont="1" applyBorder="1" applyAlignment="1">
      <alignment horizontal="left" vertical="top" wrapText="1"/>
    </xf>
    <xf numFmtId="0" fontId="53" fillId="0" borderId="82" xfId="13" applyFont="1" applyBorder="1" applyAlignment="1">
      <alignment horizontal="left" vertical="top" wrapText="1"/>
    </xf>
    <xf numFmtId="49" fontId="53" fillId="0" borderId="69" xfId="13" applyNumberFormat="1" applyFont="1" applyBorder="1" applyAlignment="1">
      <alignment horizontal="center" vertical="top"/>
    </xf>
    <xf numFmtId="0" fontId="54" fillId="0" borderId="113" xfId="13" applyFont="1" applyBorder="1" applyAlignment="1">
      <alignment horizontal="left" vertical="top" wrapText="1"/>
    </xf>
    <xf numFmtId="0" fontId="54" fillId="0" borderId="82" xfId="13" applyFont="1" applyBorder="1" applyAlignment="1">
      <alignment horizontal="left" vertical="top" wrapText="1"/>
    </xf>
    <xf numFmtId="49" fontId="54" fillId="0" borderId="69" xfId="13" applyNumberFormat="1" applyFont="1" applyBorder="1" applyAlignment="1">
      <alignment horizontal="center" vertical="top"/>
    </xf>
    <xf numFmtId="170" fontId="52" fillId="0" borderId="97" xfId="13" applyNumberFormat="1" applyFont="1" applyBorder="1" applyAlignment="1">
      <alignment horizontal="right" vertical="center"/>
    </xf>
    <xf numFmtId="170" fontId="70" fillId="0" borderId="114" xfId="13" applyNumberFormat="1" applyFont="1" applyBorder="1" applyAlignment="1">
      <alignment horizontal="right" vertical="center"/>
    </xf>
    <xf numFmtId="0" fontId="53" fillId="0" borderId="70" xfId="13" applyFont="1" applyBorder="1" applyAlignment="1">
      <alignment horizontal="right" vertical="top" wrapText="1"/>
    </xf>
    <xf numFmtId="0" fontId="53" fillId="0" borderId="104" xfId="13" applyFont="1" applyBorder="1" applyAlignment="1">
      <alignment horizontal="left" vertical="top" wrapText="1"/>
    </xf>
    <xf numFmtId="0" fontId="54" fillId="0" borderId="68" xfId="13" applyFont="1" applyBorder="1" applyAlignment="1">
      <alignment horizontal="right" vertical="top" wrapText="1"/>
    </xf>
    <xf numFmtId="0" fontId="53" fillId="0" borderId="68" xfId="13" applyFont="1" applyBorder="1" applyAlignment="1">
      <alignment horizontal="left" vertical="top" wrapText="1"/>
    </xf>
    <xf numFmtId="0" fontId="54" fillId="0" borderId="68" xfId="13" applyFont="1" applyBorder="1" applyAlignment="1">
      <alignment horizontal="left" vertical="top" wrapText="1"/>
    </xf>
    <xf numFmtId="0" fontId="54" fillId="0" borderId="65" xfId="13" applyFont="1" applyBorder="1" applyAlignment="1">
      <alignment horizontal="left" vertical="top" wrapText="1"/>
    </xf>
    <xf numFmtId="0" fontId="54" fillId="0" borderId="87" xfId="13" applyFont="1" applyBorder="1" applyAlignment="1">
      <alignment horizontal="center" vertical="center" wrapText="1"/>
    </xf>
    <xf numFmtId="0" fontId="54" fillId="0" borderId="83" xfId="13" applyFont="1" applyBorder="1" applyAlignment="1">
      <alignment horizontal="left" vertical="top" wrapText="1"/>
    </xf>
    <xf numFmtId="0" fontId="1" fillId="0" borderId="0" xfId="0" applyFont="1" applyAlignment="1">
      <alignment vertical="top" wrapText="1"/>
    </xf>
    <xf numFmtId="0" fontId="1" fillId="0" borderId="0" xfId="0" applyFont="1" applyAlignment="1">
      <alignment horizontal="center"/>
    </xf>
    <xf numFmtId="0" fontId="60" fillId="4" borderId="0" xfId="0" applyFont="1" applyFill="1"/>
    <xf numFmtId="3" fontId="17" fillId="0" borderId="0" xfId="0" applyNumberFormat="1" applyFont="1" applyAlignment="1">
      <alignment horizontal="right" vertical="center"/>
    </xf>
    <xf numFmtId="0" fontId="35" fillId="0" borderId="0" xfId="0" applyFont="1"/>
    <xf numFmtId="0" fontId="4" fillId="0" borderId="0" xfId="0" applyFont="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left" vertical="top"/>
    </xf>
    <xf numFmtId="0" fontId="4" fillId="4" borderId="0" xfId="0" applyFont="1" applyFill="1" applyAlignment="1">
      <alignment horizontal="left" vertical="top" wrapText="1"/>
    </xf>
    <xf numFmtId="0" fontId="8" fillId="4" borderId="0" xfId="0" applyFont="1" applyFill="1" applyAlignment="1">
      <alignment horizontal="left" vertical="top" wrapText="1"/>
    </xf>
    <xf numFmtId="0" fontId="1" fillId="0" borderId="0" xfId="0" applyFont="1" applyAlignment="1">
      <alignment vertical="top"/>
    </xf>
    <xf numFmtId="0" fontId="17" fillId="0" borderId="0" xfId="0" applyFont="1" applyAlignment="1">
      <alignment horizontal="left"/>
    </xf>
    <xf numFmtId="12" fontId="1" fillId="0" borderId="0" xfId="0" applyNumberFormat="1" applyFont="1" applyAlignment="1">
      <alignment horizontal="center"/>
    </xf>
    <xf numFmtId="41" fontId="1" fillId="0" borderId="0" xfId="0" applyNumberFormat="1" applyFont="1" applyAlignment="1">
      <alignment horizontal="center"/>
    </xf>
    <xf numFmtId="49" fontId="1" fillId="0" borderId="0" xfId="0" applyNumberFormat="1" applyFont="1" applyAlignment="1">
      <alignment horizontal="center"/>
    </xf>
    <xf numFmtId="0" fontId="1" fillId="0" borderId="0" xfId="0" applyFont="1" applyAlignment="1">
      <alignment horizontal="left"/>
    </xf>
    <xf numFmtId="0" fontId="4" fillId="4" borderId="0" xfId="0" applyFont="1" applyFill="1" applyAlignment="1">
      <alignment horizontal="justify" vertical="top" wrapText="1"/>
    </xf>
    <xf numFmtId="0" fontId="4" fillId="0" borderId="0" xfId="0" applyFont="1" applyAlignment="1">
      <alignment horizontal="justify" vertical="top" wrapText="1"/>
    </xf>
    <xf numFmtId="0" fontId="17" fillId="2" borderId="95" xfId="0" applyFont="1" applyFill="1" applyBorder="1" applyAlignment="1">
      <alignment horizontal="center"/>
    </xf>
    <xf numFmtId="0" fontId="16" fillId="0" borderId="0" xfId="0" applyFont="1" applyAlignment="1">
      <alignment horizontal="center" vertical="center"/>
    </xf>
    <xf numFmtId="0" fontId="9" fillId="4" borderId="0" xfId="0" applyFont="1" applyFill="1" applyAlignment="1">
      <alignment horizontal="justify" vertical="top" wrapText="1"/>
    </xf>
    <xf numFmtId="3" fontId="17" fillId="0" borderId="0" xfId="0" applyNumberFormat="1" applyFont="1" applyAlignment="1">
      <alignment horizontal="center" vertical="center"/>
    </xf>
    <xf numFmtId="0" fontId="16" fillId="0" borderId="0" xfId="0" applyFont="1" applyAlignment="1">
      <alignment horizontal="left" vertical="center"/>
    </xf>
    <xf numFmtId="3" fontId="16" fillId="0" borderId="0" xfId="0" applyNumberFormat="1" applyFont="1" applyAlignment="1">
      <alignment horizontal="right" vertical="center"/>
    </xf>
    <xf numFmtId="3" fontId="16" fillId="0" borderId="0" xfId="0" applyNumberFormat="1" applyFont="1" applyAlignment="1">
      <alignment horizontal="right" vertical="center" wrapText="1"/>
    </xf>
    <xf numFmtId="3" fontId="17" fillId="0" borderId="0" xfId="0" applyNumberFormat="1" applyFont="1" applyAlignment="1">
      <alignment horizontal="right" vertical="center" wrapText="1"/>
    </xf>
    <xf numFmtId="0" fontId="72" fillId="0" borderId="0" xfId="0" applyFont="1"/>
    <xf numFmtId="0" fontId="73" fillId="0" borderId="0" xfId="0" applyFont="1"/>
    <xf numFmtId="0" fontId="73" fillId="0" borderId="0" xfId="0" applyFont="1" applyAlignment="1">
      <alignment horizontal="center" vertical="center"/>
    </xf>
    <xf numFmtId="0" fontId="74" fillId="0" borderId="0" xfId="0" applyFont="1"/>
    <xf numFmtId="0" fontId="72" fillId="0" borderId="0" xfId="0" applyFont="1" applyAlignment="1">
      <alignment vertical="center"/>
    </xf>
    <xf numFmtId="0" fontId="72" fillId="0" borderId="0" xfId="0" applyFont="1" applyAlignment="1">
      <alignment horizontal="right" vertical="center"/>
    </xf>
    <xf numFmtId="0" fontId="72" fillId="0" borderId="0" xfId="0" applyFont="1" applyAlignment="1">
      <alignment horizontal="center" vertical="center"/>
    </xf>
    <xf numFmtId="0" fontId="75" fillId="0" borderId="0" xfId="0" applyFont="1"/>
    <xf numFmtId="0" fontId="73" fillId="0" borderId="87" xfId="0" applyFont="1" applyBorder="1" applyAlignment="1">
      <alignment horizontal="center" vertical="center"/>
    </xf>
    <xf numFmtId="0" fontId="72" fillId="0" borderId="85" xfId="0" applyFont="1" applyBorder="1" applyAlignment="1">
      <alignment vertical="center"/>
    </xf>
    <xf numFmtId="0" fontId="72" fillId="0" borderId="86" xfId="0" applyFont="1" applyBorder="1" applyAlignment="1">
      <alignment vertical="center"/>
    </xf>
    <xf numFmtId="0" fontId="72" fillId="0" borderId="87" xfId="0" applyFont="1" applyBorder="1" applyAlignment="1">
      <alignment vertical="center"/>
    </xf>
    <xf numFmtId="0" fontId="72" fillId="0" borderId="85" xfId="0" applyFont="1" applyBorder="1" applyAlignment="1">
      <alignment horizontal="center" vertical="center"/>
    </xf>
    <xf numFmtId="0" fontId="72" fillId="0" borderId="86" xfId="0" applyFont="1" applyBorder="1" applyAlignment="1">
      <alignment horizontal="center" vertical="center"/>
    </xf>
    <xf numFmtId="0" fontId="72" fillId="0" borderId="87" xfId="0" applyFont="1" applyBorder="1" applyAlignment="1">
      <alignment horizontal="center" vertical="center"/>
    </xf>
    <xf numFmtId="0" fontId="72" fillId="0" borderId="117" xfId="0" applyFont="1" applyBorder="1"/>
    <xf numFmtId="0" fontId="72" fillId="0" borderId="116" xfId="0" applyFont="1" applyBorder="1"/>
    <xf numFmtId="0" fontId="75" fillId="0" borderId="73" xfId="0" applyFont="1" applyBorder="1"/>
    <xf numFmtId="0" fontId="72" fillId="0" borderId="75" xfId="0" applyFont="1" applyBorder="1"/>
    <xf numFmtId="0" fontId="72" fillId="0" borderId="82" xfId="0" applyFont="1" applyBorder="1"/>
    <xf numFmtId="0" fontId="72" fillId="0" borderId="97" xfId="0" applyFont="1" applyBorder="1"/>
    <xf numFmtId="0" fontId="72" fillId="0" borderId="83" xfId="0" applyFont="1" applyBorder="1"/>
    <xf numFmtId="0" fontId="72" fillId="0" borderId="113" xfId="0" applyFont="1" applyBorder="1"/>
    <xf numFmtId="0" fontId="1" fillId="0" borderId="111" xfId="0" applyFont="1" applyBorder="1" applyAlignment="1">
      <alignment horizontal="left" vertical="center" wrapText="1"/>
    </xf>
    <xf numFmtId="0" fontId="1" fillId="0" borderId="108" xfId="0" applyFont="1" applyBorder="1" applyAlignment="1">
      <alignment horizontal="left" vertical="center" wrapText="1"/>
    </xf>
    <xf numFmtId="0" fontId="1" fillId="0" borderId="0" xfId="0" applyFont="1"/>
    <xf numFmtId="0" fontId="1" fillId="0" borderId="0" xfId="0" applyFont="1" applyAlignment="1">
      <alignment vertical="center"/>
    </xf>
    <xf numFmtId="0" fontId="16" fillId="4" borderId="0" xfId="0" applyFont="1" applyFill="1" applyAlignment="1">
      <alignment horizontal="center" vertical="center"/>
    </xf>
    <xf numFmtId="0" fontId="17" fillId="0" borderId="95" xfId="0" applyFont="1" applyBorder="1" applyAlignment="1">
      <alignment horizontal="center"/>
    </xf>
    <xf numFmtId="0" fontId="1" fillId="4" borderId="0" xfId="0" applyFont="1" applyFill="1" applyAlignment="1">
      <alignment horizontal="center"/>
    </xf>
    <xf numFmtId="0" fontId="1" fillId="0" borderId="0" xfId="0" applyFont="1" applyAlignment="1">
      <alignment wrapText="1"/>
    </xf>
    <xf numFmtId="0" fontId="17" fillId="4" borderId="0" xfId="0" applyFont="1" applyFill="1" applyAlignment="1">
      <alignment horizontal="left" vertical="center"/>
    </xf>
    <xf numFmtId="3" fontId="17" fillId="4" borderId="0" xfId="0" applyNumberFormat="1" applyFont="1" applyFill="1" applyAlignment="1">
      <alignment horizontal="right" vertical="center"/>
    </xf>
    <xf numFmtId="3" fontId="17" fillId="4" borderId="0" xfId="0" applyNumberFormat="1" applyFont="1" applyFill="1" applyAlignment="1">
      <alignment horizontal="right" vertical="center" wrapText="1"/>
    </xf>
    <xf numFmtId="0" fontId="16" fillId="4" borderId="0" xfId="0" applyFont="1" applyFill="1" applyAlignment="1">
      <alignment horizontal="center" vertical="center" wrapText="1"/>
    </xf>
    <xf numFmtId="0" fontId="17" fillId="4" borderId="0" xfId="0" applyFont="1" applyFill="1"/>
    <xf numFmtId="0" fontId="1" fillId="4" borderId="0" xfId="0" applyFont="1" applyFill="1"/>
    <xf numFmtId="0" fontId="16" fillId="4" borderId="0" xfId="0" applyFont="1" applyFill="1" applyAlignment="1">
      <alignment horizontal="left" vertical="center" wrapText="1"/>
    </xf>
    <xf numFmtId="0" fontId="17" fillId="0" borderId="0" xfId="0" applyFont="1" applyAlignment="1">
      <alignment horizontal="center"/>
    </xf>
    <xf numFmtId="0" fontId="81" fillId="0" borderId="0" xfId="18" applyFont="1"/>
    <xf numFmtId="3" fontId="82" fillId="0" borderId="0" xfId="18" applyNumberFormat="1" applyFont="1"/>
    <xf numFmtId="0" fontId="83" fillId="0" borderId="0" xfId="18" applyFont="1" applyAlignment="1">
      <alignment horizontal="center"/>
    </xf>
    <xf numFmtId="0" fontId="84" fillId="9" borderId="61" xfId="20" applyFont="1" applyFill="1" applyBorder="1" applyAlignment="1">
      <alignment horizontal="center" wrapText="1"/>
    </xf>
    <xf numFmtId="0" fontId="85" fillId="0" borderId="0" xfId="18" applyFont="1" applyAlignment="1">
      <alignment horizontal="center"/>
    </xf>
    <xf numFmtId="0" fontId="86" fillId="0" borderId="0" xfId="18" applyFont="1" applyAlignment="1">
      <alignment horizontal="center"/>
    </xf>
    <xf numFmtId="3" fontId="32" fillId="0" borderId="0" xfId="18" applyNumberFormat="1" applyFont="1"/>
    <xf numFmtId="0" fontId="88" fillId="0" borderId="61" xfId="18" applyFont="1" applyBorder="1" applyAlignment="1">
      <alignment horizontal="center" vertical="center"/>
    </xf>
    <xf numFmtId="0" fontId="88" fillId="0" borderId="61" xfId="20" applyFont="1" applyBorder="1" applyAlignment="1">
      <alignment horizontal="left" vertical="center" wrapText="1" indent="1" shrinkToFit="1"/>
    </xf>
    <xf numFmtId="3" fontId="85" fillId="0" borderId="61" xfId="21" applyNumberFormat="1" applyFont="1" applyBorder="1" applyAlignment="1">
      <alignment vertical="center"/>
    </xf>
    <xf numFmtId="3" fontId="85" fillId="0" borderId="61" xfId="18" applyNumberFormat="1" applyFont="1" applyBorder="1" applyAlignment="1">
      <alignment vertical="center"/>
    </xf>
    <xf numFmtId="0" fontId="89" fillId="0" borderId="0" xfId="18" applyFont="1"/>
    <xf numFmtId="0" fontId="90" fillId="0" borderId="61" xfId="18" applyFont="1" applyBorder="1" applyAlignment="1">
      <alignment horizontal="center" vertical="center"/>
    </xf>
    <xf numFmtId="0" fontId="90" fillId="0" borderId="61" xfId="20" applyFont="1" applyBorder="1" applyAlignment="1">
      <alignment horizontal="left" vertical="center" wrapText="1" indent="1" shrinkToFit="1"/>
    </xf>
    <xf numFmtId="3" fontId="86" fillId="0" borderId="61" xfId="18" applyNumberFormat="1" applyFont="1" applyBorder="1" applyAlignment="1">
      <alignment vertical="center"/>
    </xf>
    <xf numFmtId="0" fontId="86" fillId="0" borderId="0" xfId="18" applyFont="1"/>
    <xf numFmtId="0" fontId="80" fillId="9" borderId="61" xfId="18" applyFont="1" applyFill="1" applyBorder="1" applyAlignment="1">
      <alignment horizontal="center" vertical="center"/>
    </xf>
    <xf numFmtId="0" fontId="85" fillId="9" borderId="61" xfId="20" applyFont="1" applyFill="1" applyBorder="1" applyAlignment="1">
      <alignment horizontal="left" vertical="center" wrapText="1" indent="1" shrinkToFit="1"/>
    </xf>
    <xf numFmtId="3" fontId="85" fillId="9" borderId="61" xfId="18" applyNumberFormat="1" applyFont="1" applyFill="1" applyBorder="1" applyAlignment="1">
      <alignment vertical="center"/>
    </xf>
    <xf numFmtId="0" fontId="81" fillId="0" borderId="0" xfId="18" applyFont="1" applyAlignment="1">
      <alignment horizontal="left" indent="1"/>
    </xf>
    <xf numFmtId="0" fontId="85" fillId="0" borderId="0" xfId="18" applyFont="1" applyAlignment="1">
      <alignment horizontal="center" vertical="center"/>
    </xf>
    <xf numFmtId="0" fontId="86" fillId="0" borderId="0" xfId="20" applyFont="1" applyAlignment="1">
      <alignment horizontal="center" vertical="center" wrapText="1" shrinkToFit="1"/>
    </xf>
    <xf numFmtId="3" fontId="85" fillId="0" borderId="0" xfId="18" applyNumberFormat="1" applyFont="1"/>
    <xf numFmtId="0" fontId="81" fillId="0" borderId="61" xfId="18" applyFont="1" applyBorder="1" applyAlignment="1">
      <alignment horizontal="center" vertical="center"/>
    </xf>
    <xf numFmtId="0" fontId="81" fillId="0" borderId="61" xfId="18" applyFont="1" applyBorder="1"/>
    <xf numFmtId="0" fontId="81" fillId="0" borderId="61" xfId="18" applyFont="1" applyBorder="1" applyAlignment="1">
      <alignment horizontal="center"/>
    </xf>
    <xf numFmtId="0" fontId="91" fillId="0" borderId="61" xfId="20" applyFont="1" applyBorder="1" applyAlignment="1">
      <alignment horizontal="center" vertical="center" wrapText="1" shrinkToFit="1"/>
    </xf>
    <xf numFmtId="0" fontId="91" fillId="0" borderId="61" xfId="20" applyFont="1" applyBorder="1" applyAlignment="1">
      <alignment horizontal="left" vertical="center" wrapText="1" indent="1" shrinkToFit="1"/>
    </xf>
    <xf numFmtId="0" fontId="91" fillId="0" borderId="61" xfId="20" applyFont="1" applyBorder="1" applyAlignment="1">
      <alignment vertical="center" wrapText="1" shrinkToFit="1"/>
    </xf>
    <xf numFmtId="0" fontId="81" fillId="9" borderId="61" xfId="20" applyFont="1" applyFill="1" applyBorder="1" applyAlignment="1">
      <alignment horizontal="left" vertical="center" wrapText="1" indent="1" shrinkToFit="1"/>
    </xf>
    <xf numFmtId="0" fontId="80" fillId="0" borderId="61" xfId="18" applyFont="1" applyBorder="1" applyAlignment="1">
      <alignment horizontal="center" vertical="center"/>
    </xf>
    <xf numFmtId="0" fontId="81" fillId="0" borderId="61" xfId="20" applyFont="1" applyBorder="1" applyAlignment="1">
      <alignment horizontal="left" vertical="center" wrapText="1" indent="1" shrinkToFit="1"/>
    </xf>
    <xf numFmtId="0" fontId="84" fillId="0" borderId="0" xfId="20" applyFont="1" applyAlignment="1">
      <alignment horizontal="right" vertical="center" wrapText="1" shrinkToFit="1"/>
    </xf>
    <xf numFmtId="3" fontId="81" fillId="0" borderId="0" xfId="18" applyNumberFormat="1" applyFont="1"/>
    <xf numFmtId="0" fontId="91" fillId="0" borderId="0" xfId="20" applyFont="1" applyAlignment="1">
      <alignment vertical="center" wrapText="1" shrinkToFit="1"/>
    </xf>
    <xf numFmtId="0" fontId="80" fillId="0" borderId="0" xfId="20" applyFont="1"/>
    <xf numFmtId="0" fontId="81" fillId="0" borderId="0" xfId="20" applyFont="1"/>
    <xf numFmtId="0" fontId="85" fillId="0" borderId="0" xfId="20" applyFont="1" applyAlignment="1">
      <alignment vertical="center" wrapText="1" shrinkToFit="1"/>
    </xf>
    <xf numFmtId="0" fontId="85" fillId="0" borderId="0" xfId="18" applyFont="1" applyAlignment="1">
      <alignment horizontal="right"/>
    </xf>
    <xf numFmtId="0" fontId="17" fillId="0" borderId="0" xfId="0" applyFont="1" applyAlignment="1">
      <alignment horizontal="center"/>
    </xf>
    <xf numFmtId="0" fontId="1" fillId="0" borderId="93" xfId="0" applyFont="1" applyBorder="1" applyAlignment="1">
      <alignment horizontal="center" vertical="center" wrapText="1"/>
    </xf>
    <xf numFmtId="0" fontId="1" fillId="0" borderId="0"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0" xfId="0" applyFont="1" applyBorder="1" applyAlignment="1">
      <alignment horizontal="center" vertical="center"/>
    </xf>
    <xf numFmtId="0" fontId="17" fillId="0" borderId="0" xfId="0" applyFont="1" applyAlignment="1">
      <alignment horizontal="center"/>
    </xf>
    <xf numFmtId="0" fontId="4" fillId="0" borderId="0" xfId="0" applyFont="1" applyAlignment="1">
      <alignment horizontal="left" wrapText="1"/>
    </xf>
    <xf numFmtId="0" fontId="17" fillId="0" borderId="0" xfId="0" applyFont="1" applyAlignment="1">
      <alignment horizontal="center"/>
    </xf>
    <xf numFmtId="0" fontId="16" fillId="0" borderId="1"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73" xfId="0" applyFont="1" applyBorder="1" applyAlignment="1">
      <alignment horizontal="center"/>
    </xf>
    <xf numFmtId="0" fontId="16" fillId="0" borderId="0" xfId="0" applyFont="1" applyAlignment="1">
      <alignment horizontal="center"/>
    </xf>
    <xf numFmtId="0" fontId="16" fillId="0" borderId="75" xfId="0" applyFont="1" applyBorder="1" applyAlignment="1">
      <alignment horizontal="center"/>
    </xf>
    <xf numFmtId="0" fontId="16" fillId="0" borderId="9"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5" xfId="0" applyFont="1" applyBorder="1" applyAlignment="1">
      <alignment horizontal="center" vertical="center"/>
    </xf>
    <xf numFmtId="0" fontId="16" fillId="0" borderId="11" xfId="0" applyFont="1" applyBorder="1" applyAlignment="1">
      <alignment horizontal="center" vertical="center"/>
    </xf>
    <xf numFmtId="0" fontId="16" fillId="0" borderId="10" xfId="0" applyFont="1" applyBorder="1" applyAlignment="1">
      <alignment horizontal="center" vertical="center"/>
    </xf>
    <xf numFmtId="0" fontId="15" fillId="0" borderId="73" xfId="0" applyFont="1" applyBorder="1" applyAlignment="1">
      <alignment horizontal="center"/>
    </xf>
    <xf numFmtId="0" fontId="15" fillId="0" borderId="0" xfId="0" applyFont="1" applyAlignment="1">
      <alignment horizontal="center"/>
    </xf>
    <xf numFmtId="0" fontId="15" fillId="0" borderId="75" xfId="0" applyFont="1" applyBorder="1" applyAlignment="1">
      <alignment horizontal="center"/>
    </xf>
    <xf numFmtId="0" fontId="16" fillId="0" borderId="22"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4" xfId="0" applyFont="1" applyBorder="1" applyAlignment="1">
      <alignment horizontal="center" vertical="center" wrapText="1"/>
    </xf>
    <xf numFmtId="0" fontId="15" fillId="0" borderId="80" xfId="0" applyFont="1" applyBorder="1" applyAlignment="1">
      <alignment horizontal="center"/>
    </xf>
    <xf numFmtId="0" fontId="15" fillId="0" borderId="51" xfId="0" applyFont="1" applyBorder="1" applyAlignment="1">
      <alignment horizontal="center"/>
    </xf>
    <xf numFmtId="0" fontId="15" fillId="0" borderId="79" xfId="0" applyFont="1" applyBorder="1" applyAlignment="1">
      <alignment horizontal="center"/>
    </xf>
    <xf numFmtId="0" fontId="16" fillId="0" borderId="2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1" xfId="0" applyFont="1" applyBorder="1" applyAlignment="1">
      <alignment horizontal="center" vertical="center"/>
    </xf>
    <xf numFmtId="0" fontId="16" fillId="0" borderId="9" xfId="0" applyFont="1" applyBorder="1" applyAlignment="1">
      <alignment horizontal="center" vertical="center"/>
    </xf>
    <xf numFmtId="0" fontId="16" fillId="0" borderId="7" xfId="0" applyFont="1" applyBorder="1" applyAlignment="1">
      <alignment horizontal="center" vertical="center"/>
    </xf>
    <xf numFmtId="0" fontId="16" fillId="0" borderId="47" xfId="0" applyFont="1" applyBorder="1" applyAlignment="1">
      <alignment horizontal="center" vertical="center"/>
    </xf>
    <xf numFmtId="0" fontId="16" fillId="0" borderId="23" xfId="0" applyFont="1" applyBorder="1" applyAlignment="1">
      <alignment horizontal="center" vertical="center"/>
    </xf>
    <xf numFmtId="0" fontId="16" fillId="0" borderId="4" xfId="0" applyFont="1" applyBorder="1" applyAlignment="1">
      <alignment horizontal="center" vertical="center"/>
    </xf>
    <xf numFmtId="0" fontId="16" fillId="0" borderId="35" xfId="0" applyFont="1" applyBorder="1" applyAlignment="1">
      <alignment horizontal="center" vertical="center"/>
    </xf>
    <xf numFmtId="0" fontId="16" fillId="0" borderId="46" xfId="0" applyFont="1" applyBorder="1" applyAlignment="1">
      <alignment horizontal="center" vertical="center"/>
    </xf>
    <xf numFmtId="0" fontId="31" fillId="0" borderId="80" xfId="0" applyFont="1" applyBorder="1" applyAlignment="1">
      <alignment horizontal="center"/>
    </xf>
    <xf numFmtId="0" fontId="32" fillId="0" borderId="79" xfId="0" applyFont="1" applyBorder="1" applyAlignment="1">
      <alignment horizontal="center"/>
    </xf>
    <xf numFmtId="0" fontId="15" fillId="0" borderId="82" xfId="0" applyFont="1" applyBorder="1" applyAlignment="1">
      <alignment horizontal="center"/>
    </xf>
    <xf numFmtId="0" fontId="15" fillId="0" borderId="83" xfId="0" applyFont="1" applyBorder="1" applyAlignment="1">
      <alignment horizontal="center"/>
    </xf>
    <xf numFmtId="0" fontId="17" fillId="0" borderId="1" xfId="0" applyFont="1" applyBorder="1" applyAlignment="1">
      <alignment vertical="center"/>
    </xf>
    <xf numFmtId="0" fontId="17" fillId="0" borderId="7" xfId="0" applyFont="1" applyBorder="1" applyAlignment="1">
      <alignment vertical="center"/>
    </xf>
    <xf numFmtId="0" fontId="17" fillId="0" borderId="28" xfId="0" applyFont="1" applyBorder="1" applyAlignment="1">
      <alignment vertical="center"/>
    </xf>
    <xf numFmtId="0" fontId="17" fillId="0" borderId="5" xfId="0" applyFont="1" applyBorder="1" applyAlignment="1">
      <alignment vertical="center"/>
    </xf>
    <xf numFmtId="0" fontId="16" fillId="0" borderId="19" xfId="0" applyFont="1" applyBorder="1" applyAlignment="1">
      <alignment horizontal="center" vertical="center" wrapText="1"/>
    </xf>
    <xf numFmtId="0" fontId="17" fillId="0" borderId="22" xfId="0" applyFont="1" applyBorder="1" applyAlignment="1">
      <alignment horizontal="center" vertical="center"/>
    </xf>
    <xf numFmtId="0" fontId="17" fillId="0" borderId="23" xfId="0" applyFont="1" applyBorder="1" applyAlignment="1">
      <alignment horizontal="center" vertical="center"/>
    </xf>
    <xf numFmtId="0" fontId="17" fillId="0" borderId="4" xfId="0" applyFont="1" applyBorder="1" applyAlignment="1">
      <alignment horizontal="center" vertical="center"/>
    </xf>
    <xf numFmtId="0" fontId="17" fillId="0" borderId="25"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26" xfId="0" applyFont="1" applyBorder="1" applyAlignment="1">
      <alignment horizontal="center" vertical="center" wrapText="1"/>
    </xf>
    <xf numFmtId="0" fontId="72" fillId="0" borderId="0" xfId="0" applyFont="1" applyAlignment="1">
      <alignment horizontal="center"/>
    </xf>
    <xf numFmtId="0" fontId="4" fillId="0" borderId="0" xfId="0" applyFont="1" applyAlignment="1">
      <alignment horizontal="left" wrapText="1"/>
    </xf>
    <xf numFmtId="0" fontId="1" fillId="0" borderId="65" xfId="0" applyFont="1" applyBorder="1" applyAlignment="1">
      <alignment horizontal="left" vertical="center"/>
    </xf>
    <xf numFmtId="0" fontId="3" fillId="0" borderId="43" xfId="0" applyFont="1" applyBorder="1" applyAlignment="1">
      <alignment horizontal="left" vertical="center"/>
    </xf>
    <xf numFmtId="0" fontId="1" fillId="0" borderId="43" xfId="0" applyFont="1" applyBorder="1" applyAlignment="1">
      <alignment horizontal="right" vertical="center"/>
    </xf>
    <xf numFmtId="0" fontId="3" fillId="0" borderId="43" xfId="0" applyFont="1" applyBorder="1" applyAlignment="1">
      <alignment horizontal="right" vertical="center"/>
    </xf>
    <xf numFmtId="14" fontId="3" fillId="0" borderId="43" xfId="0" applyNumberFormat="1" applyFont="1" applyBorder="1" applyAlignment="1">
      <alignment horizontal="right" vertical="center"/>
    </xf>
    <xf numFmtId="3" fontId="3" fillId="0" borderId="43" xfId="0" applyNumberFormat="1" applyFont="1" applyBorder="1" applyAlignment="1">
      <alignment horizontal="center" vertical="center"/>
    </xf>
    <xf numFmtId="3" fontId="3" fillId="0" borderId="66" xfId="0" applyNumberFormat="1" applyFont="1" applyBorder="1" applyAlignment="1">
      <alignment horizontal="center" vertical="center"/>
    </xf>
    <xf numFmtId="0" fontId="4" fillId="0" borderId="0" xfId="0" applyFont="1" applyAlignment="1">
      <alignment horizontal="left" vertical="top"/>
    </xf>
    <xf numFmtId="0" fontId="6" fillId="0" borderId="0" xfId="0" applyFont="1" applyAlignment="1">
      <alignment horizontal="left" vertical="top"/>
    </xf>
    <xf numFmtId="0" fontId="17" fillId="0" borderId="119" xfId="0" applyFont="1" applyBorder="1" applyAlignment="1">
      <alignment horizontal="left" vertical="center" wrapText="1"/>
    </xf>
    <xf numFmtId="0" fontId="17" fillId="0" borderId="131" xfId="0" applyFont="1" applyBorder="1" applyAlignment="1">
      <alignment horizontal="left" vertical="center" wrapText="1"/>
    </xf>
    <xf numFmtId="0" fontId="17" fillId="0" borderId="105" xfId="0" applyFont="1" applyBorder="1" applyAlignment="1">
      <alignment horizontal="left" vertical="center" wrapText="1"/>
    </xf>
    <xf numFmtId="3" fontId="17" fillId="0" borderId="122" xfId="0" applyNumberFormat="1" applyFont="1" applyBorder="1" applyAlignment="1">
      <alignment horizontal="right" vertical="center"/>
    </xf>
    <xf numFmtId="3" fontId="17" fillId="2" borderId="119" xfId="0" applyNumberFormat="1" applyFont="1" applyFill="1" applyBorder="1" applyAlignment="1">
      <alignment horizontal="right" vertical="center"/>
    </xf>
    <xf numFmtId="3" fontId="17" fillId="2" borderId="131" xfId="0" applyNumberFormat="1" applyFont="1" applyFill="1" applyBorder="1" applyAlignment="1">
      <alignment horizontal="right" vertical="center"/>
    </xf>
    <xf numFmtId="3" fontId="17" fillId="2" borderId="105" xfId="0" applyNumberFormat="1" applyFont="1" applyFill="1" applyBorder="1" applyAlignment="1">
      <alignment horizontal="right" vertical="center"/>
    </xf>
    <xf numFmtId="0" fontId="17" fillId="0" borderId="99" xfId="0" applyFont="1" applyBorder="1" applyAlignment="1">
      <alignment horizontal="left" vertical="center" wrapText="1"/>
    </xf>
    <xf numFmtId="0" fontId="17" fillId="0" borderId="86" xfId="0" applyFont="1" applyBorder="1" applyAlignment="1">
      <alignment horizontal="left" vertical="center" wrapText="1"/>
    </xf>
    <xf numFmtId="0" fontId="17" fillId="0" borderId="100" xfId="0" applyFont="1" applyBorder="1" applyAlignment="1">
      <alignment horizontal="left" vertical="center" wrapText="1"/>
    </xf>
    <xf numFmtId="3" fontId="17" fillId="0" borderId="127" xfId="0" applyNumberFormat="1" applyFont="1" applyBorder="1" applyAlignment="1">
      <alignment horizontal="right" vertical="center"/>
    </xf>
    <xf numFmtId="3" fontId="17" fillId="2" borderId="99" xfId="0" applyNumberFormat="1" applyFont="1" applyFill="1" applyBorder="1" applyAlignment="1">
      <alignment horizontal="right" vertical="center"/>
    </xf>
    <xf numFmtId="3" fontId="17" fillId="2" borderId="86" xfId="0" applyNumberFormat="1" applyFont="1" applyFill="1" applyBorder="1" applyAlignment="1">
      <alignment horizontal="right" vertical="center"/>
    </xf>
    <xf numFmtId="3" fontId="17" fillId="2" borderId="100" xfId="0" applyNumberFormat="1" applyFont="1" applyFill="1" applyBorder="1" applyAlignment="1">
      <alignment horizontal="right" vertical="center"/>
    </xf>
    <xf numFmtId="3" fontId="17" fillId="0" borderId="127" xfId="0" applyNumberFormat="1" applyFont="1" applyBorder="1" applyAlignment="1">
      <alignment horizontal="right" vertical="center" wrapText="1"/>
    </xf>
    <xf numFmtId="0" fontId="2" fillId="0" borderId="99" xfId="0" applyFont="1" applyBorder="1" applyAlignment="1">
      <alignment horizontal="left" vertical="center" wrapText="1"/>
    </xf>
    <xf numFmtId="0" fontId="2" fillId="0" borderId="86" xfId="0" applyFont="1" applyBorder="1" applyAlignment="1">
      <alignment horizontal="left" vertical="center" wrapText="1"/>
    </xf>
    <xf numFmtId="0" fontId="2" fillId="0" borderId="100" xfId="0" applyFont="1" applyBorder="1" applyAlignment="1">
      <alignment horizontal="left" vertical="center" wrapText="1"/>
    </xf>
    <xf numFmtId="0" fontId="17" fillId="0" borderId="120" xfId="0" applyFont="1" applyBorder="1" applyAlignment="1">
      <alignment horizontal="left" vertical="center" wrapText="1"/>
    </xf>
    <xf numFmtId="0" fontId="17" fillId="0" borderId="111" xfId="0" applyFont="1" applyBorder="1" applyAlignment="1">
      <alignment horizontal="left" vertical="center" wrapText="1"/>
    </xf>
    <xf numFmtId="0" fontId="17" fillId="0" borderId="108" xfId="0" applyFont="1" applyBorder="1" applyAlignment="1">
      <alignment horizontal="left" vertical="center" wrapText="1"/>
    </xf>
    <xf numFmtId="3" fontId="17" fillId="0" borderId="123" xfId="0" applyNumberFormat="1" applyFont="1" applyBorder="1" applyAlignment="1">
      <alignment horizontal="right" vertical="center"/>
    </xf>
    <xf numFmtId="3" fontId="17" fillId="2" borderId="120" xfId="0" applyNumberFormat="1" applyFont="1" applyFill="1" applyBorder="1" applyAlignment="1">
      <alignment horizontal="right" vertical="center"/>
    </xf>
    <xf numFmtId="3" fontId="17" fillId="2" borderId="111" xfId="0" applyNumberFormat="1" applyFont="1" applyFill="1" applyBorder="1" applyAlignment="1">
      <alignment horizontal="right" vertical="center"/>
    </xf>
    <xf numFmtId="3" fontId="17" fillId="2" borderId="108" xfId="0" applyNumberFormat="1" applyFont="1" applyFill="1" applyBorder="1" applyAlignment="1">
      <alignment horizontal="right" vertical="center"/>
    </xf>
    <xf numFmtId="0" fontId="24" fillId="4" borderId="0" xfId="0" applyFont="1" applyFill="1" applyAlignment="1">
      <alignment horizontal="justify" vertical="top" wrapText="1"/>
    </xf>
    <xf numFmtId="0" fontId="16" fillId="0" borderId="90" xfId="0" applyFont="1" applyBorder="1" applyAlignment="1">
      <alignment horizontal="center" vertical="center"/>
    </xf>
    <xf numFmtId="0" fontId="16" fillId="0" borderId="91" xfId="0" applyFont="1" applyBorder="1" applyAlignment="1">
      <alignment horizontal="center" vertical="center"/>
    </xf>
    <xf numFmtId="0" fontId="16" fillId="0" borderId="92" xfId="0" applyFont="1" applyBorder="1" applyAlignment="1">
      <alignment horizontal="center" vertical="center"/>
    </xf>
    <xf numFmtId="0" fontId="16" fillId="0" borderId="94" xfId="0" applyFont="1" applyBorder="1" applyAlignment="1">
      <alignment horizontal="center" vertical="center"/>
    </xf>
    <xf numFmtId="0" fontId="16" fillId="0" borderId="95" xfId="0" applyFont="1" applyBorder="1" applyAlignment="1">
      <alignment horizontal="center" vertical="center"/>
    </xf>
    <xf numFmtId="0" fontId="16" fillId="0" borderId="13" xfId="0" applyFont="1" applyBorder="1" applyAlignment="1">
      <alignment horizontal="center" vertical="center"/>
    </xf>
    <xf numFmtId="0" fontId="16" fillId="0" borderId="88" xfId="0" applyFont="1" applyBorder="1" applyAlignment="1">
      <alignment horizontal="center" vertical="center"/>
    </xf>
    <xf numFmtId="0" fontId="16" fillId="0" borderId="89" xfId="0" applyFont="1" applyBorder="1" applyAlignment="1">
      <alignment horizontal="center" vertical="center"/>
    </xf>
    <xf numFmtId="0" fontId="16" fillId="0" borderId="17" xfId="0" applyFont="1" applyBorder="1" applyAlignment="1">
      <alignment horizontal="center" vertical="center"/>
    </xf>
    <xf numFmtId="0" fontId="16" fillId="0" borderId="37" xfId="0" applyFont="1" applyBorder="1" applyAlignment="1">
      <alignment horizontal="center" vertical="center" wrapText="1"/>
    </xf>
    <xf numFmtId="0" fontId="16" fillId="0" borderId="88" xfId="0" applyFont="1" applyBorder="1" applyAlignment="1">
      <alignment horizontal="center" vertical="center" wrapText="1"/>
    </xf>
    <xf numFmtId="0" fontId="16" fillId="0" borderId="89" xfId="0" applyFont="1" applyBorder="1" applyAlignment="1">
      <alignment horizontal="center" vertical="center" wrapText="1"/>
    </xf>
    <xf numFmtId="0" fontId="16" fillId="0" borderId="17" xfId="0" applyFont="1" applyBorder="1" applyAlignment="1">
      <alignment horizontal="center" vertical="center" wrapText="1"/>
    </xf>
    <xf numFmtId="0" fontId="1" fillId="0" borderId="96" xfId="0" applyFont="1" applyBorder="1" applyAlignment="1">
      <alignment horizontal="center" vertical="center"/>
    </xf>
    <xf numFmtId="0" fontId="17" fillId="0" borderId="97" xfId="0" applyFont="1" applyBorder="1" applyAlignment="1">
      <alignment horizontal="center" vertical="center"/>
    </xf>
    <xf numFmtId="0" fontId="17" fillId="0" borderId="98" xfId="0" applyFont="1" applyBorder="1" applyAlignment="1">
      <alignment horizontal="center" vertical="center"/>
    </xf>
    <xf numFmtId="0" fontId="17" fillId="0" borderId="126" xfId="0" applyFont="1" applyBorder="1" applyAlignment="1">
      <alignment horizontal="center" vertical="center"/>
    </xf>
    <xf numFmtId="3" fontId="17" fillId="0" borderId="126" xfId="0" applyNumberFormat="1" applyFont="1" applyBorder="1" applyAlignment="1">
      <alignment horizontal="right" vertical="center"/>
    </xf>
    <xf numFmtId="0" fontId="40" fillId="0" borderId="0" xfId="0" applyFont="1" applyAlignment="1">
      <alignment horizontal="left" vertical="top"/>
    </xf>
    <xf numFmtId="0" fontId="17" fillId="0" borderId="127" xfId="0" applyFont="1" applyBorder="1" applyAlignment="1">
      <alignment horizontal="center" vertical="center"/>
    </xf>
    <xf numFmtId="3" fontId="17" fillId="4" borderId="127" xfId="0" applyNumberFormat="1" applyFont="1" applyFill="1" applyBorder="1" applyAlignment="1">
      <alignment horizontal="right" vertical="center"/>
    </xf>
    <xf numFmtId="0" fontId="1" fillId="0" borderId="99" xfId="0" applyFont="1" applyBorder="1" applyAlignment="1">
      <alignment horizontal="center" vertical="center"/>
    </xf>
    <xf numFmtId="0" fontId="17" fillId="0" borderId="86" xfId="0" applyFont="1" applyBorder="1" applyAlignment="1">
      <alignment horizontal="center" vertical="center"/>
    </xf>
    <xf numFmtId="0" fontId="17" fillId="0" borderId="100" xfId="0" applyFont="1" applyBorder="1" applyAlignment="1">
      <alignment horizontal="center" vertical="center"/>
    </xf>
    <xf numFmtId="0" fontId="1" fillId="0" borderId="127" xfId="0" applyFont="1" applyBorder="1" applyAlignment="1">
      <alignment horizontal="center" vertical="center"/>
    </xf>
    <xf numFmtId="0" fontId="1" fillId="0" borderId="86" xfId="0" applyFont="1" applyBorder="1" applyAlignment="1">
      <alignment horizontal="center" vertical="center"/>
    </xf>
    <xf numFmtId="0" fontId="1" fillId="0" borderId="100" xfId="0" applyFont="1" applyBorder="1" applyAlignment="1">
      <alignment horizontal="center" vertical="center"/>
    </xf>
    <xf numFmtId="3" fontId="17" fillId="4" borderId="99" xfId="0" applyNumberFormat="1" applyFont="1" applyFill="1" applyBorder="1" applyAlignment="1">
      <alignment horizontal="right" vertical="center"/>
    </xf>
    <xf numFmtId="3" fontId="17" fillId="4" borderId="86" xfId="0" applyNumberFormat="1" applyFont="1" applyFill="1" applyBorder="1" applyAlignment="1">
      <alignment horizontal="right" vertical="center"/>
    </xf>
    <xf numFmtId="3" fontId="17" fillId="4" borderId="100" xfId="0" applyNumberFormat="1" applyFont="1" applyFill="1" applyBorder="1" applyAlignment="1">
      <alignment horizontal="right" vertical="center"/>
    </xf>
    <xf numFmtId="0" fontId="1" fillId="0" borderId="125" xfId="0" applyFont="1" applyBorder="1" applyAlignment="1">
      <alignment horizontal="center" vertical="center"/>
    </xf>
    <xf numFmtId="0" fontId="17" fillId="0" borderId="125" xfId="0" applyFont="1" applyBorder="1" applyAlignment="1">
      <alignment horizontal="center" vertical="center"/>
    </xf>
    <xf numFmtId="3" fontId="17" fillId="0" borderId="125" xfId="0" applyNumberFormat="1" applyFont="1" applyBorder="1" applyAlignment="1">
      <alignment horizontal="right" vertical="center"/>
    </xf>
    <xf numFmtId="0" fontId="17" fillId="0" borderId="105" xfId="0" applyFont="1" applyBorder="1" applyAlignment="1">
      <alignment horizontal="right" vertical="center"/>
    </xf>
    <xf numFmtId="0" fontId="17" fillId="0" borderId="122" xfId="0" applyFont="1" applyBorder="1" applyAlignment="1">
      <alignment horizontal="right" vertical="center"/>
    </xf>
    <xf numFmtId="0" fontId="24" fillId="0" borderId="0" xfId="0" applyFont="1" applyAlignment="1">
      <alignment horizontal="left" vertical="top" wrapText="1"/>
    </xf>
    <xf numFmtId="0" fontId="1" fillId="0" borderId="122" xfId="0" applyFont="1" applyBorder="1" applyAlignment="1">
      <alignment horizontal="center" vertical="center"/>
    </xf>
    <xf numFmtId="0" fontId="17" fillId="0" borderId="122" xfId="0" applyFont="1" applyBorder="1" applyAlignment="1">
      <alignment horizontal="center" vertical="center"/>
    </xf>
    <xf numFmtId="0" fontId="17" fillId="0" borderId="119" xfId="0" applyFont="1" applyBorder="1" applyAlignment="1">
      <alignment horizontal="center" vertical="center"/>
    </xf>
    <xf numFmtId="3" fontId="17" fillId="0" borderId="72" xfId="0" applyNumberFormat="1" applyFont="1" applyBorder="1" applyAlignment="1">
      <alignment horizontal="right" vertical="center"/>
    </xf>
    <xf numFmtId="3" fontId="17" fillId="0" borderId="70" xfId="0" applyNumberFormat="1" applyFont="1" applyBorder="1" applyAlignment="1">
      <alignment horizontal="right" vertical="center"/>
    </xf>
    <xf numFmtId="0" fontId="17" fillId="0" borderId="100" xfId="0" applyFont="1" applyBorder="1" applyAlignment="1">
      <alignment horizontal="right" vertical="center"/>
    </xf>
    <xf numFmtId="0" fontId="17" fillId="0" borderId="127" xfId="0" applyFont="1" applyBorder="1" applyAlignment="1">
      <alignment horizontal="right" vertical="center"/>
    </xf>
    <xf numFmtId="0" fontId="17" fillId="0" borderId="99" xfId="0" applyFont="1" applyBorder="1" applyAlignment="1">
      <alignment horizontal="center" vertical="center"/>
    </xf>
    <xf numFmtId="3" fontId="17" fillId="0" borderId="66" xfId="0" applyNumberFormat="1" applyFont="1" applyBorder="1" applyAlignment="1">
      <alignment horizontal="right" vertical="center"/>
    </xf>
    <xf numFmtId="3" fontId="17" fillId="0" borderId="65" xfId="0" applyNumberFormat="1" applyFont="1" applyBorder="1" applyAlignment="1">
      <alignment horizontal="right" vertical="center"/>
    </xf>
    <xf numFmtId="0" fontId="17" fillId="0" borderId="85" xfId="0" applyFont="1" applyBorder="1" applyAlignment="1">
      <alignment horizontal="right" vertical="center"/>
    </xf>
    <xf numFmtId="0" fontId="17" fillId="0" borderId="86" xfId="0" applyFont="1" applyBorder="1" applyAlignment="1">
      <alignment horizontal="right" vertical="center"/>
    </xf>
    <xf numFmtId="0" fontId="1" fillId="0" borderId="99" xfId="0" applyFont="1" applyBorder="1" applyAlignment="1">
      <alignment horizontal="left" vertical="center" wrapText="1"/>
    </xf>
    <xf numFmtId="3" fontId="17" fillId="0" borderId="99" xfId="0" applyNumberFormat="1" applyFont="1" applyBorder="1" applyAlignment="1">
      <alignment horizontal="right" vertical="center"/>
    </xf>
    <xf numFmtId="3" fontId="17" fillId="0" borderId="86" xfId="0" applyNumberFormat="1" applyFont="1" applyBorder="1" applyAlignment="1">
      <alignment horizontal="right" vertical="center"/>
    </xf>
    <xf numFmtId="3" fontId="17" fillId="0" borderId="87" xfId="0" applyNumberFormat="1" applyFont="1" applyBorder="1" applyAlignment="1">
      <alignment horizontal="right" vertical="center"/>
    </xf>
    <xf numFmtId="3" fontId="17" fillId="0" borderId="85" xfId="0" applyNumberFormat="1" applyFont="1" applyBorder="1" applyAlignment="1">
      <alignment horizontal="right" vertical="center"/>
    </xf>
    <xf numFmtId="3" fontId="17" fillId="0" borderId="44" xfId="0" applyNumberFormat="1" applyFont="1" applyBorder="1" applyAlignment="1">
      <alignment horizontal="right" vertical="center"/>
    </xf>
    <xf numFmtId="3" fontId="17" fillId="0" borderId="93" xfId="0" applyNumberFormat="1" applyFont="1" applyBorder="1" applyAlignment="1">
      <alignment horizontal="right" vertical="center"/>
    </xf>
    <xf numFmtId="3" fontId="17" fillId="0" borderId="112" xfId="0" applyNumberFormat="1" applyFont="1" applyBorder="1" applyAlignment="1">
      <alignment horizontal="right" vertical="center"/>
    </xf>
    <xf numFmtId="3" fontId="17" fillId="0" borderId="136" xfId="0" applyNumberFormat="1" applyFont="1" applyBorder="1" applyAlignment="1">
      <alignment horizontal="right" vertical="center"/>
    </xf>
    <xf numFmtId="0" fontId="17" fillId="0" borderId="29" xfId="0" applyFont="1" applyBorder="1" applyAlignment="1">
      <alignment horizontal="right" vertical="center"/>
    </xf>
    <xf numFmtId="0" fontId="17" fillId="0" borderId="44" xfId="0" applyFont="1" applyBorder="1" applyAlignment="1">
      <alignment horizontal="right" vertical="center"/>
    </xf>
    <xf numFmtId="3" fontId="17" fillId="0" borderId="90" xfId="0" applyNumberFormat="1" applyFont="1" applyBorder="1" applyAlignment="1">
      <alignment horizontal="right" vertical="center"/>
    </xf>
    <xf numFmtId="0" fontId="1" fillId="0" borderId="124" xfId="0" applyFont="1" applyBorder="1" applyAlignment="1">
      <alignment horizontal="center" vertical="center"/>
    </xf>
    <xf numFmtId="0" fontId="17" fillId="0" borderId="121" xfId="0" applyFont="1" applyBorder="1" applyAlignment="1">
      <alignment horizontal="center" vertical="center"/>
    </xf>
    <xf numFmtId="0" fontId="1" fillId="0" borderId="92" xfId="0" applyFont="1" applyBorder="1" applyAlignment="1">
      <alignment horizontal="center" vertical="center"/>
    </xf>
    <xf numFmtId="3" fontId="17" fillId="0" borderId="119" xfId="0" applyNumberFormat="1" applyFont="1" applyBorder="1" applyAlignment="1">
      <alignment horizontal="right" vertical="center"/>
    </xf>
    <xf numFmtId="3" fontId="17" fillId="0" borderId="131" xfId="0" applyNumberFormat="1" applyFont="1" applyBorder="1" applyAlignment="1">
      <alignment horizontal="right" vertical="center"/>
    </xf>
    <xf numFmtId="3" fontId="17" fillId="0" borderId="105" xfId="0" applyNumberFormat="1" applyFont="1" applyBorder="1" applyAlignment="1">
      <alignment horizontal="right" vertical="center"/>
    </xf>
    <xf numFmtId="0" fontId="16" fillId="4" borderId="90" xfId="0" applyFont="1" applyFill="1" applyBorder="1" applyAlignment="1">
      <alignment horizontal="center" vertical="center"/>
    </xf>
    <xf numFmtId="0" fontId="16" fillId="4" borderId="91" xfId="0" applyFont="1" applyFill="1" applyBorder="1" applyAlignment="1">
      <alignment horizontal="center" vertical="center"/>
    </xf>
    <xf numFmtId="0" fontId="16" fillId="4" borderId="92" xfId="0" applyFont="1" applyFill="1" applyBorder="1" applyAlignment="1">
      <alignment horizontal="center" vertical="center"/>
    </xf>
    <xf numFmtId="0" fontId="16" fillId="4" borderId="93" xfId="0" applyFont="1" applyFill="1" applyBorder="1" applyAlignment="1">
      <alignment horizontal="center" vertical="center"/>
    </xf>
    <xf numFmtId="0" fontId="16" fillId="4" borderId="0" xfId="0" applyFont="1" applyFill="1" applyAlignment="1">
      <alignment horizontal="center" vertical="center"/>
    </xf>
    <xf numFmtId="0" fontId="16" fillId="4" borderId="29" xfId="0" applyFont="1" applyFill="1" applyBorder="1" applyAlignment="1">
      <alignment horizontal="center" vertical="center"/>
    </xf>
    <xf numFmtId="0" fontId="16" fillId="4" borderId="94" xfId="0" applyFont="1" applyFill="1" applyBorder="1" applyAlignment="1">
      <alignment horizontal="center" vertical="center"/>
    </xf>
    <xf numFmtId="0" fontId="16" fillId="4" borderId="95" xfId="0" applyFont="1" applyFill="1" applyBorder="1" applyAlignment="1">
      <alignment horizontal="center" vertical="center"/>
    </xf>
    <xf numFmtId="0" fontId="16" fillId="4" borderId="13" xfId="0" applyFont="1" applyFill="1" applyBorder="1" applyAlignment="1">
      <alignment horizontal="center" vertical="center"/>
    </xf>
    <xf numFmtId="0" fontId="16" fillId="0" borderId="90" xfId="0" applyFont="1" applyBorder="1" applyAlignment="1">
      <alignment horizontal="center" vertical="center" wrapText="1"/>
    </xf>
    <xf numFmtId="0" fontId="16" fillId="0" borderId="91" xfId="0" applyFont="1" applyBorder="1" applyAlignment="1">
      <alignment horizontal="center" vertical="center" wrapText="1"/>
    </xf>
    <xf numFmtId="0" fontId="16" fillId="0" borderId="92" xfId="0" applyFont="1" applyBorder="1" applyAlignment="1">
      <alignment horizontal="center" vertical="center" wrapText="1"/>
    </xf>
    <xf numFmtId="0" fontId="16" fillId="0" borderId="94" xfId="0" applyFont="1" applyBorder="1" applyAlignment="1">
      <alignment horizontal="center" vertical="center" wrapText="1"/>
    </xf>
    <xf numFmtId="0" fontId="16" fillId="0" borderId="95" xfId="0" applyFont="1" applyBorder="1" applyAlignment="1">
      <alignment horizontal="center" vertical="center" wrapText="1"/>
    </xf>
    <xf numFmtId="0" fontId="16" fillId="0" borderId="13" xfId="0" applyFont="1" applyBorder="1" applyAlignment="1">
      <alignment horizontal="center" vertical="center" wrapText="1"/>
    </xf>
    <xf numFmtId="3" fontId="17" fillId="0" borderId="100" xfId="0" applyNumberFormat="1" applyFont="1" applyBorder="1" applyAlignment="1">
      <alignment horizontal="right" vertical="center"/>
    </xf>
    <xf numFmtId="0" fontId="35" fillId="0" borderId="0" xfId="0" applyFont="1" applyAlignment="1">
      <alignment horizontal="left"/>
    </xf>
    <xf numFmtId="0" fontId="24" fillId="0" borderId="0" xfId="0" applyFont="1" applyAlignment="1">
      <alignment horizontal="left" vertical="top"/>
    </xf>
    <xf numFmtId="3" fontId="17" fillId="0" borderId="120" xfId="0" applyNumberFormat="1" applyFont="1" applyBorder="1" applyAlignment="1">
      <alignment horizontal="right" vertical="center"/>
    </xf>
    <xf numFmtId="3" fontId="17" fillId="0" borderId="111" xfId="0" applyNumberFormat="1" applyFont="1" applyBorder="1" applyAlignment="1">
      <alignment horizontal="right" vertical="center"/>
    </xf>
    <xf numFmtId="3" fontId="17" fillId="0" borderId="108" xfId="0" applyNumberFormat="1" applyFont="1" applyBorder="1" applyAlignment="1">
      <alignment horizontal="right" vertical="center"/>
    </xf>
    <xf numFmtId="3" fontId="17" fillId="0" borderId="100" xfId="0" applyNumberFormat="1" applyFont="1" applyBorder="1" applyAlignment="1">
      <alignment horizontal="right" vertical="center" wrapText="1"/>
    </xf>
    <xf numFmtId="0" fontId="16" fillId="0" borderId="119" xfId="0" applyFont="1" applyBorder="1" applyAlignment="1">
      <alignment horizontal="left" vertical="center" wrapText="1"/>
    </xf>
    <xf numFmtId="0" fontId="16" fillId="0" borderId="131" xfId="0" applyFont="1" applyBorder="1" applyAlignment="1">
      <alignment horizontal="left" vertical="center" wrapText="1"/>
    </xf>
    <xf numFmtId="0" fontId="16" fillId="0" borderId="105" xfId="0" applyFont="1" applyBorder="1" applyAlignment="1">
      <alignment horizontal="left" vertical="center" wrapText="1"/>
    </xf>
    <xf numFmtId="3" fontId="17" fillId="0" borderId="13" xfId="0" applyNumberFormat="1" applyFont="1" applyBorder="1" applyAlignment="1">
      <alignment horizontal="right" vertical="center" wrapText="1"/>
    </xf>
    <xf numFmtId="3" fontId="17" fillId="0" borderId="126" xfId="0" applyNumberFormat="1" applyFont="1" applyBorder="1" applyAlignment="1">
      <alignment horizontal="right" vertical="center" wrapText="1"/>
    </xf>
    <xf numFmtId="0" fontId="16" fillId="0" borderId="99" xfId="0" applyFont="1" applyBorder="1" applyAlignment="1">
      <alignment horizontal="left" vertical="center" wrapText="1"/>
    </xf>
    <xf numFmtId="0" fontId="16" fillId="0" borderId="86" xfId="0" applyFont="1" applyBorder="1" applyAlignment="1">
      <alignment horizontal="left" vertical="center" wrapText="1"/>
    </xf>
    <xf numFmtId="0" fontId="16" fillId="0" borderId="100" xfId="0" applyFont="1" applyBorder="1" applyAlignment="1">
      <alignment horizontal="left" vertical="center" wrapText="1"/>
    </xf>
    <xf numFmtId="0" fontId="18" fillId="0" borderId="99" xfId="0" applyFont="1" applyBorder="1" applyAlignment="1">
      <alignment horizontal="left" vertical="center" wrapText="1"/>
    </xf>
    <xf numFmtId="0" fontId="18" fillId="0" borderId="86" xfId="0" applyFont="1" applyBorder="1" applyAlignment="1">
      <alignment horizontal="left" vertical="center" wrapText="1"/>
    </xf>
    <xf numFmtId="0" fontId="18" fillId="0" borderId="100" xfId="0" applyFont="1" applyBorder="1" applyAlignment="1">
      <alignment horizontal="left" vertical="center" wrapText="1"/>
    </xf>
    <xf numFmtId="0" fontId="1" fillId="0" borderId="86" xfId="0" applyFont="1" applyBorder="1" applyAlignment="1">
      <alignment horizontal="left" vertical="center" wrapText="1"/>
    </xf>
    <xf numFmtId="0" fontId="1" fillId="0" borderId="100" xfId="0" applyFont="1" applyBorder="1" applyAlignment="1">
      <alignment horizontal="left" vertical="center" wrapText="1"/>
    </xf>
    <xf numFmtId="3" fontId="17" fillId="4" borderId="100" xfId="0" applyNumberFormat="1" applyFont="1" applyFill="1" applyBorder="1" applyAlignment="1">
      <alignment horizontal="right" vertical="center" wrapText="1"/>
    </xf>
    <xf numFmtId="3" fontId="17" fillId="4" borderId="127" xfId="0" applyNumberFormat="1" applyFont="1" applyFill="1" applyBorder="1" applyAlignment="1">
      <alignment horizontal="right" vertical="center" wrapText="1"/>
    </xf>
    <xf numFmtId="3" fontId="16" fillId="0" borderId="100" xfId="0" applyNumberFormat="1" applyFont="1" applyBorder="1" applyAlignment="1">
      <alignment horizontal="right" vertical="center" wrapText="1"/>
    </xf>
    <xf numFmtId="3" fontId="16" fillId="0" borderId="127" xfId="0" applyNumberFormat="1" applyFont="1" applyBorder="1" applyAlignment="1">
      <alignment horizontal="right" vertical="center" wrapText="1"/>
    </xf>
    <xf numFmtId="0" fontId="1" fillId="0" borderId="96" xfId="0" applyFont="1" applyBorder="1" applyAlignment="1">
      <alignment horizontal="left" vertical="center" wrapText="1"/>
    </xf>
    <xf numFmtId="0" fontId="1" fillId="0" borderId="97" xfId="0" applyFont="1" applyBorder="1" applyAlignment="1">
      <alignment horizontal="left" vertical="center" wrapText="1"/>
    </xf>
    <xf numFmtId="0" fontId="1" fillId="0" borderId="98" xfId="0" applyFont="1" applyBorder="1" applyAlignment="1">
      <alignment horizontal="left" vertical="center" wrapText="1"/>
    </xf>
    <xf numFmtId="3" fontId="17" fillId="4" borderId="86" xfId="0" applyNumberFormat="1" applyFont="1" applyFill="1" applyBorder="1" applyAlignment="1">
      <alignment horizontal="right" vertical="center" wrapText="1"/>
    </xf>
    <xf numFmtId="3" fontId="1" fillId="4" borderId="86" xfId="0" applyNumberFormat="1" applyFont="1" applyFill="1" applyBorder="1" applyAlignment="1">
      <alignment horizontal="right" vertical="center" wrapText="1"/>
    </xf>
    <xf numFmtId="3" fontId="1" fillId="4" borderId="100" xfId="0" applyNumberFormat="1" applyFont="1" applyFill="1" applyBorder="1" applyAlignment="1">
      <alignment horizontal="right" vertical="center" wrapText="1"/>
    </xf>
    <xf numFmtId="0" fontId="16" fillId="0" borderId="120" xfId="0" applyFont="1" applyBorder="1" applyAlignment="1">
      <alignment horizontal="left" vertical="center" wrapText="1"/>
    </xf>
    <xf numFmtId="0" fontId="16" fillId="0" borderId="111" xfId="0" applyFont="1" applyBorder="1" applyAlignment="1">
      <alignment horizontal="left" vertical="center" wrapText="1"/>
    </xf>
    <xf numFmtId="0" fontId="16" fillId="0" borderId="108" xfId="0" applyFont="1" applyBorder="1" applyAlignment="1">
      <alignment horizontal="left" vertical="center" wrapText="1"/>
    </xf>
    <xf numFmtId="3" fontId="16" fillId="0" borderId="119" xfId="0" applyNumberFormat="1" applyFont="1" applyBorder="1" applyAlignment="1">
      <alignment horizontal="right" vertical="center" wrapText="1"/>
    </xf>
    <xf numFmtId="3" fontId="16" fillId="0" borderId="131" xfId="0" applyNumberFormat="1" applyFont="1" applyBorder="1" applyAlignment="1">
      <alignment horizontal="right" vertical="center" wrapText="1"/>
    </xf>
    <xf numFmtId="3" fontId="16" fillId="0" borderId="105" xfId="0" applyNumberFormat="1" applyFont="1" applyBorder="1" applyAlignment="1">
      <alignment horizontal="right" vertical="center" wrapText="1"/>
    </xf>
    <xf numFmtId="0" fontId="40" fillId="0" borderId="0" xfId="0" applyFont="1" applyAlignment="1">
      <alignment horizontal="left"/>
    </xf>
    <xf numFmtId="0" fontId="7" fillId="0" borderId="0" xfId="0" applyFont="1" applyAlignment="1">
      <alignment horizontal="left" vertical="top"/>
    </xf>
    <xf numFmtId="3" fontId="17" fillId="0" borderId="99" xfId="0" applyNumberFormat="1" applyFont="1" applyBorder="1" applyAlignment="1">
      <alignment horizontal="right" vertical="center" wrapText="1"/>
    </xf>
    <xf numFmtId="3" fontId="17" fillId="0" borderId="86" xfId="0" applyNumberFormat="1" applyFont="1" applyBorder="1" applyAlignment="1">
      <alignment horizontal="right" vertical="center" wrapText="1"/>
    </xf>
    <xf numFmtId="3" fontId="1" fillId="4" borderId="99" xfId="0" applyNumberFormat="1" applyFont="1" applyFill="1" applyBorder="1" applyAlignment="1">
      <alignment horizontal="right" vertical="center" wrapText="1"/>
    </xf>
    <xf numFmtId="3" fontId="1" fillId="0" borderId="120" xfId="0" applyNumberFormat="1" applyFont="1" applyBorder="1" applyAlignment="1">
      <alignment horizontal="right" vertical="center" wrapText="1"/>
    </xf>
    <xf numFmtId="3" fontId="1" fillId="0" borderId="111" xfId="0" applyNumberFormat="1" applyFont="1" applyBorder="1" applyAlignment="1">
      <alignment horizontal="right" vertical="center" wrapText="1"/>
    </xf>
    <xf numFmtId="3" fontId="1" fillId="0" borderId="108" xfId="0" applyNumberFormat="1" applyFont="1" applyBorder="1" applyAlignment="1">
      <alignment horizontal="right" vertical="center" wrapText="1"/>
    </xf>
    <xf numFmtId="3" fontId="1" fillId="0" borderId="127" xfId="0" applyNumberFormat="1" applyFont="1" applyBorder="1" applyAlignment="1">
      <alignment horizontal="right" vertical="center" wrapText="1"/>
    </xf>
    <xf numFmtId="0" fontId="1" fillId="0" borderId="0" xfId="0" applyFont="1" applyAlignment="1">
      <alignment horizontal="center" wrapText="1"/>
    </xf>
    <xf numFmtId="0" fontId="17" fillId="0" borderId="0" xfId="0" applyFont="1" applyAlignment="1">
      <alignment horizontal="center" wrapText="1"/>
    </xf>
    <xf numFmtId="0" fontId="4" fillId="0" borderId="0" xfId="0" applyFont="1" applyAlignment="1">
      <alignment horizontal="left" vertical="top" wrapText="1"/>
    </xf>
    <xf numFmtId="3" fontId="16" fillId="0" borderId="125" xfId="0" applyNumberFormat="1" applyFont="1" applyBorder="1" applyAlignment="1">
      <alignment horizontal="right" vertical="center" wrapText="1"/>
    </xf>
    <xf numFmtId="3" fontId="16" fillId="0" borderId="120" xfId="0" applyNumberFormat="1" applyFont="1" applyBorder="1" applyAlignment="1">
      <alignment horizontal="right" vertical="center" wrapText="1"/>
    </xf>
    <xf numFmtId="3" fontId="16" fillId="0" borderId="111" xfId="0" applyNumberFormat="1" applyFont="1" applyBorder="1" applyAlignment="1">
      <alignment horizontal="right" vertical="center" wrapText="1"/>
    </xf>
    <xf numFmtId="3" fontId="16" fillId="0" borderId="108" xfId="0" applyNumberFormat="1" applyFont="1" applyBorder="1" applyAlignment="1">
      <alignment horizontal="right" vertical="center" wrapText="1"/>
    </xf>
    <xf numFmtId="0" fontId="16" fillId="0" borderId="88" xfId="0" applyFont="1" applyBorder="1" applyAlignment="1">
      <alignment horizontal="left" vertical="center" wrapText="1"/>
    </xf>
    <xf numFmtId="0" fontId="16" fillId="0" borderId="89" xfId="0" applyFont="1" applyBorder="1" applyAlignment="1">
      <alignment horizontal="left" vertical="center" wrapText="1"/>
    </xf>
    <xf numFmtId="0" fontId="16" fillId="0" borderId="17" xfId="0" applyFont="1" applyBorder="1" applyAlignment="1">
      <alignment horizontal="left" vertical="center" wrapText="1"/>
    </xf>
    <xf numFmtId="0" fontId="17" fillId="0" borderId="37" xfId="0" applyFont="1" applyBorder="1" applyAlignment="1">
      <alignment horizontal="center" vertical="center"/>
    </xf>
    <xf numFmtId="0" fontId="17" fillId="0" borderId="88" xfId="0" applyFont="1" applyBorder="1" applyAlignment="1">
      <alignment horizontal="center" vertical="center"/>
    </xf>
    <xf numFmtId="0" fontId="17" fillId="0" borderId="17" xfId="0" applyFont="1" applyBorder="1" applyAlignment="1">
      <alignment horizontal="center" vertical="center"/>
    </xf>
    <xf numFmtId="3" fontId="1" fillId="0" borderId="37" xfId="0" applyNumberFormat="1" applyFont="1" applyBorder="1" applyAlignment="1">
      <alignment horizontal="right" vertical="center"/>
    </xf>
    <xf numFmtId="3" fontId="17" fillId="0" borderId="37" xfId="0" applyNumberFormat="1" applyFont="1" applyBorder="1" applyAlignment="1">
      <alignment horizontal="right" vertical="center"/>
    </xf>
    <xf numFmtId="0" fontId="17" fillId="0" borderId="13" xfId="0" applyFont="1" applyBorder="1" applyAlignment="1">
      <alignment horizontal="center" vertical="center"/>
    </xf>
    <xf numFmtId="0" fontId="17" fillId="0" borderId="94" xfId="0" applyFont="1" applyBorder="1" applyAlignment="1">
      <alignment horizontal="center" vertical="center"/>
    </xf>
    <xf numFmtId="0" fontId="17" fillId="0" borderId="87" xfId="0" applyFont="1" applyBorder="1" applyAlignment="1">
      <alignment horizontal="center" vertical="center"/>
    </xf>
    <xf numFmtId="0" fontId="17" fillId="0" borderId="43" xfId="0" applyFont="1" applyBorder="1" applyAlignment="1">
      <alignment horizontal="center" vertical="center"/>
    </xf>
    <xf numFmtId="0" fontId="17" fillId="0" borderId="85" xfId="0" applyFont="1" applyBorder="1" applyAlignment="1">
      <alignment horizontal="center" vertical="center"/>
    </xf>
    <xf numFmtId="0" fontId="17" fillId="0" borderId="65" xfId="0" applyFont="1" applyBorder="1" applyAlignment="1">
      <alignment horizontal="center" vertical="center"/>
    </xf>
    <xf numFmtId="0" fontId="17" fillId="0" borderId="66" xfId="0" applyFont="1" applyBorder="1" applyAlignment="1">
      <alignment horizontal="center" vertical="center"/>
    </xf>
    <xf numFmtId="0" fontId="1" fillId="0" borderId="65" xfId="0" applyFont="1" applyBorder="1" applyAlignment="1">
      <alignment horizontal="center" vertical="center"/>
    </xf>
    <xf numFmtId="3" fontId="16" fillId="2" borderId="87" xfId="0" applyNumberFormat="1" applyFont="1" applyFill="1" applyBorder="1" applyAlignment="1">
      <alignment horizontal="right" vertical="center"/>
    </xf>
    <xf numFmtId="3" fontId="16" fillId="2" borderId="43" xfId="0" applyNumberFormat="1" applyFont="1" applyFill="1" applyBorder="1" applyAlignment="1">
      <alignment horizontal="right" vertical="center"/>
    </xf>
    <xf numFmtId="3" fontId="16" fillId="2" borderId="85" xfId="0" applyNumberFormat="1" applyFont="1" applyFill="1" applyBorder="1" applyAlignment="1">
      <alignment horizontal="right" vertical="center"/>
    </xf>
    <xf numFmtId="3" fontId="16" fillId="2" borderId="65" xfId="0" applyNumberFormat="1" applyFont="1" applyFill="1" applyBorder="1" applyAlignment="1">
      <alignment horizontal="right" vertical="center"/>
    </xf>
    <xf numFmtId="3" fontId="16" fillId="2" borderId="66" xfId="0" applyNumberFormat="1" applyFont="1" applyFill="1" applyBorder="1" applyAlignment="1">
      <alignment horizontal="right" vertical="center"/>
    </xf>
    <xf numFmtId="3" fontId="17" fillId="0" borderId="43" xfId="0" applyNumberFormat="1" applyFont="1" applyBorder="1" applyAlignment="1">
      <alignment horizontal="right" vertical="center"/>
    </xf>
    <xf numFmtId="3" fontId="17" fillId="4" borderId="65" xfId="0" applyNumberFormat="1" applyFont="1" applyFill="1" applyBorder="1" applyAlignment="1">
      <alignment horizontal="right" vertical="center"/>
    </xf>
    <xf numFmtId="3" fontId="17" fillId="4" borderId="43" xfId="0" applyNumberFormat="1" applyFont="1" applyFill="1" applyBorder="1" applyAlignment="1">
      <alignment horizontal="right" vertical="center"/>
    </xf>
    <xf numFmtId="3" fontId="17" fillId="4" borderId="66" xfId="0" applyNumberFormat="1" applyFont="1" applyFill="1" applyBorder="1" applyAlignment="1">
      <alignment horizontal="right" vertical="center"/>
    </xf>
    <xf numFmtId="3" fontId="17" fillId="4" borderId="125" xfId="0" applyNumberFormat="1" applyFont="1" applyFill="1" applyBorder="1" applyAlignment="1">
      <alignment horizontal="right" vertical="center"/>
    </xf>
    <xf numFmtId="0" fontId="16" fillId="0" borderId="119" xfId="0" applyFont="1" applyBorder="1" applyAlignment="1">
      <alignment horizontal="left"/>
    </xf>
    <xf numFmtId="0" fontId="16" fillId="0" borderId="131" xfId="0" applyFont="1" applyBorder="1" applyAlignment="1">
      <alignment horizontal="left"/>
    </xf>
    <xf numFmtId="0" fontId="16" fillId="0" borderId="105" xfId="0" applyFont="1" applyBorder="1" applyAlignment="1">
      <alignment horizontal="left"/>
    </xf>
    <xf numFmtId="3" fontId="17" fillId="2" borderId="126" xfId="0" applyNumberFormat="1" applyFont="1" applyFill="1" applyBorder="1" applyAlignment="1">
      <alignment horizontal="right" vertical="center"/>
    </xf>
    <xf numFmtId="0" fontId="17" fillId="0" borderId="99" xfId="0" applyFont="1" applyBorder="1" applyAlignment="1">
      <alignment horizontal="center"/>
    </xf>
    <xf numFmtId="0" fontId="17" fillId="0" borderId="86" xfId="0" applyFont="1" applyBorder="1" applyAlignment="1">
      <alignment horizontal="center"/>
    </xf>
    <xf numFmtId="0" fontId="17" fillId="0" borderId="100" xfId="0" applyFont="1" applyBorder="1" applyAlignment="1">
      <alignment horizontal="center"/>
    </xf>
    <xf numFmtId="0" fontId="1" fillId="0" borderId="99" xfId="0" applyFont="1" applyBorder="1" applyAlignment="1">
      <alignment horizontal="center"/>
    </xf>
    <xf numFmtId="0" fontId="1" fillId="0" borderId="120" xfId="0" applyFont="1" applyBorder="1" applyAlignment="1">
      <alignment horizontal="center"/>
    </xf>
    <xf numFmtId="0" fontId="17" fillId="0" borderId="111" xfId="0" applyFont="1" applyBorder="1" applyAlignment="1">
      <alignment horizontal="center"/>
    </xf>
    <xf numFmtId="0" fontId="17" fillId="0" borderId="108" xfId="0" applyFont="1" applyBorder="1" applyAlignment="1">
      <alignment horizontal="center"/>
    </xf>
    <xf numFmtId="3" fontId="16" fillId="2" borderId="126" xfId="0" applyNumberFormat="1" applyFont="1" applyFill="1" applyBorder="1" applyAlignment="1">
      <alignment horizontal="right" vertical="center"/>
    </xf>
    <xf numFmtId="0" fontId="8" fillId="0" borderId="0" xfId="0" applyFont="1" applyAlignment="1">
      <alignment horizontal="left" vertical="top" wrapText="1"/>
    </xf>
    <xf numFmtId="0" fontId="16" fillId="0" borderId="119" xfId="0" applyFont="1" applyBorder="1" applyAlignment="1">
      <alignment horizontal="left" vertical="center"/>
    </xf>
    <xf numFmtId="0" fontId="16" fillId="0" borderId="131" xfId="0" applyFont="1" applyBorder="1" applyAlignment="1">
      <alignment horizontal="left" vertical="center"/>
    </xf>
    <xf numFmtId="0" fontId="16" fillId="0" borderId="105" xfId="0" applyFont="1" applyBorder="1" applyAlignment="1">
      <alignment horizontal="left" vertical="center"/>
    </xf>
    <xf numFmtId="0" fontId="17" fillId="4" borderId="99" xfId="0" applyFont="1" applyFill="1" applyBorder="1" applyAlignment="1">
      <alignment horizontal="left" vertical="center"/>
    </xf>
    <xf numFmtId="0" fontId="17" fillId="4" borderId="86" xfId="0" applyFont="1" applyFill="1" applyBorder="1" applyAlignment="1">
      <alignment horizontal="left" vertical="center"/>
    </xf>
    <xf numFmtId="0" fontId="17" fillId="4" borderId="100" xfId="0" applyFont="1" applyFill="1" applyBorder="1" applyAlignment="1">
      <alignment horizontal="left" vertical="center"/>
    </xf>
    <xf numFmtId="0" fontId="17" fillId="0" borderId="120" xfId="0" applyFont="1" applyBorder="1" applyAlignment="1">
      <alignment horizontal="left" vertical="center"/>
    </xf>
    <xf numFmtId="0" fontId="17" fillId="0" borderId="111" xfId="0" applyFont="1" applyBorder="1" applyAlignment="1">
      <alignment horizontal="left" vertical="center"/>
    </xf>
    <xf numFmtId="0" fontId="17" fillId="0" borderId="108" xfId="0" applyFont="1" applyBorder="1" applyAlignment="1">
      <alignment horizontal="left" vertical="center"/>
    </xf>
    <xf numFmtId="0" fontId="1" fillId="0" borderId="88" xfId="0" applyFont="1" applyBorder="1" applyAlignment="1">
      <alignment horizontal="left" vertical="center" wrapText="1"/>
    </xf>
    <xf numFmtId="0" fontId="17" fillId="0" borderId="89" xfId="0" applyFont="1" applyBorder="1" applyAlignment="1">
      <alignment horizontal="left" vertical="center" wrapText="1"/>
    </xf>
    <xf numFmtId="0" fontId="17" fillId="0" borderId="17" xfId="0" applyFont="1" applyBorder="1" applyAlignment="1">
      <alignment horizontal="left" vertical="center" wrapText="1"/>
    </xf>
    <xf numFmtId="0" fontId="8" fillId="0" borderId="0" xfId="0" applyFont="1" applyAlignment="1">
      <alignment horizontal="left" vertical="top"/>
    </xf>
    <xf numFmtId="0" fontId="16" fillId="0" borderId="93" xfId="0" applyFont="1" applyBorder="1" applyAlignment="1">
      <alignment horizontal="center" vertical="center"/>
    </xf>
    <xf numFmtId="0" fontId="16" fillId="0" borderId="0" xfId="0" applyFont="1" applyAlignment="1">
      <alignment horizontal="center" vertical="center"/>
    </xf>
    <xf numFmtId="0" fontId="16" fillId="0" borderId="29" xfId="0" applyFont="1" applyBorder="1" applyAlignment="1">
      <alignment horizontal="center" vertical="center"/>
    </xf>
    <xf numFmtId="0" fontId="16" fillId="0" borderId="37" xfId="0" applyFont="1" applyBorder="1" applyAlignment="1">
      <alignment horizontal="center" vertical="center"/>
    </xf>
    <xf numFmtId="0" fontId="1" fillId="0" borderId="120" xfId="0" applyFont="1" applyBorder="1" applyAlignment="1">
      <alignment horizontal="left" vertical="center" wrapText="1"/>
    </xf>
    <xf numFmtId="3" fontId="16" fillId="0" borderId="37" xfId="0" applyNumberFormat="1" applyFont="1" applyBorder="1" applyAlignment="1">
      <alignment horizontal="right" vertical="center"/>
    </xf>
    <xf numFmtId="3" fontId="16" fillId="0" borderId="88" xfId="0" applyNumberFormat="1" applyFont="1" applyBorder="1" applyAlignment="1">
      <alignment horizontal="right" vertical="center"/>
    </xf>
    <xf numFmtId="3" fontId="16" fillId="0" borderId="89" xfId="0" applyNumberFormat="1" applyFont="1" applyBorder="1" applyAlignment="1">
      <alignment horizontal="right" vertical="center"/>
    </xf>
    <xf numFmtId="3" fontId="16" fillId="0" borderId="17" xfId="0" applyNumberFormat="1" applyFont="1" applyBorder="1" applyAlignment="1">
      <alignment horizontal="right" vertical="center"/>
    </xf>
    <xf numFmtId="0" fontId="16" fillId="0" borderId="125" xfId="0" applyFont="1" applyBorder="1" applyAlignment="1">
      <alignment horizontal="center" vertical="center" wrapText="1"/>
    </xf>
    <xf numFmtId="0" fontId="4" fillId="0" borderId="0" xfId="0" applyFont="1" applyAlignment="1">
      <alignment wrapText="1"/>
    </xf>
    <xf numFmtId="0" fontId="0" fillId="0" borderId="0" xfId="0" applyAlignment="1">
      <alignment wrapText="1"/>
    </xf>
    <xf numFmtId="3" fontId="3" fillId="0" borderId="114" xfId="0" applyNumberFormat="1" applyFont="1" applyBorder="1" applyAlignment="1">
      <alignment horizontal="center" vertical="center"/>
    </xf>
    <xf numFmtId="3" fontId="3" fillId="0" borderId="118" xfId="0" applyNumberFormat="1" applyFont="1" applyBorder="1" applyAlignment="1">
      <alignment horizontal="center" vertical="center"/>
    </xf>
    <xf numFmtId="0" fontId="1" fillId="0" borderId="70" xfId="0" applyFont="1" applyBorder="1" applyAlignment="1">
      <alignment horizontal="left" vertical="center"/>
    </xf>
    <xf numFmtId="0" fontId="0" fillId="0" borderId="71" xfId="0" applyBorder="1" applyAlignment="1">
      <alignment horizontal="left" vertical="center"/>
    </xf>
    <xf numFmtId="0" fontId="1" fillId="0" borderId="71" xfId="0" applyFont="1" applyBorder="1" applyAlignment="1">
      <alignment horizontal="right" vertical="center"/>
    </xf>
    <xf numFmtId="0" fontId="3" fillId="0" borderId="71" xfId="0" applyFont="1" applyBorder="1" applyAlignment="1">
      <alignment horizontal="right" vertical="center"/>
    </xf>
    <xf numFmtId="14" fontId="3" fillId="0" borderId="71" xfId="0" applyNumberFormat="1" applyFont="1" applyBorder="1" applyAlignment="1">
      <alignment horizontal="right" vertical="center"/>
    </xf>
    <xf numFmtId="3" fontId="3" fillId="0" borderId="71" xfId="0" applyNumberFormat="1" applyFont="1" applyBorder="1" applyAlignment="1">
      <alignment horizontal="center" vertical="center"/>
    </xf>
    <xf numFmtId="3" fontId="3" fillId="0" borderId="72" xfId="0" applyNumberFormat="1" applyFont="1" applyBorder="1" applyAlignment="1">
      <alignment horizontal="center" vertical="center"/>
    </xf>
    <xf numFmtId="0" fontId="0" fillId="0" borderId="43" xfId="0" applyBorder="1" applyAlignment="1">
      <alignment horizontal="left" vertical="center"/>
    </xf>
    <xf numFmtId="0" fontId="16" fillId="0" borderId="90" xfId="0" applyFont="1" applyBorder="1" applyAlignment="1">
      <alignment horizontal="left" vertical="center"/>
    </xf>
    <xf numFmtId="0" fontId="16" fillId="0" borderId="91" xfId="0" applyFont="1" applyBorder="1" applyAlignment="1">
      <alignment horizontal="left" vertical="center"/>
    </xf>
    <xf numFmtId="0" fontId="16" fillId="0" borderId="92" xfId="0" applyFont="1" applyBorder="1" applyAlignment="1">
      <alignment horizontal="left" vertical="center"/>
    </xf>
    <xf numFmtId="0" fontId="1" fillId="0" borderId="62" xfId="0" applyFont="1" applyBorder="1" applyAlignment="1">
      <alignment horizontal="left" vertical="center"/>
    </xf>
    <xf numFmtId="0" fontId="3" fillId="0" borderId="63" xfId="0" applyFont="1" applyBorder="1" applyAlignment="1">
      <alignment horizontal="left" vertical="center"/>
    </xf>
    <xf numFmtId="0" fontId="1" fillId="0" borderId="63" xfId="0" applyFont="1" applyBorder="1" applyAlignment="1">
      <alignment horizontal="right" vertical="center"/>
    </xf>
    <xf numFmtId="0" fontId="3" fillId="0" borderId="63" xfId="0" applyFont="1" applyBorder="1" applyAlignment="1">
      <alignment horizontal="right" vertical="center"/>
    </xf>
    <xf numFmtId="14" fontId="3" fillId="4" borderId="63" xfId="0" applyNumberFormat="1" applyFont="1" applyFill="1" applyBorder="1" applyAlignment="1">
      <alignment horizontal="right" vertical="center"/>
    </xf>
    <xf numFmtId="0" fontId="3" fillId="4" borderId="63" xfId="0" applyFont="1" applyFill="1" applyBorder="1" applyAlignment="1">
      <alignment horizontal="right" vertical="center"/>
    </xf>
    <xf numFmtId="3" fontId="3" fillId="0" borderId="63" xfId="0" applyNumberFormat="1" applyFont="1" applyBorder="1" applyAlignment="1">
      <alignment horizontal="center" vertical="center"/>
    </xf>
    <xf numFmtId="3" fontId="3" fillId="0" borderId="64" xfId="0" applyNumberFormat="1" applyFont="1" applyBorder="1" applyAlignment="1">
      <alignment horizontal="center" vertical="center"/>
    </xf>
    <xf numFmtId="0" fontId="1" fillId="4" borderId="88" xfId="0" applyFont="1" applyFill="1" applyBorder="1" applyAlignment="1">
      <alignment horizontal="left" vertical="center"/>
    </xf>
    <xf numFmtId="0" fontId="3" fillId="4" borderId="89" xfId="0" applyFont="1" applyFill="1" applyBorder="1" applyAlignment="1">
      <alignment horizontal="left" vertical="center"/>
    </xf>
    <xf numFmtId="0" fontId="1" fillId="4" borderId="133" xfId="0" applyFont="1" applyFill="1" applyBorder="1" applyAlignment="1">
      <alignment horizontal="right" vertical="center"/>
    </xf>
    <xf numFmtId="0" fontId="3" fillId="4" borderId="133" xfId="0" applyFont="1" applyFill="1" applyBorder="1" applyAlignment="1">
      <alignment horizontal="right" vertical="center"/>
    </xf>
    <xf numFmtId="0" fontId="1" fillId="4" borderId="89" xfId="0" applyFont="1" applyFill="1" applyBorder="1" applyAlignment="1">
      <alignment horizontal="right" vertical="center" wrapText="1"/>
    </xf>
    <xf numFmtId="0" fontId="3" fillId="4" borderId="89" xfId="0" applyFont="1" applyFill="1" applyBorder="1" applyAlignment="1">
      <alignment horizontal="right" vertical="center" wrapText="1"/>
    </xf>
    <xf numFmtId="0" fontId="3" fillId="4" borderId="130" xfId="0" applyFont="1" applyFill="1" applyBorder="1" applyAlignment="1">
      <alignment horizontal="right" vertical="center" wrapText="1"/>
    </xf>
    <xf numFmtId="14" fontId="1" fillId="4" borderId="133" xfId="0" applyNumberFormat="1" applyFont="1" applyFill="1" applyBorder="1" applyAlignment="1">
      <alignment horizontal="right" vertical="center"/>
    </xf>
    <xf numFmtId="3" fontId="27" fillId="4" borderId="129" xfId="0" applyNumberFormat="1" applyFont="1" applyFill="1" applyBorder="1" applyAlignment="1">
      <alignment horizontal="center" vertical="center"/>
    </xf>
    <xf numFmtId="3" fontId="27" fillId="4" borderId="89" xfId="0" applyNumberFormat="1" applyFont="1" applyFill="1" applyBorder="1" applyAlignment="1">
      <alignment horizontal="center" vertical="center"/>
    </xf>
    <xf numFmtId="3" fontId="27" fillId="4" borderId="130" xfId="0" applyNumberFormat="1" applyFont="1" applyFill="1" applyBorder="1" applyAlignment="1">
      <alignment horizontal="center" vertical="center"/>
    </xf>
    <xf numFmtId="3" fontId="3" fillId="4" borderId="129" xfId="0" applyNumberFormat="1" applyFont="1" applyFill="1" applyBorder="1" applyAlignment="1">
      <alignment horizontal="center" vertical="center"/>
    </xf>
    <xf numFmtId="3" fontId="3" fillId="4" borderId="89" xfId="0" applyNumberFormat="1" applyFont="1" applyFill="1" applyBorder="1" applyAlignment="1">
      <alignment horizontal="center" vertical="center"/>
    </xf>
    <xf numFmtId="3" fontId="3" fillId="4" borderId="130" xfId="0" applyNumberFormat="1" applyFont="1" applyFill="1" applyBorder="1" applyAlignment="1">
      <alignment horizontal="center" vertical="center"/>
    </xf>
    <xf numFmtId="3" fontId="3" fillId="4" borderId="129" xfId="0" applyNumberFormat="1" applyFont="1" applyFill="1" applyBorder="1" applyAlignment="1">
      <alignment horizontal="right" vertical="center"/>
    </xf>
    <xf numFmtId="3" fontId="3" fillId="4" borderId="89" xfId="0" applyNumberFormat="1" applyFont="1" applyFill="1" applyBorder="1" applyAlignment="1">
      <alignment horizontal="right" vertical="center"/>
    </xf>
    <xf numFmtId="3" fontId="3" fillId="4" borderId="17" xfId="0" applyNumberFormat="1" applyFont="1" applyFill="1" applyBorder="1" applyAlignment="1">
      <alignment horizontal="right" vertical="center"/>
    </xf>
    <xf numFmtId="0" fontId="16" fillId="0" borderId="88" xfId="0" applyFont="1" applyBorder="1" applyAlignment="1">
      <alignment horizontal="left" vertical="center"/>
    </xf>
    <xf numFmtId="0" fontId="16" fillId="0" borderId="89" xfId="0" applyFont="1" applyBorder="1" applyAlignment="1">
      <alignment horizontal="left" vertical="center"/>
    </xf>
    <xf numFmtId="0" fontId="16" fillId="0" borderId="17" xfId="0" applyFont="1" applyBorder="1" applyAlignment="1">
      <alignment horizontal="left" vertical="center"/>
    </xf>
    <xf numFmtId="0" fontId="3" fillId="0" borderId="119" xfId="0" applyFont="1" applyBorder="1" applyAlignment="1">
      <alignment horizontal="center" vertical="center"/>
    </xf>
    <xf numFmtId="0" fontId="3" fillId="0" borderId="131" xfId="0" applyFont="1" applyBorder="1" applyAlignment="1">
      <alignment horizontal="center" vertical="center"/>
    </xf>
    <xf numFmtId="0" fontId="3" fillId="0" borderId="105" xfId="0" applyFont="1" applyBorder="1" applyAlignment="1">
      <alignment horizontal="center" vertical="center"/>
    </xf>
    <xf numFmtId="0" fontId="3" fillId="0" borderId="126" xfId="0" applyFont="1" applyBorder="1" applyAlignment="1">
      <alignment horizontal="right" vertical="center"/>
    </xf>
    <xf numFmtId="0" fontId="3" fillId="0" borderId="119" xfId="0" applyFont="1" applyBorder="1" applyAlignment="1">
      <alignment horizontal="right" vertical="center"/>
    </xf>
    <xf numFmtId="0" fontId="3" fillId="0" borderId="131" xfId="0" applyFont="1" applyBorder="1" applyAlignment="1">
      <alignment horizontal="right" vertical="center"/>
    </xf>
    <xf numFmtId="3" fontId="3" fillId="0" borderId="106" xfId="0" applyNumberFormat="1" applyFont="1" applyBorder="1" applyAlignment="1">
      <alignment horizontal="center" vertical="center"/>
    </xf>
    <xf numFmtId="3" fontId="3" fillId="0" borderId="131" xfId="0" applyNumberFormat="1" applyFont="1" applyBorder="1" applyAlignment="1">
      <alignment horizontal="center" vertical="center"/>
    </xf>
    <xf numFmtId="3" fontId="3" fillId="0" borderId="107" xfId="0" applyNumberFormat="1" applyFont="1" applyBorder="1" applyAlignment="1">
      <alignment horizontal="center" vertical="center"/>
    </xf>
    <xf numFmtId="3" fontId="3" fillId="0" borderId="106" xfId="0" applyNumberFormat="1" applyFont="1" applyBorder="1" applyAlignment="1">
      <alignment horizontal="right" vertical="center"/>
    </xf>
    <xf numFmtId="3" fontId="3" fillId="0" borderId="131" xfId="0" applyNumberFormat="1" applyFont="1" applyBorder="1" applyAlignment="1">
      <alignment horizontal="right" vertical="center"/>
    </xf>
    <xf numFmtId="3" fontId="3" fillId="0" borderId="105" xfId="0" applyNumberFormat="1" applyFont="1" applyBorder="1" applyAlignment="1">
      <alignment horizontal="right" vertical="center"/>
    </xf>
    <xf numFmtId="0" fontId="16" fillId="0" borderId="99" xfId="0" applyFont="1" applyBorder="1" applyAlignment="1">
      <alignment horizontal="left" vertical="center"/>
    </xf>
    <xf numFmtId="0" fontId="16" fillId="0" borderId="86" xfId="0" applyFont="1" applyBorder="1" applyAlignment="1">
      <alignment horizontal="left" vertical="center"/>
    </xf>
    <xf numFmtId="0" fontId="16" fillId="0" borderId="100" xfId="0" applyFont="1" applyBorder="1" applyAlignment="1">
      <alignment horizontal="left" vertical="center"/>
    </xf>
    <xf numFmtId="3" fontId="27" fillId="0" borderId="100" xfId="0" applyNumberFormat="1" applyFont="1" applyBorder="1" applyAlignment="1">
      <alignment horizontal="right" vertical="center"/>
    </xf>
    <xf numFmtId="3" fontId="27" fillId="0" borderId="127" xfId="0" applyNumberFormat="1" applyFont="1" applyBorder="1" applyAlignment="1">
      <alignment horizontal="right" vertical="center"/>
    </xf>
    <xf numFmtId="3" fontId="25" fillId="2" borderId="13" xfId="0" applyNumberFormat="1" applyFont="1" applyFill="1" applyBorder="1" applyAlignment="1">
      <alignment horizontal="right" vertical="center"/>
    </xf>
    <xf numFmtId="3" fontId="25" fillId="2" borderId="126" xfId="0" applyNumberFormat="1" applyFont="1" applyFill="1" applyBorder="1" applyAlignment="1">
      <alignment horizontal="right" vertical="center"/>
    </xf>
    <xf numFmtId="0" fontId="17" fillId="0" borderId="99" xfId="0" applyFont="1" applyBorder="1" applyAlignment="1">
      <alignment horizontal="left" vertical="center"/>
    </xf>
    <xf numFmtId="0" fontId="17" fillId="0" borderId="86" xfId="0" applyFont="1" applyBorder="1" applyAlignment="1">
      <alignment horizontal="left" vertical="center"/>
    </xf>
    <xf numFmtId="0" fontId="17" fillId="0" borderId="100" xfId="0" applyFont="1" applyBorder="1" applyAlignment="1">
      <alignment horizontal="left" vertical="center"/>
    </xf>
    <xf numFmtId="3" fontId="27" fillId="2" borderId="100" xfId="0" applyNumberFormat="1" applyFont="1" applyFill="1" applyBorder="1" applyAlignment="1">
      <alignment horizontal="right" vertical="center"/>
    </xf>
    <xf numFmtId="3" fontId="27" fillId="2" borderId="127" xfId="0" applyNumberFormat="1" applyFont="1" applyFill="1" applyBorder="1" applyAlignment="1">
      <alignment horizontal="right" vertical="center"/>
    </xf>
    <xf numFmtId="0" fontId="1" fillId="4" borderId="95" xfId="0" applyFont="1" applyFill="1" applyBorder="1" applyAlignment="1">
      <alignment horizontal="center"/>
    </xf>
    <xf numFmtId="0" fontId="17" fillId="4" borderId="95" xfId="0" applyFont="1" applyFill="1" applyBorder="1" applyAlignment="1">
      <alignment horizontal="center"/>
    </xf>
    <xf numFmtId="0" fontId="16" fillId="0" borderId="120" xfId="0" applyFont="1" applyBorder="1" applyAlignment="1">
      <alignment horizontal="left" vertical="center"/>
    </xf>
    <xf numFmtId="0" fontId="16" fillId="0" borderId="111" xfId="0" applyFont="1" applyBorder="1" applyAlignment="1">
      <alignment horizontal="left" vertical="center"/>
    </xf>
    <xf numFmtId="0" fontId="16" fillId="0" borderId="108" xfId="0" applyFont="1" applyBorder="1" applyAlignment="1">
      <alignment horizontal="left" vertical="center"/>
    </xf>
    <xf numFmtId="3" fontId="27" fillId="0" borderId="98" xfId="0" applyNumberFormat="1" applyFont="1" applyBorder="1" applyAlignment="1">
      <alignment horizontal="right" vertical="center"/>
    </xf>
    <xf numFmtId="3" fontId="27" fillId="0" borderId="134" xfId="0" applyNumberFormat="1" applyFont="1" applyBorder="1" applyAlignment="1">
      <alignment horizontal="right" vertical="center"/>
    </xf>
    <xf numFmtId="0" fontId="2" fillId="0" borderId="119" xfId="0" applyFont="1" applyBorder="1" applyAlignment="1">
      <alignment horizontal="left" vertical="center" wrapText="1"/>
    </xf>
    <xf numFmtId="0" fontId="2" fillId="0" borderId="131" xfId="0" applyFont="1" applyBorder="1" applyAlignment="1">
      <alignment horizontal="left" vertical="center" wrapText="1"/>
    </xf>
    <xf numFmtId="0" fontId="2" fillId="0" borderId="105" xfId="0" applyFont="1" applyBorder="1" applyAlignment="1">
      <alignment horizontal="left" vertical="center" wrapText="1"/>
    </xf>
    <xf numFmtId="3" fontId="78" fillId="4" borderId="126" xfId="0" applyNumberFormat="1" applyFont="1" applyFill="1" applyBorder="1" applyAlignment="1">
      <alignment horizontal="right" vertical="center"/>
    </xf>
    <xf numFmtId="3" fontId="27" fillId="4" borderId="127" xfId="0" applyNumberFormat="1" applyFont="1" applyFill="1" applyBorder="1" applyAlignment="1">
      <alignment horizontal="right" vertical="center"/>
    </xf>
    <xf numFmtId="3" fontId="78" fillId="4" borderId="127" xfId="0" applyNumberFormat="1" applyFont="1" applyFill="1" applyBorder="1" applyAlignment="1">
      <alignment horizontal="right" vertical="center"/>
    </xf>
    <xf numFmtId="3" fontId="25" fillId="4" borderId="127" xfId="0" applyNumberFormat="1" applyFont="1" applyFill="1" applyBorder="1" applyAlignment="1">
      <alignment horizontal="right" vertical="center"/>
    </xf>
    <xf numFmtId="3" fontId="25" fillId="4" borderId="125" xfId="0" applyNumberFormat="1" applyFont="1" applyFill="1" applyBorder="1" applyAlignment="1">
      <alignment horizontal="right" vertical="center"/>
    </xf>
    <xf numFmtId="3" fontId="17" fillId="4" borderId="98" xfId="0" applyNumberFormat="1" applyFont="1" applyFill="1" applyBorder="1" applyAlignment="1">
      <alignment horizontal="right" vertical="center"/>
    </xf>
    <xf numFmtId="3" fontId="17" fillId="4" borderId="134" xfId="0" applyNumberFormat="1" applyFont="1" applyFill="1" applyBorder="1" applyAlignment="1">
      <alignment horizontal="right" vertical="center"/>
    </xf>
    <xf numFmtId="3" fontId="16" fillId="2" borderId="13" xfId="0" applyNumberFormat="1" applyFont="1" applyFill="1" applyBorder="1" applyAlignment="1">
      <alignment horizontal="right" vertical="center"/>
    </xf>
    <xf numFmtId="0" fontId="4" fillId="4" borderId="95" xfId="0" applyFont="1" applyFill="1" applyBorder="1" applyAlignment="1">
      <alignment horizontal="center" vertical="top"/>
    </xf>
    <xf numFmtId="0" fontId="8" fillId="4" borderId="95" xfId="0" applyFont="1" applyFill="1" applyBorder="1" applyAlignment="1">
      <alignment horizontal="center" vertical="top"/>
    </xf>
    <xf numFmtId="3" fontId="17" fillId="2" borderId="85" xfId="0" applyNumberFormat="1" applyFont="1" applyFill="1" applyBorder="1" applyAlignment="1">
      <alignment horizontal="right" vertical="center"/>
    </xf>
    <xf numFmtId="0" fontId="4" fillId="4" borderId="0" xfId="0" applyFont="1" applyFill="1" applyAlignment="1">
      <alignment horizontal="left" vertical="top" wrapText="1"/>
    </xf>
    <xf numFmtId="0" fontId="8" fillId="4" borderId="0" xfId="0" applyFont="1" applyFill="1" applyAlignment="1">
      <alignment horizontal="left" vertical="top" wrapText="1"/>
    </xf>
    <xf numFmtId="3" fontId="17" fillId="0" borderId="63" xfId="0" applyNumberFormat="1" applyFont="1" applyBorder="1" applyAlignment="1">
      <alignment horizontal="right" vertical="center"/>
    </xf>
    <xf numFmtId="3" fontId="17" fillId="2" borderId="109" xfId="0" applyNumberFormat="1" applyFont="1" applyFill="1" applyBorder="1" applyAlignment="1">
      <alignment horizontal="right" vertical="center"/>
    </xf>
    <xf numFmtId="3" fontId="17" fillId="0" borderId="128" xfId="0" applyNumberFormat="1" applyFont="1" applyBorder="1" applyAlignment="1">
      <alignment horizontal="right" vertical="center"/>
    </xf>
    <xf numFmtId="3" fontId="17" fillId="0" borderId="133" xfId="0" applyNumberFormat="1" applyFont="1" applyBorder="1" applyAlignment="1">
      <alignment horizontal="right" vertical="center"/>
    </xf>
    <xf numFmtId="3" fontId="17" fillId="2" borderId="129" xfId="0" applyNumberFormat="1" applyFont="1" applyFill="1" applyBorder="1" applyAlignment="1">
      <alignment horizontal="right" vertical="center"/>
    </xf>
    <xf numFmtId="3" fontId="17" fillId="2" borderId="89" xfId="0" applyNumberFormat="1" applyFont="1" applyFill="1" applyBorder="1" applyAlignment="1">
      <alignment horizontal="right" vertical="center"/>
    </xf>
    <xf numFmtId="3" fontId="17" fillId="2" borderId="17" xfId="0" applyNumberFormat="1" applyFont="1" applyFill="1" applyBorder="1" applyAlignment="1">
      <alignment horizontal="right" vertical="center"/>
    </xf>
    <xf numFmtId="0" fontId="1" fillId="4" borderId="0" xfId="0" applyFont="1" applyFill="1" applyAlignment="1">
      <alignment horizontal="center" textRotation="255"/>
    </xf>
    <xf numFmtId="0" fontId="17" fillId="4" borderId="0" xfId="0" applyFont="1" applyFill="1" applyAlignment="1">
      <alignment horizontal="center" textRotation="255"/>
    </xf>
    <xf numFmtId="0" fontId="1" fillId="4" borderId="0" xfId="0" applyFont="1" applyFill="1" applyAlignment="1">
      <alignment horizontal="center"/>
    </xf>
    <xf numFmtId="0" fontId="17" fillId="4" borderId="0" xfId="0" applyFont="1" applyFill="1" applyAlignment="1">
      <alignment horizontal="center"/>
    </xf>
    <xf numFmtId="3" fontId="17" fillId="0" borderId="68" xfId="0" applyNumberFormat="1" applyFont="1" applyBorder="1" applyAlignment="1">
      <alignment horizontal="right" vertical="center"/>
    </xf>
    <xf numFmtId="3" fontId="17" fillId="0" borderId="69" xfId="0" applyNumberFormat="1" applyFont="1" applyBorder="1" applyAlignment="1">
      <alignment horizontal="right" vertical="center"/>
    </xf>
    <xf numFmtId="0" fontId="1" fillId="0" borderId="99" xfId="0" applyFont="1" applyBorder="1" applyAlignment="1">
      <alignment horizontal="left" vertical="center"/>
    </xf>
    <xf numFmtId="0" fontId="4" fillId="4" borderId="0" xfId="0" applyFont="1" applyFill="1" applyAlignment="1">
      <alignment horizontal="justify" vertical="top" wrapText="1"/>
    </xf>
    <xf numFmtId="0" fontId="8" fillId="4" borderId="0" xfId="0" applyFont="1" applyFill="1" applyAlignment="1">
      <alignment horizontal="justify" vertical="top" wrapText="1"/>
    </xf>
    <xf numFmtId="0" fontId="8" fillId="0" borderId="0" xfId="0" applyFont="1" applyAlignment="1">
      <alignment horizontal="justify" vertical="top"/>
    </xf>
    <xf numFmtId="3" fontId="17" fillId="0" borderId="88" xfId="0" applyNumberFormat="1" applyFont="1" applyBorder="1" applyAlignment="1">
      <alignment horizontal="right" vertical="center"/>
    </xf>
    <xf numFmtId="3" fontId="17" fillId="0" borderId="89" xfId="0" applyNumberFormat="1" applyFont="1" applyBorder="1" applyAlignment="1">
      <alignment horizontal="right" vertical="center"/>
    </xf>
    <xf numFmtId="3" fontId="17" fillId="0" borderId="17" xfId="0" applyNumberFormat="1" applyFont="1" applyBorder="1" applyAlignment="1">
      <alignment horizontal="right" vertical="center"/>
    </xf>
    <xf numFmtId="3" fontId="16" fillId="0" borderId="130" xfId="0" applyNumberFormat="1" applyFont="1" applyBorder="1" applyAlignment="1">
      <alignment horizontal="right" vertical="center"/>
    </xf>
    <xf numFmtId="3" fontId="25" fillId="0" borderId="88" xfId="0" applyNumberFormat="1" applyFont="1" applyBorder="1" applyAlignment="1">
      <alignment horizontal="right" vertical="center"/>
    </xf>
    <xf numFmtId="3" fontId="25" fillId="0" borderId="89" xfId="0" applyNumberFormat="1" applyFont="1" applyBorder="1" applyAlignment="1">
      <alignment horizontal="right" vertical="center"/>
    </xf>
    <xf numFmtId="3" fontId="25" fillId="0" borderId="17" xfId="0" applyNumberFormat="1" applyFont="1" applyBorder="1" applyAlignment="1">
      <alignment horizontal="right" vertical="center"/>
    </xf>
    <xf numFmtId="3" fontId="17" fillId="0" borderId="120" xfId="0" applyNumberFormat="1" applyFont="1" applyBorder="1" applyAlignment="1">
      <alignment horizontal="center" vertical="center"/>
    </xf>
    <xf numFmtId="3" fontId="17" fillId="0" borderId="111" xfId="0" applyNumberFormat="1" applyFont="1" applyBorder="1" applyAlignment="1">
      <alignment horizontal="center" vertical="center"/>
    </xf>
    <xf numFmtId="3" fontId="17" fillId="0" borderId="108" xfId="0" applyNumberFormat="1" applyFont="1" applyBorder="1" applyAlignment="1">
      <alignment horizontal="center" vertical="center"/>
    </xf>
    <xf numFmtId="3" fontId="17" fillId="0" borderId="119" xfId="0" applyNumberFormat="1" applyFont="1" applyBorder="1" applyAlignment="1">
      <alignment horizontal="center" vertical="center"/>
    </xf>
    <xf numFmtId="3" fontId="17" fillId="0" borderId="131" xfId="0" applyNumberFormat="1" applyFont="1" applyBorder="1" applyAlignment="1">
      <alignment horizontal="center" vertical="center"/>
    </xf>
    <xf numFmtId="3" fontId="17" fillId="0" borderId="105" xfId="0" applyNumberFormat="1" applyFont="1" applyBorder="1" applyAlignment="1">
      <alignment horizontal="center" vertical="center"/>
    </xf>
    <xf numFmtId="0" fontId="60" fillId="4" borderId="0" xfId="0" applyFont="1" applyFill="1" applyAlignment="1">
      <alignment horizontal="center"/>
    </xf>
    <xf numFmtId="3" fontId="16" fillId="4" borderId="119" xfId="0" applyNumberFormat="1" applyFont="1" applyFill="1" applyBorder="1" applyAlignment="1">
      <alignment horizontal="right" vertical="center"/>
    </xf>
    <xf numFmtId="3" fontId="16" fillId="4" borderId="131" xfId="0" applyNumberFormat="1" applyFont="1" applyFill="1" applyBorder="1" applyAlignment="1">
      <alignment horizontal="right" vertical="center"/>
    </xf>
    <xf numFmtId="3" fontId="16" fillId="4" borderId="105" xfId="0" applyNumberFormat="1" applyFont="1" applyFill="1" applyBorder="1" applyAlignment="1">
      <alignment horizontal="right" vertical="center"/>
    </xf>
    <xf numFmtId="0" fontId="4" fillId="0" borderId="0" xfId="0" applyFont="1" applyAlignment="1">
      <alignment horizontal="justify" vertical="top" wrapText="1"/>
    </xf>
    <xf numFmtId="3" fontId="17" fillId="0" borderId="98" xfId="0" applyNumberFormat="1" applyFont="1" applyBorder="1" applyAlignment="1">
      <alignment horizontal="right" vertical="center"/>
    </xf>
    <xf numFmtId="3" fontId="17" fillId="0" borderId="134" xfId="0" applyNumberFormat="1" applyFont="1" applyBorder="1" applyAlignment="1">
      <alignment horizontal="right" vertical="center"/>
    </xf>
    <xf numFmtId="3" fontId="17" fillId="4" borderId="120" xfId="0" applyNumberFormat="1" applyFont="1" applyFill="1" applyBorder="1" applyAlignment="1">
      <alignment horizontal="right" vertical="center"/>
    </xf>
    <xf numFmtId="3" fontId="17" fillId="4" borderId="111" xfId="0" applyNumberFormat="1" applyFont="1" applyFill="1" applyBorder="1" applyAlignment="1">
      <alignment horizontal="right" vertical="center"/>
    </xf>
    <xf numFmtId="3" fontId="17" fillId="4" borderId="108" xfId="0" applyNumberFormat="1" applyFont="1" applyFill="1" applyBorder="1" applyAlignment="1">
      <alignment horizontal="right" vertical="center"/>
    </xf>
    <xf numFmtId="3" fontId="17" fillId="0" borderId="99" xfId="0" applyNumberFormat="1" applyFont="1" applyBorder="1" applyAlignment="1">
      <alignment horizontal="center" vertical="center"/>
    </xf>
    <xf numFmtId="3" fontId="17" fillId="0" borderId="86" xfId="0" applyNumberFormat="1" applyFont="1" applyBorder="1" applyAlignment="1">
      <alignment horizontal="center" vertical="center"/>
    </xf>
    <xf numFmtId="3" fontId="17" fillId="0" borderId="100" xfId="0" applyNumberFormat="1" applyFont="1" applyBorder="1" applyAlignment="1">
      <alignment horizontal="center" vertical="center"/>
    </xf>
    <xf numFmtId="3" fontId="1" fillId="0" borderId="120" xfId="0" applyNumberFormat="1" applyFont="1" applyBorder="1" applyAlignment="1">
      <alignment horizontal="center" vertical="center"/>
    </xf>
    <xf numFmtId="3" fontId="16" fillId="2" borderId="119" xfId="0" applyNumberFormat="1" applyFont="1" applyFill="1" applyBorder="1" applyAlignment="1">
      <alignment horizontal="right" vertical="center"/>
    </xf>
    <xf numFmtId="3" fontId="16" fillId="2" borderId="131" xfId="0" applyNumberFormat="1" applyFont="1" applyFill="1" applyBorder="1" applyAlignment="1">
      <alignment horizontal="right" vertical="center"/>
    </xf>
    <xf numFmtId="3" fontId="16" fillId="2" borderId="105" xfId="0" applyNumberFormat="1" applyFont="1" applyFill="1" applyBorder="1" applyAlignment="1">
      <alignment horizontal="right" vertical="center"/>
    </xf>
    <xf numFmtId="0" fontId="24" fillId="0" borderId="0" xfId="0" applyFont="1" applyAlignment="1">
      <alignment horizontal="justify" vertical="top"/>
    </xf>
    <xf numFmtId="0" fontId="4" fillId="0" borderId="0" xfId="0" applyFont="1" applyAlignment="1">
      <alignment horizontal="justify" vertical="top"/>
    </xf>
    <xf numFmtId="0" fontId="24" fillId="4" borderId="0" xfId="0" applyFont="1" applyFill="1" applyAlignment="1">
      <alignment horizontal="justify" vertical="top"/>
    </xf>
    <xf numFmtId="0" fontId="8" fillId="0" borderId="0" xfId="0" applyFont="1" applyAlignment="1">
      <alignment horizontal="justify" vertical="top" wrapText="1"/>
    </xf>
    <xf numFmtId="0" fontId="17" fillId="2" borderId="130" xfId="0" applyFont="1" applyFill="1" applyBorder="1" applyAlignment="1">
      <alignment horizontal="center" vertical="center"/>
    </xf>
    <xf numFmtId="0" fontId="17" fillId="2" borderId="133" xfId="0" applyFont="1" applyFill="1" applyBorder="1" applyAlignment="1">
      <alignment horizontal="center" vertical="center"/>
    </xf>
    <xf numFmtId="0" fontId="17" fillId="0" borderId="119" xfId="0" applyFont="1" applyBorder="1" applyAlignment="1">
      <alignment horizontal="left"/>
    </xf>
    <xf numFmtId="0" fontId="17" fillId="0" borderId="131" xfId="0" applyFont="1" applyBorder="1" applyAlignment="1">
      <alignment horizontal="left"/>
    </xf>
    <xf numFmtId="0" fontId="17" fillId="0" borderId="105" xfId="0" applyFont="1" applyBorder="1" applyAlignment="1">
      <alignment horizontal="left"/>
    </xf>
    <xf numFmtId="0" fontId="17" fillId="0" borderId="107" xfId="0" applyFont="1" applyBorder="1" applyAlignment="1">
      <alignment horizontal="center"/>
    </xf>
    <xf numFmtId="0" fontId="17" fillId="0" borderId="71" xfId="0" applyFont="1" applyBorder="1" applyAlignment="1">
      <alignment horizontal="center"/>
    </xf>
    <xf numFmtId="3" fontId="17" fillId="0" borderId="71" xfId="0" applyNumberFormat="1" applyFont="1" applyBorder="1" applyAlignment="1">
      <alignment horizontal="center"/>
    </xf>
    <xf numFmtId="3" fontId="17" fillId="0" borderId="106" xfId="0" applyNumberFormat="1" applyFont="1" applyBorder="1" applyAlignment="1">
      <alignment horizontal="center"/>
    </xf>
    <xf numFmtId="3" fontId="17" fillId="0" borderId="131" xfId="0" applyNumberFormat="1" applyFont="1" applyBorder="1" applyAlignment="1">
      <alignment horizontal="center"/>
    </xf>
    <xf numFmtId="3" fontId="17" fillId="0" borderId="105" xfId="0" applyNumberFormat="1" applyFont="1" applyBorder="1" applyAlignment="1">
      <alignment horizontal="center"/>
    </xf>
    <xf numFmtId="0" fontId="16" fillId="0" borderId="88" xfId="0" applyFont="1" applyBorder="1" applyAlignment="1">
      <alignment horizontal="left"/>
    </xf>
    <xf numFmtId="0" fontId="16" fillId="0" borderId="89" xfId="0" applyFont="1" applyBorder="1" applyAlignment="1">
      <alignment horizontal="left"/>
    </xf>
    <xf numFmtId="0" fontId="16" fillId="0" borderId="17" xfId="0" applyFont="1" applyBorder="1" applyAlignment="1">
      <alignment horizontal="left"/>
    </xf>
    <xf numFmtId="0" fontId="17" fillId="0" borderId="120" xfId="0" applyFont="1" applyBorder="1" applyAlignment="1">
      <alignment horizontal="left"/>
    </xf>
    <xf numFmtId="0" fontId="17" fillId="0" borderId="111" xfId="0" applyFont="1" applyBorder="1" applyAlignment="1">
      <alignment horizontal="left"/>
    </xf>
    <xf numFmtId="0" fontId="17" fillId="0" borderId="108" xfId="0" applyFont="1" applyBorder="1" applyAlignment="1">
      <alignment horizontal="left"/>
    </xf>
    <xf numFmtId="0" fontId="17" fillId="0" borderId="101" xfId="0" applyFont="1" applyBorder="1" applyAlignment="1">
      <alignment horizontal="center"/>
    </xf>
    <xf numFmtId="0" fontId="17" fillId="0" borderId="132" xfId="0" applyFont="1" applyBorder="1" applyAlignment="1">
      <alignment horizontal="center"/>
    </xf>
    <xf numFmtId="3" fontId="17" fillId="0" borderId="132" xfId="0" applyNumberFormat="1" applyFont="1" applyBorder="1" applyAlignment="1">
      <alignment horizontal="center"/>
    </xf>
    <xf numFmtId="3" fontId="17" fillId="0" borderId="109" xfId="0" applyNumberFormat="1" applyFont="1" applyBorder="1" applyAlignment="1">
      <alignment horizontal="center"/>
    </xf>
    <xf numFmtId="3" fontId="17" fillId="0" borderId="111" xfId="0" applyNumberFormat="1" applyFont="1" applyBorder="1" applyAlignment="1">
      <alignment horizontal="center"/>
    </xf>
    <xf numFmtId="3" fontId="17" fillId="0" borderId="108" xfId="0" applyNumberFormat="1" applyFont="1" applyBorder="1" applyAlignment="1">
      <alignment horizontal="center"/>
    </xf>
    <xf numFmtId="0" fontId="17" fillId="0" borderId="103" xfId="0" applyFont="1" applyBorder="1" applyAlignment="1">
      <alignment horizontal="center"/>
    </xf>
    <xf numFmtId="0" fontId="17" fillId="0" borderId="67" xfId="0" applyFont="1" applyBorder="1" applyAlignment="1">
      <alignment horizontal="center"/>
    </xf>
    <xf numFmtId="3" fontId="17" fillId="0" borderId="67" xfId="0" applyNumberFormat="1" applyFont="1" applyBorder="1" applyAlignment="1">
      <alignment horizontal="center"/>
    </xf>
    <xf numFmtId="0" fontId="17" fillId="0" borderId="99" xfId="0" applyFont="1" applyBorder="1" applyAlignment="1">
      <alignment horizontal="left"/>
    </xf>
    <xf numFmtId="0" fontId="17" fillId="0" borderId="86" xfId="0" applyFont="1" applyBorder="1" applyAlignment="1">
      <alignment horizontal="left"/>
    </xf>
    <xf numFmtId="0" fontId="17" fillId="0" borderId="100" xfId="0" applyFont="1" applyBorder="1" applyAlignment="1">
      <alignment horizontal="left"/>
    </xf>
    <xf numFmtId="0" fontId="17" fillId="0" borderId="87" xfId="0" applyFont="1" applyBorder="1" applyAlignment="1">
      <alignment horizontal="center"/>
    </xf>
    <xf numFmtId="0" fontId="17" fillId="0" borderId="43" xfId="0" applyFont="1" applyBorder="1" applyAlignment="1">
      <alignment horizontal="center"/>
    </xf>
    <xf numFmtId="3" fontId="17" fillId="0" borderId="43" xfId="0" applyNumberFormat="1" applyFont="1" applyBorder="1" applyAlignment="1">
      <alignment horizontal="center"/>
    </xf>
    <xf numFmtId="3" fontId="17" fillId="0" borderId="85" xfId="0" applyNumberFormat="1" applyFont="1" applyBorder="1" applyAlignment="1">
      <alignment horizontal="center"/>
    </xf>
    <xf numFmtId="3" fontId="17" fillId="0" borderId="86" xfId="0" applyNumberFormat="1" applyFont="1" applyBorder="1" applyAlignment="1">
      <alignment horizontal="center"/>
    </xf>
    <xf numFmtId="3" fontId="17" fillId="0" borderId="100" xfId="0" applyNumberFormat="1" applyFont="1" applyBorder="1" applyAlignment="1">
      <alignment horizontal="center"/>
    </xf>
    <xf numFmtId="0" fontId="1" fillId="0" borderId="120" xfId="0" applyFont="1" applyBorder="1" applyAlignment="1">
      <alignment horizontal="left"/>
    </xf>
    <xf numFmtId="3" fontId="27" fillId="4" borderId="132" xfId="0" applyNumberFormat="1" applyFont="1" applyFill="1" applyBorder="1" applyAlignment="1">
      <alignment horizontal="right"/>
    </xf>
    <xf numFmtId="3" fontId="17" fillId="0" borderId="109" xfId="0" applyNumberFormat="1" applyFont="1" applyBorder="1" applyAlignment="1">
      <alignment horizontal="right"/>
    </xf>
    <xf numFmtId="3" fontId="17" fillId="0" borderId="111" xfId="0" applyNumberFormat="1" applyFont="1" applyBorder="1" applyAlignment="1">
      <alignment horizontal="right"/>
    </xf>
    <xf numFmtId="3" fontId="17" fillId="0" borderId="108" xfId="0" applyNumberFormat="1" applyFont="1" applyBorder="1" applyAlignment="1">
      <alignment horizontal="right"/>
    </xf>
    <xf numFmtId="0" fontId="9" fillId="0" borderId="0" xfId="0" applyFont="1" applyAlignment="1">
      <alignment horizontal="justify" vertical="top" wrapText="1"/>
    </xf>
    <xf numFmtId="3" fontId="17" fillId="2" borderId="126" xfId="0" applyNumberFormat="1" applyFont="1" applyFill="1" applyBorder="1" applyAlignment="1">
      <alignment horizontal="right" vertical="center" wrapText="1"/>
    </xf>
    <xf numFmtId="3" fontId="17" fillId="2" borderId="119" xfId="0" applyNumberFormat="1" applyFont="1" applyFill="1" applyBorder="1" applyAlignment="1">
      <alignment horizontal="right" vertical="center" wrapText="1"/>
    </xf>
    <xf numFmtId="3" fontId="17" fillId="2" borderId="131" xfId="0" applyNumberFormat="1" applyFont="1" applyFill="1" applyBorder="1" applyAlignment="1">
      <alignment horizontal="right" vertical="center" wrapText="1"/>
    </xf>
    <xf numFmtId="3" fontId="17" fillId="2" borderId="105" xfId="0" applyNumberFormat="1" applyFont="1" applyFill="1" applyBorder="1" applyAlignment="1">
      <alignment horizontal="right" vertical="center" wrapText="1"/>
    </xf>
    <xf numFmtId="3" fontId="17" fillId="2" borderId="123" xfId="0" applyNumberFormat="1" applyFont="1" applyFill="1" applyBorder="1" applyAlignment="1">
      <alignment horizontal="right" vertical="center" wrapText="1"/>
    </xf>
    <xf numFmtId="3" fontId="17" fillId="2" borderId="120" xfId="0" applyNumberFormat="1" applyFont="1" applyFill="1" applyBorder="1" applyAlignment="1">
      <alignment horizontal="right" vertical="center" wrapText="1"/>
    </xf>
    <xf numFmtId="3" fontId="17" fillId="2" borderId="111" xfId="0" applyNumberFormat="1" applyFont="1" applyFill="1" applyBorder="1" applyAlignment="1">
      <alignment horizontal="right" vertical="center" wrapText="1"/>
    </xf>
    <xf numFmtId="3" fontId="17" fillId="2" borderId="108" xfId="0" applyNumberFormat="1" applyFont="1" applyFill="1" applyBorder="1" applyAlignment="1">
      <alignment horizontal="right" vertical="center" wrapText="1"/>
    </xf>
    <xf numFmtId="0" fontId="17" fillId="0" borderId="88" xfId="0" applyFont="1" applyBorder="1" applyAlignment="1">
      <alignment horizontal="left" vertical="center"/>
    </xf>
    <xf numFmtId="0" fontId="17" fillId="0" borderId="89" xfId="0" applyFont="1" applyBorder="1" applyAlignment="1">
      <alignment horizontal="left" vertical="center"/>
    </xf>
    <xf numFmtId="0" fontId="17" fillId="0" borderId="17" xfId="0" applyFont="1" applyBorder="1" applyAlignment="1">
      <alignment horizontal="left" vertical="center"/>
    </xf>
    <xf numFmtId="3" fontId="16" fillId="0" borderId="127" xfId="0" applyNumberFormat="1" applyFont="1" applyBorder="1" applyAlignment="1">
      <alignment horizontal="right" vertical="center"/>
    </xf>
    <xf numFmtId="3" fontId="17" fillId="0" borderId="125" xfId="0" applyNumberFormat="1" applyFont="1" applyBorder="1" applyAlignment="1">
      <alignment horizontal="right" vertical="center" wrapText="1"/>
    </xf>
    <xf numFmtId="3" fontId="17" fillId="4" borderId="120" xfId="0" applyNumberFormat="1" applyFont="1" applyFill="1" applyBorder="1" applyAlignment="1">
      <alignment horizontal="center" vertical="center"/>
    </xf>
    <xf numFmtId="3" fontId="17" fillId="4" borderId="111" xfId="0" applyNumberFormat="1" applyFont="1" applyFill="1" applyBorder="1" applyAlignment="1">
      <alignment horizontal="center" vertical="center"/>
    </xf>
    <xf numFmtId="3" fontId="17" fillId="4" borderId="108" xfId="0" applyNumberFormat="1" applyFont="1" applyFill="1" applyBorder="1" applyAlignment="1">
      <alignment horizontal="center" vertical="center"/>
    </xf>
    <xf numFmtId="0" fontId="60" fillId="4" borderId="0" xfId="0" applyFont="1" applyFill="1" applyAlignment="1">
      <alignment horizontal="center" vertical="center"/>
    </xf>
    <xf numFmtId="3" fontId="17" fillId="4" borderId="119" xfId="0" applyNumberFormat="1" applyFont="1" applyFill="1" applyBorder="1" applyAlignment="1">
      <alignment horizontal="center" vertical="center"/>
    </xf>
    <xf numFmtId="3" fontId="17" fillId="4" borderId="131" xfId="0" applyNumberFormat="1" applyFont="1" applyFill="1" applyBorder="1" applyAlignment="1">
      <alignment horizontal="center" vertical="center"/>
    </xf>
    <xf numFmtId="3" fontId="17" fillId="4" borderId="105" xfId="0" applyNumberFormat="1" applyFont="1" applyFill="1" applyBorder="1" applyAlignment="1">
      <alignment horizontal="center" vertical="center"/>
    </xf>
    <xf numFmtId="3" fontId="17" fillId="4" borderId="126" xfId="0" applyNumberFormat="1" applyFont="1" applyFill="1" applyBorder="1" applyAlignment="1">
      <alignment horizontal="right" vertical="center" wrapText="1"/>
    </xf>
    <xf numFmtId="0" fontId="16" fillId="0" borderId="24" xfId="0" applyFont="1" applyBorder="1" applyAlignment="1">
      <alignment horizontal="center" vertical="center" wrapText="1"/>
    </xf>
    <xf numFmtId="3" fontId="17" fillId="2" borderId="123" xfId="0" applyNumberFormat="1" applyFont="1" applyFill="1" applyBorder="1" applyAlignment="1">
      <alignment horizontal="right" vertical="center"/>
    </xf>
    <xf numFmtId="3" fontId="17" fillId="2" borderId="97" xfId="0" applyNumberFormat="1" applyFont="1" applyFill="1" applyBorder="1" applyAlignment="1">
      <alignment horizontal="right" vertical="center"/>
    </xf>
    <xf numFmtId="3" fontId="17" fillId="2" borderId="98" xfId="0" applyNumberFormat="1" applyFont="1" applyFill="1" applyBorder="1" applyAlignment="1">
      <alignment horizontal="right" vertical="center"/>
    </xf>
    <xf numFmtId="3" fontId="17" fillId="2" borderId="87" xfId="0" applyNumberFormat="1" applyFont="1" applyFill="1" applyBorder="1" applyAlignment="1">
      <alignment horizontal="right" vertical="center"/>
    </xf>
    <xf numFmtId="3" fontId="17" fillId="2" borderId="43" xfId="0" applyNumberFormat="1" applyFont="1" applyFill="1" applyBorder="1" applyAlignment="1">
      <alignment horizontal="right" vertical="center"/>
    </xf>
    <xf numFmtId="3" fontId="17" fillId="2" borderId="91" xfId="0" applyNumberFormat="1" applyFont="1" applyFill="1" applyBorder="1" applyAlignment="1">
      <alignment horizontal="right" vertical="center"/>
    </xf>
    <xf numFmtId="3" fontId="17" fillId="2" borderId="92" xfId="0" applyNumberFormat="1" applyFont="1" applyFill="1" applyBorder="1" applyAlignment="1">
      <alignment horizontal="right" vertical="center"/>
    </xf>
    <xf numFmtId="0" fontId="9" fillId="0" borderId="0" xfId="0" applyFont="1" applyAlignment="1">
      <alignment horizontal="justify" vertical="top"/>
    </xf>
    <xf numFmtId="12" fontId="1" fillId="0" borderId="111" xfId="0" applyNumberFormat="1" applyFont="1" applyBorder="1" applyAlignment="1">
      <alignment horizontal="center"/>
    </xf>
    <xf numFmtId="0" fontId="1" fillId="0" borderId="111" xfId="0" applyFont="1" applyBorder="1" applyAlignment="1">
      <alignment horizontal="center"/>
    </xf>
    <xf numFmtId="0" fontId="17" fillId="0" borderId="97" xfId="0" applyFont="1" applyBorder="1" applyAlignment="1">
      <alignment horizontal="left"/>
    </xf>
    <xf numFmtId="0" fontId="1" fillId="0" borderId="97" xfId="0" applyFont="1" applyBorder="1" applyAlignment="1">
      <alignment horizontal="center"/>
    </xf>
    <xf numFmtId="12" fontId="1" fillId="0" borderId="97" xfId="0" applyNumberFormat="1" applyFont="1" applyBorder="1" applyAlignment="1">
      <alignment horizontal="center"/>
    </xf>
    <xf numFmtId="41" fontId="1" fillId="0" borderId="97" xfId="0" applyNumberFormat="1" applyFont="1" applyBorder="1" applyAlignment="1">
      <alignment horizontal="center"/>
    </xf>
    <xf numFmtId="0" fontId="1" fillId="0" borderId="0" xfId="0" applyFont="1" applyAlignment="1">
      <alignment horizontal="center"/>
    </xf>
    <xf numFmtId="0" fontId="17" fillId="0" borderId="0" xfId="0" applyFont="1" applyAlignment="1">
      <alignment horizontal="left"/>
    </xf>
    <xf numFmtId="12" fontId="1" fillId="0" borderId="0" xfId="0" applyNumberFormat="1" applyFont="1" applyAlignment="1">
      <alignment horizontal="center"/>
    </xf>
    <xf numFmtId="41" fontId="1" fillId="0" borderId="0" xfId="0" applyNumberFormat="1" applyFont="1" applyAlignment="1">
      <alignment horizontal="center"/>
    </xf>
    <xf numFmtId="13" fontId="1" fillId="0" borderId="0" xfId="0" applyNumberFormat="1" applyFont="1" applyAlignment="1">
      <alignment horizontal="center"/>
    </xf>
    <xf numFmtId="0" fontId="1" fillId="0" borderId="0" xfId="0" applyFont="1" applyAlignment="1">
      <alignment horizontal="left"/>
    </xf>
    <xf numFmtId="9" fontId="17" fillId="0" borderId="119" xfId="1" applyFont="1" applyBorder="1" applyAlignment="1">
      <alignment horizontal="right" vertical="center"/>
    </xf>
    <xf numFmtId="9" fontId="17" fillId="0" borderId="131" xfId="1" applyFont="1" applyBorder="1" applyAlignment="1">
      <alignment horizontal="right" vertical="center"/>
    </xf>
    <xf numFmtId="9" fontId="17" fillId="0" borderId="105" xfId="1" applyFont="1" applyBorder="1" applyAlignment="1">
      <alignment horizontal="right" vertical="center"/>
    </xf>
    <xf numFmtId="172" fontId="17" fillId="0" borderId="120" xfId="0" applyNumberFormat="1" applyFont="1" applyBorder="1" applyAlignment="1">
      <alignment horizontal="right" vertical="center"/>
    </xf>
    <xf numFmtId="172" fontId="17" fillId="0" borderId="111" xfId="0" applyNumberFormat="1" applyFont="1" applyBorder="1" applyAlignment="1">
      <alignment horizontal="right" vertical="center"/>
    </xf>
    <xf numFmtId="172" fontId="17" fillId="0" borderId="108" xfId="0" applyNumberFormat="1" applyFont="1" applyBorder="1" applyAlignment="1">
      <alignment horizontal="right" vertical="center"/>
    </xf>
    <xf numFmtId="10" fontId="17" fillId="0" borderId="120" xfId="0" applyNumberFormat="1" applyFont="1" applyBorder="1" applyAlignment="1">
      <alignment horizontal="right" vertical="center"/>
    </xf>
    <xf numFmtId="10" fontId="17" fillId="0" borderId="111" xfId="0" applyNumberFormat="1" applyFont="1" applyBorder="1" applyAlignment="1">
      <alignment horizontal="right" vertical="center"/>
    </xf>
    <xf numFmtId="10" fontId="17" fillId="0" borderId="108" xfId="0" applyNumberFormat="1" applyFont="1" applyBorder="1" applyAlignment="1">
      <alignment horizontal="right" vertical="center"/>
    </xf>
    <xf numFmtId="0" fontId="16" fillId="0" borderId="95" xfId="0" applyFont="1" applyBorder="1" applyAlignment="1">
      <alignment horizontal="center" wrapText="1"/>
    </xf>
    <xf numFmtId="0" fontId="17" fillId="0" borderId="91" xfId="0" applyFont="1" applyBorder="1" applyAlignment="1">
      <alignment horizontal="left"/>
    </xf>
    <xf numFmtId="0" fontId="1" fillId="0" borderId="91" xfId="0" applyFont="1" applyBorder="1" applyAlignment="1">
      <alignment horizontal="center"/>
    </xf>
    <xf numFmtId="13" fontId="1" fillId="0" borderId="91" xfId="0" applyNumberFormat="1" applyFont="1" applyBorder="1" applyAlignment="1">
      <alignment horizontal="center"/>
    </xf>
    <xf numFmtId="0" fontId="17" fillId="0" borderId="0" xfId="0" applyFont="1" applyAlignment="1">
      <alignment horizontal="center"/>
    </xf>
    <xf numFmtId="0" fontId="1" fillId="0" borderId="120" xfId="0" applyFont="1" applyBorder="1" applyAlignment="1">
      <alignment horizontal="center" vertical="center" wrapText="1"/>
    </xf>
    <xf numFmtId="0" fontId="1" fillId="0" borderId="111" xfId="0" applyFont="1" applyBorder="1" applyAlignment="1">
      <alignment horizontal="center" vertical="center" wrapText="1"/>
    </xf>
    <xf numFmtId="3" fontId="27" fillId="4" borderId="120" xfId="0" applyNumberFormat="1" applyFont="1" applyFill="1" applyBorder="1" applyAlignment="1">
      <alignment horizontal="center" vertical="center" wrapText="1"/>
    </xf>
    <xf numFmtId="3" fontId="27" fillId="4" borderId="111" xfId="0" applyNumberFormat="1" applyFont="1" applyFill="1" applyBorder="1" applyAlignment="1">
      <alignment horizontal="center" vertical="center" wrapText="1"/>
    </xf>
    <xf numFmtId="3" fontId="27" fillId="4" borderId="108" xfId="0" applyNumberFormat="1" applyFont="1" applyFill="1" applyBorder="1" applyAlignment="1">
      <alignment horizontal="center" vertical="center" wrapText="1"/>
    </xf>
    <xf numFmtId="3" fontId="17" fillId="4" borderId="120" xfId="0" applyNumberFormat="1" applyFont="1" applyFill="1" applyBorder="1" applyAlignment="1">
      <alignment horizontal="center" vertical="center" wrapText="1"/>
    </xf>
    <xf numFmtId="3" fontId="17" fillId="4" borderId="111" xfId="0" applyNumberFormat="1" applyFont="1" applyFill="1" applyBorder="1" applyAlignment="1">
      <alignment horizontal="center" vertical="center" wrapText="1"/>
    </xf>
    <xf numFmtId="3" fontId="17" fillId="4" borderId="108" xfId="0" applyNumberFormat="1" applyFont="1" applyFill="1" applyBorder="1" applyAlignment="1">
      <alignment horizontal="center" vertical="center" wrapText="1"/>
    </xf>
    <xf numFmtId="3" fontId="27" fillId="4" borderId="99" xfId="0" applyNumberFormat="1" applyFont="1" applyFill="1" applyBorder="1" applyAlignment="1">
      <alignment horizontal="center" vertical="center" wrapText="1"/>
    </xf>
    <xf numFmtId="3" fontId="27" fillId="4" borderId="86" xfId="0" applyNumberFormat="1" applyFont="1" applyFill="1" applyBorder="1" applyAlignment="1">
      <alignment horizontal="center" vertical="center" wrapText="1"/>
    </xf>
    <xf numFmtId="3" fontId="27" fillId="4" borderId="100" xfId="0" applyNumberFormat="1" applyFont="1" applyFill="1" applyBorder="1" applyAlignment="1">
      <alignment horizontal="center" vertical="center" wrapText="1"/>
    </xf>
    <xf numFmtId="3" fontId="17" fillId="4" borderId="99" xfId="0" applyNumberFormat="1" applyFont="1" applyFill="1" applyBorder="1" applyAlignment="1">
      <alignment horizontal="center" vertical="center" wrapText="1"/>
    </xf>
    <xf numFmtId="3" fontId="17" fillId="4" borderId="86" xfId="0" applyNumberFormat="1" applyFont="1" applyFill="1" applyBorder="1" applyAlignment="1">
      <alignment horizontal="center" vertical="center" wrapText="1"/>
    </xf>
    <xf numFmtId="3" fontId="17" fillId="4" borderId="100" xfId="0" applyNumberFormat="1" applyFont="1" applyFill="1" applyBorder="1" applyAlignment="1">
      <alignment horizontal="center" vertical="center" wrapText="1"/>
    </xf>
    <xf numFmtId="0" fontId="1" fillId="0" borderId="119" xfId="0" applyFont="1" applyBorder="1" applyAlignment="1">
      <alignment horizontal="left" vertical="center" wrapText="1"/>
    </xf>
    <xf numFmtId="0" fontId="1" fillId="0" borderId="131" xfId="0" applyFont="1" applyBorder="1" applyAlignment="1">
      <alignment horizontal="left" vertical="center" wrapText="1"/>
    </xf>
    <xf numFmtId="0" fontId="1" fillId="0" borderId="105" xfId="0" applyFont="1" applyBorder="1" applyAlignment="1">
      <alignment horizontal="left" vertical="center" wrapText="1"/>
    </xf>
    <xf numFmtId="3" fontId="27" fillId="4" borderId="119" xfId="0" applyNumberFormat="1" applyFont="1" applyFill="1" applyBorder="1" applyAlignment="1">
      <alignment horizontal="center" vertical="center" wrapText="1"/>
    </xf>
    <xf numFmtId="3" fontId="27" fillId="4" borderId="131" xfId="0" applyNumberFormat="1" applyFont="1" applyFill="1" applyBorder="1" applyAlignment="1">
      <alignment horizontal="center" vertical="center" wrapText="1"/>
    </xf>
    <xf numFmtId="3" fontId="27" fillId="4" borderId="105" xfId="0" applyNumberFormat="1" applyFont="1" applyFill="1" applyBorder="1" applyAlignment="1">
      <alignment horizontal="center" vertical="center" wrapText="1"/>
    </xf>
    <xf numFmtId="3" fontId="17" fillId="0" borderId="119" xfId="0" applyNumberFormat="1" applyFont="1" applyBorder="1" applyAlignment="1">
      <alignment horizontal="center" vertical="center" wrapText="1"/>
    </xf>
    <xf numFmtId="3" fontId="17" fillId="0" borderId="131" xfId="0" applyNumberFormat="1" applyFont="1" applyBorder="1" applyAlignment="1">
      <alignment horizontal="center" vertical="center" wrapText="1"/>
    </xf>
    <xf numFmtId="3" fontId="17" fillId="0" borderId="105" xfId="0" applyNumberFormat="1" applyFont="1" applyBorder="1" applyAlignment="1">
      <alignment horizontal="center" vertical="center" wrapText="1"/>
    </xf>
    <xf numFmtId="0" fontId="17" fillId="2" borderId="95" xfId="0" applyFont="1" applyFill="1" applyBorder="1" applyAlignment="1">
      <alignment horizontal="center"/>
    </xf>
    <xf numFmtId="0" fontId="17" fillId="2" borderId="103" xfId="0" applyFont="1" applyFill="1" applyBorder="1" applyAlignment="1">
      <alignment horizontal="center"/>
    </xf>
    <xf numFmtId="14" fontId="4" fillId="4" borderId="0" xfId="0" applyNumberFormat="1" applyFont="1" applyFill="1" applyAlignment="1">
      <alignment horizontal="justify" vertical="top" wrapText="1"/>
    </xf>
    <xf numFmtId="0" fontId="24" fillId="0" borderId="0" xfId="0" applyFont="1" applyAlignment="1">
      <alignment horizontal="justify" vertical="top" wrapText="1"/>
    </xf>
    <xf numFmtId="0" fontId="1" fillId="0" borderId="108" xfId="0" applyFont="1" applyBorder="1" applyAlignment="1">
      <alignment horizontal="center" vertical="center" wrapText="1"/>
    </xf>
    <xf numFmtId="172" fontId="17" fillId="0" borderId="119" xfId="0" applyNumberFormat="1" applyFont="1" applyBorder="1" applyAlignment="1">
      <alignment horizontal="right" vertical="center"/>
    </xf>
    <xf numFmtId="172" fontId="17" fillId="0" borderId="131" xfId="0" applyNumberFormat="1" applyFont="1" applyBorder="1" applyAlignment="1">
      <alignment horizontal="right" vertical="center"/>
    </xf>
    <xf numFmtId="172" fontId="17" fillId="0" borderId="105" xfId="0" applyNumberFormat="1" applyFont="1" applyBorder="1" applyAlignment="1">
      <alignment horizontal="right" vertical="center"/>
    </xf>
    <xf numFmtId="3" fontId="26" fillId="0" borderId="0" xfId="2" applyNumberFormat="1" applyFont="1" applyAlignment="1">
      <alignment horizontal="left" vertical="center" wrapText="1"/>
    </xf>
    <xf numFmtId="3" fontId="26" fillId="0" borderId="0" xfId="2" applyNumberFormat="1" applyFont="1" applyAlignment="1">
      <alignment vertical="center" wrapText="1"/>
    </xf>
    <xf numFmtId="0" fontId="41" fillId="0" borderId="102" xfId="6" applyFont="1" applyBorder="1" applyAlignment="1">
      <alignment horizontal="left" vertical="top" wrapText="1"/>
    </xf>
    <xf numFmtId="0" fontId="41" fillId="0" borderId="91" xfId="6" applyFont="1" applyBorder="1" applyAlignment="1">
      <alignment horizontal="left" vertical="top" wrapText="1"/>
    </xf>
    <xf numFmtId="0" fontId="41" fillId="0" borderId="101" xfId="6" applyFont="1" applyBorder="1" applyAlignment="1">
      <alignment horizontal="left" vertical="top" wrapText="1"/>
    </xf>
    <xf numFmtId="0" fontId="41" fillId="0" borderId="73" xfId="6" applyFont="1" applyBorder="1" applyAlignment="1">
      <alignment horizontal="left" vertical="top" wrapText="1"/>
    </xf>
    <xf numFmtId="0" fontId="41" fillId="0" borderId="0" xfId="6" applyFont="1" applyAlignment="1">
      <alignment horizontal="left" vertical="top" wrapText="1"/>
    </xf>
    <xf numFmtId="0" fontId="41" fillId="0" borderId="75" xfId="6" applyFont="1" applyBorder="1" applyAlignment="1">
      <alignment horizontal="left" vertical="top" wrapText="1"/>
    </xf>
    <xf numFmtId="0" fontId="41" fillId="0" borderId="92" xfId="6" applyFont="1" applyBorder="1" applyAlignment="1">
      <alignment horizontal="left" vertical="top" wrapText="1"/>
    </xf>
    <xf numFmtId="0" fontId="41" fillId="0" borderId="29" xfId="6" applyFont="1" applyBorder="1" applyAlignment="1">
      <alignment horizontal="left" vertical="top" wrapText="1"/>
    </xf>
    <xf numFmtId="0" fontId="27" fillId="0" borderId="104" xfId="6" applyFont="1" applyBorder="1" applyAlignment="1">
      <alignment horizontal="center" vertical="top"/>
    </xf>
    <xf numFmtId="0" fontId="27" fillId="0" borderId="95" xfId="6" applyFont="1" applyBorder="1" applyAlignment="1">
      <alignment horizontal="center" vertical="top"/>
    </xf>
    <xf numFmtId="0" fontId="27" fillId="0" borderId="103" xfId="6" applyFont="1" applyBorder="1" applyAlignment="1">
      <alignment horizontal="center" vertical="top"/>
    </xf>
    <xf numFmtId="0" fontId="27" fillId="0" borderId="13" xfId="6" applyFont="1" applyBorder="1" applyAlignment="1">
      <alignment horizontal="center" vertical="top"/>
    </xf>
    <xf numFmtId="170" fontId="52" fillId="0" borderId="85" xfId="6" applyNumberFormat="1" applyFont="1" applyBorder="1" applyAlignment="1">
      <alignment horizontal="center" vertical="center"/>
    </xf>
    <xf numFmtId="170" fontId="52" fillId="0" borderId="87" xfId="6" applyNumberFormat="1" applyFont="1" applyBorder="1" applyAlignment="1">
      <alignment horizontal="center" vertical="center"/>
    </xf>
    <xf numFmtId="170" fontId="52" fillId="0" borderId="85" xfId="6" applyNumberFormat="1" applyFont="1" applyBorder="1" applyAlignment="1">
      <alignment horizontal="right" vertical="center"/>
    </xf>
    <xf numFmtId="170" fontId="52" fillId="0" borderId="86" xfId="6" applyNumberFormat="1" applyFont="1" applyBorder="1" applyAlignment="1">
      <alignment horizontal="right" vertical="center"/>
    </xf>
    <xf numFmtId="170" fontId="52" fillId="0" borderId="100" xfId="6" applyNumberFormat="1" applyFont="1" applyBorder="1" applyAlignment="1">
      <alignment horizontal="right" vertical="center"/>
    </xf>
    <xf numFmtId="170" fontId="52" fillId="0" borderId="43" xfId="6" applyNumberFormat="1" applyFont="1" applyBorder="1" applyAlignment="1">
      <alignment horizontal="right" vertical="center"/>
    </xf>
    <xf numFmtId="170" fontId="52" fillId="0" borderId="87" xfId="6" applyNumberFormat="1" applyFont="1" applyBorder="1" applyAlignment="1">
      <alignment horizontal="right" vertical="center"/>
    </xf>
    <xf numFmtId="0" fontId="54" fillId="0" borderId="85" xfId="6" applyFont="1" applyBorder="1" applyAlignment="1">
      <alignment horizontal="center" vertical="center" wrapText="1"/>
    </xf>
    <xf numFmtId="0" fontId="54" fillId="0" borderId="100" xfId="6" applyFont="1" applyBorder="1" applyAlignment="1">
      <alignment horizontal="center" vertical="center" wrapText="1"/>
    </xf>
    <xf numFmtId="0" fontId="54" fillId="0" borderId="82" xfId="6" applyFont="1" applyBorder="1" applyAlignment="1">
      <alignment horizontal="center" vertical="center" wrapText="1"/>
    </xf>
    <xf numFmtId="0" fontId="54" fillId="0" borderId="97" xfId="6" applyFont="1" applyBorder="1" applyAlignment="1">
      <alignment horizontal="center" vertical="center" wrapText="1"/>
    </xf>
    <xf numFmtId="0" fontId="54" fillId="0" borderId="83" xfId="6" applyFont="1" applyBorder="1" applyAlignment="1">
      <alignment horizontal="center" vertical="center" wrapText="1"/>
    </xf>
    <xf numFmtId="0" fontId="54" fillId="0" borderId="85" xfId="6" applyFont="1" applyBorder="1" applyAlignment="1">
      <alignment horizontal="center" wrapText="1"/>
    </xf>
    <xf numFmtId="0" fontId="54" fillId="0" borderId="87" xfId="6" applyFont="1" applyBorder="1" applyAlignment="1">
      <alignment horizontal="center" wrapText="1"/>
    </xf>
    <xf numFmtId="0" fontId="54" fillId="0" borderId="102" xfId="6" applyFont="1" applyBorder="1" applyAlignment="1">
      <alignment horizontal="center" vertical="center" wrapText="1"/>
    </xf>
    <xf numFmtId="0" fontId="54" fillId="0" borderId="92" xfId="6" applyFont="1" applyBorder="1" applyAlignment="1">
      <alignment horizontal="center" vertical="center" wrapText="1"/>
    </xf>
    <xf numFmtId="0" fontId="54" fillId="0" borderId="98" xfId="6" applyFont="1" applyBorder="1" applyAlignment="1">
      <alignment horizontal="center" vertical="center" wrapText="1"/>
    </xf>
    <xf numFmtId="170" fontId="52" fillId="0" borderId="82" xfId="6" applyNumberFormat="1" applyFont="1" applyBorder="1" applyAlignment="1">
      <alignment horizontal="right" vertical="center"/>
    </xf>
    <xf numFmtId="170" fontId="52" fillId="0" borderId="97" xfId="6" applyNumberFormat="1" applyFont="1" applyBorder="1" applyAlignment="1">
      <alignment horizontal="right" vertical="center"/>
    </xf>
    <xf numFmtId="0" fontId="54" fillId="0" borderId="109" xfId="6" applyFont="1" applyBorder="1" applyAlignment="1">
      <alignment horizontal="center" vertical="center" wrapText="1"/>
    </xf>
    <xf numFmtId="0" fontId="54" fillId="0" borderId="110" xfId="6" applyFont="1" applyBorder="1" applyAlignment="1">
      <alignment horizontal="center" vertical="center" wrapText="1"/>
    </xf>
    <xf numFmtId="0" fontId="54" fillId="0" borderId="43" xfId="6" applyFont="1" applyBorder="1" applyAlignment="1">
      <alignment horizontal="center" vertical="center" wrapText="1"/>
    </xf>
    <xf numFmtId="1" fontId="54" fillId="0" borderId="43" xfId="6" applyNumberFormat="1" applyFont="1" applyBorder="1" applyAlignment="1">
      <alignment horizontal="center" vertical="center"/>
    </xf>
    <xf numFmtId="0" fontId="54" fillId="0" borderId="86" xfId="6" applyFont="1" applyBorder="1" applyAlignment="1">
      <alignment horizontal="center" wrapText="1"/>
    </xf>
    <xf numFmtId="0" fontId="54" fillId="0" borderId="86" xfId="6" applyFont="1" applyBorder="1" applyAlignment="1">
      <alignment horizontal="center" vertical="center" wrapText="1"/>
    </xf>
    <xf numFmtId="0" fontId="54" fillId="0" borderId="87" xfId="6" applyFont="1" applyBorder="1" applyAlignment="1">
      <alignment horizontal="center" vertical="center" wrapText="1"/>
    </xf>
    <xf numFmtId="170" fontId="52" fillId="0" borderId="86" xfId="6" applyNumberFormat="1" applyFont="1" applyBorder="1" applyAlignment="1">
      <alignment horizontal="center" vertical="center"/>
    </xf>
    <xf numFmtId="0" fontId="54" fillId="0" borderId="82" xfId="6" applyFont="1" applyBorder="1" applyAlignment="1">
      <alignment horizontal="center" wrapText="1"/>
    </xf>
    <xf numFmtId="0" fontId="54" fillId="0" borderId="83" xfId="6" applyFont="1" applyBorder="1" applyAlignment="1">
      <alignment horizontal="center" wrapText="1"/>
    </xf>
    <xf numFmtId="0" fontId="54" fillId="0" borderId="73" xfId="6" applyFont="1" applyBorder="1" applyAlignment="1">
      <alignment horizontal="center" vertical="center" wrapText="1"/>
    </xf>
    <xf numFmtId="0" fontId="54" fillId="0" borderId="29" xfId="6" applyFont="1" applyBorder="1" applyAlignment="1">
      <alignment horizontal="center" vertical="center" wrapText="1"/>
    </xf>
    <xf numFmtId="0" fontId="53" fillId="0" borderId="43" xfId="6" applyFont="1" applyBorder="1" applyAlignment="1">
      <alignment horizontal="left" vertical="top" wrapText="1"/>
    </xf>
    <xf numFmtId="0" fontId="24" fillId="0" borderId="43" xfId="6" applyBorder="1" applyAlignment="1">
      <alignment horizontal="left" vertical="top" wrapText="1"/>
    </xf>
    <xf numFmtId="0" fontId="54" fillId="0" borderId="43" xfId="6" applyFont="1" applyBorder="1" applyAlignment="1">
      <alignment horizontal="left" vertical="top" wrapText="1"/>
    </xf>
    <xf numFmtId="0" fontId="54" fillId="0" borderId="111" xfId="6" applyFont="1" applyBorder="1" applyAlignment="1">
      <alignment horizontal="center" vertical="center" wrapText="1"/>
    </xf>
    <xf numFmtId="0" fontId="24" fillId="0" borderId="111" xfId="6" applyBorder="1" applyAlignment="1">
      <alignment horizontal="center" vertical="center" wrapText="1"/>
    </xf>
    <xf numFmtId="0" fontId="24" fillId="0" borderId="110" xfId="6" applyBorder="1" applyAlignment="1">
      <alignment horizontal="center" vertical="center" wrapText="1"/>
    </xf>
    <xf numFmtId="0" fontId="54" fillId="0" borderId="73" xfId="6" applyFont="1" applyBorder="1" applyAlignment="1">
      <alignment horizontal="center" wrapText="1"/>
    </xf>
    <xf numFmtId="0" fontId="54" fillId="0" borderId="75" xfId="6" applyFont="1" applyBorder="1" applyAlignment="1">
      <alignment horizontal="center" wrapText="1"/>
    </xf>
    <xf numFmtId="0" fontId="53" fillId="0" borderId="71" xfId="6" applyFont="1" applyBorder="1" applyAlignment="1">
      <alignment horizontal="left" vertical="top" wrapText="1"/>
    </xf>
    <xf numFmtId="0" fontId="24" fillId="0" borderId="71" xfId="6" applyBorder="1" applyAlignment="1">
      <alignment horizontal="left" vertical="top" wrapText="1"/>
    </xf>
    <xf numFmtId="49" fontId="53" fillId="0" borderId="43" xfId="6" applyNumberFormat="1" applyFont="1" applyBorder="1" applyAlignment="1">
      <alignment horizontal="center" vertical="top"/>
    </xf>
    <xf numFmtId="0" fontId="54" fillId="0" borderId="71" xfId="6" applyFont="1" applyBorder="1" applyAlignment="1">
      <alignment horizontal="left" vertical="top" wrapText="1"/>
    </xf>
    <xf numFmtId="49" fontId="53" fillId="0" borderId="69" xfId="6" applyNumberFormat="1" applyFont="1" applyBorder="1" applyAlignment="1">
      <alignment horizontal="center" vertical="top"/>
    </xf>
    <xf numFmtId="0" fontId="55" fillId="0" borderId="0" xfId="6" applyFont="1" applyAlignment="1">
      <alignment horizontal="center" vertical="center" wrapText="1"/>
    </xf>
    <xf numFmtId="0" fontId="55" fillId="0" borderId="75" xfId="6" applyFont="1" applyBorder="1" applyAlignment="1">
      <alignment horizontal="center" vertical="center" wrapText="1"/>
    </xf>
    <xf numFmtId="0" fontId="55" fillId="0" borderId="97" xfId="6" applyFont="1" applyBorder="1" applyAlignment="1">
      <alignment horizontal="center" vertical="center" wrapText="1"/>
    </xf>
    <xf numFmtId="0" fontId="55" fillId="0" borderId="83" xfId="6" applyFont="1" applyBorder="1" applyAlignment="1">
      <alignment horizontal="center" vertical="center" wrapText="1"/>
    </xf>
    <xf numFmtId="49" fontId="54" fillId="0" borderId="113" xfId="6" applyNumberFormat="1" applyFont="1" applyBorder="1" applyAlignment="1">
      <alignment horizontal="center" vertical="top"/>
    </xf>
    <xf numFmtId="49" fontId="54" fillId="0" borderId="116" xfId="6" applyNumberFormat="1" applyFont="1" applyBorder="1" applyAlignment="1">
      <alignment horizontal="center" vertical="top"/>
    </xf>
    <xf numFmtId="49" fontId="54" fillId="0" borderId="82" xfId="6" applyNumberFormat="1" applyFont="1" applyBorder="1" applyAlignment="1">
      <alignment horizontal="center" vertical="top"/>
    </xf>
    <xf numFmtId="49" fontId="54" fillId="0" borderId="83" xfId="6" applyNumberFormat="1" applyFont="1" applyBorder="1" applyAlignment="1">
      <alignment horizontal="center" vertical="top"/>
    </xf>
    <xf numFmtId="0" fontId="54" fillId="0" borderId="113" xfId="6" applyFont="1" applyBorder="1" applyAlignment="1">
      <alignment horizontal="center" vertical="center" wrapText="1"/>
    </xf>
    <xf numFmtId="0" fontId="53" fillId="0" borderId="65" xfId="6" applyFont="1" applyBorder="1" applyAlignment="1">
      <alignment horizontal="right" vertical="top" wrapText="1"/>
    </xf>
    <xf numFmtId="0" fontId="53" fillId="0" borderId="65" xfId="6" quotePrefix="1" applyFont="1" applyBorder="1" applyAlignment="1">
      <alignment horizontal="left" vertical="top" wrapText="1"/>
    </xf>
    <xf numFmtId="0" fontId="53" fillId="0" borderId="65" xfId="6" applyFont="1" applyBorder="1"/>
    <xf numFmtId="0" fontId="54" fillId="0" borderId="65" xfId="6" applyFont="1" applyBorder="1" applyAlignment="1">
      <alignment horizontal="left" vertical="top" wrapText="1"/>
    </xf>
    <xf numFmtId="0" fontId="54" fillId="0" borderId="114" xfId="13" quotePrefix="1" applyFont="1" applyBorder="1" applyAlignment="1">
      <alignment horizontal="left" vertical="top" wrapText="1"/>
    </xf>
    <xf numFmtId="0" fontId="54" fillId="0" borderId="69" xfId="13" quotePrefix="1" applyFont="1" applyBorder="1" applyAlignment="1">
      <alignment horizontal="left" vertical="top" wrapText="1"/>
    </xf>
    <xf numFmtId="0" fontId="55" fillId="0" borderId="62" xfId="6" applyFont="1" applyBorder="1" applyAlignment="1">
      <alignment horizontal="center" vertical="center" wrapText="1"/>
    </xf>
    <xf numFmtId="0" fontId="55" fillId="0" borderId="65" xfId="6" applyFont="1" applyBorder="1" applyAlignment="1">
      <alignment horizontal="center" vertical="center" wrapText="1"/>
    </xf>
    <xf numFmtId="0" fontId="54" fillId="0" borderId="63" xfId="6" applyFont="1" applyBorder="1" applyAlignment="1">
      <alignment horizontal="center" vertical="center" wrapText="1"/>
    </xf>
    <xf numFmtId="0" fontId="54" fillId="0" borderId="65" xfId="6" applyFont="1" applyBorder="1" applyAlignment="1">
      <alignment horizontal="left" vertical="center"/>
    </xf>
    <xf numFmtId="0" fontId="54" fillId="0" borderId="43" xfId="13" applyFont="1" applyBorder="1" applyAlignment="1">
      <alignment horizontal="left" vertical="top" wrapText="1"/>
    </xf>
    <xf numFmtId="0" fontId="53" fillId="0" borderId="65" xfId="6" applyFont="1" applyBorder="1" applyAlignment="1">
      <alignment horizontal="left" vertical="top" wrapText="1"/>
    </xf>
    <xf numFmtId="49" fontId="53" fillId="0" borderId="113" xfId="6" applyNumberFormat="1" applyFont="1" applyBorder="1" applyAlignment="1">
      <alignment horizontal="center" vertical="top"/>
    </xf>
    <xf numFmtId="49" fontId="53" fillId="0" borderId="116" xfId="6" applyNumberFormat="1" applyFont="1" applyBorder="1" applyAlignment="1">
      <alignment horizontal="center" vertical="top"/>
    </xf>
    <xf numFmtId="49" fontId="53" fillId="0" borderId="82" xfId="6" applyNumberFormat="1" applyFont="1" applyBorder="1" applyAlignment="1">
      <alignment horizontal="center" vertical="top"/>
    </xf>
    <xf numFmtId="49" fontId="53" fillId="0" borderId="83" xfId="6" applyNumberFormat="1" applyFont="1" applyBorder="1" applyAlignment="1">
      <alignment horizontal="center" vertical="top"/>
    </xf>
    <xf numFmtId="0" fontId="54" fillId="0" borderId="65" xfId="6" quotePrefix="1" applyFont="1" applyBorder="1" applyAlignment="1">
      <alignment horizontal="left" vertical="top" wrapText="1"/>
    </xf>
    <xf numFmtId="0" fontId="54" fillId="0" borderId="43" xfId="6" quotePrefix="1" applyFont="1" applyBorder="1" applyAlignment="1">
      <alignment horizontal="left" vertical="top" wrapText="1"/>
    </xf>
    <xf numFmtId="0" fontId="53" fillId="0" borderId="65" xfId="6" quotePrefix="1" applyFont="1" applyBorder="1" applyAlignment="1">
      <alignment horizontal="center" vertical="top" wrapText="1"/>
    </xf>
    <xf numFmtId="0" fontId="54" fillId="0" borderId="69" xfId="6" applyFont="1" applyBorder="1" applyAlignment="1">
      <alignment horizontal="center" vertical="center" wrapText="1"/>
    </xf>
    <xf numFmtId="0" fontId="55" fillId="0" borderId="68" xfId="6" applyFont="1" applyBorder="1" applyAlignment="1">
      <alignment horizontal="center" vertical="center" wrapText="1"/>
    </xf>
    <xf numFmtId="0" fontId="55" fillId="0" borderId="115" xfId="6" applyFont="1" applyBorder="1" applyAlignment="1">
      <alignment horizontal="center" vertical="center" wrapText="1"/>
    </xf>
    <xf numFmtId="1" fontId="54" fillId="0" borderId="114" xfId="6" applyNumberFormat="1" applyFont="1" applyBorder="1" applyAlignment="1">
      <alignment horizontal="center" vertical="center"/>
    </xf>
    <xf numFmtId="0" fontId="53" fillId="0" borderId="65" xfId="6" applyFont="1" applyBorder="1" applyAlignment="1">
      <alignment horizontal="center" vertical="top" wrapText="1"/>
    </xf>
    <xf numFmtId="0" fontId="54" fillId="0" borderId="114" xfId="6" applyFont="1" applyBorder="1" applyAlignment="1">
      <alignment horizontal="center" vertical="center" wrapText="1"/>
    </xf>
    <xf numFmtId="0" fontId="54" fillId="0" borderId="65" xfId="6" quotePrefix="1" applyFont="1" applyBorder="1" applyAlignment="1">
      <alignment horizontal="right" vertical="top" wrapText="1"/>
    </xf>
    <xf numFmtId="0" fontId="54" fillId="0" borderId="65" xfId="6" applyFont="1" applyBorder="1" applyAlignment="1">
      <alignment horizontal="right" vertical="top" wrapText="1"/>
    </xf>
    <xf numFmtId="49" fontId="54" fillId="0" borderId="43" xfId="6" applyNumberFormat="1" applyFont="1" applyBorder="1" applyAlignment="1">
      <alignment horizontal="center" vertical="top"/>
    </xf>
    <xf numFmtId="0" fontId="55" fillId="0" borderId="69" xfId="6" applyFont="1" applyBorder="1" applyAlignment="1">
      <alignment horizontal="center" vertical="center" wrapText="1"/>
    </xf>
    <xf numFmtId="0" fontId="55" fillId="0" borderId="43" xfId="6" applyFont="1" applyBorder="1" applyAlignment="1">
      <alignment horizontal="center" vertical="center" wrapText="1"/>
    </xf>
    <xf numFmtId="0" fontId="54" fillId="0" borderId="69" xfId="6" quotePrefix="1" applyFont="1" applyBorder="1" applyAlignment="1">
      <alignment horizontal="left" vertical="top" wrapText="1"/>
    </xf>
    <xf numFmtId="0" fontId="54" fillId="0" borderId="68" xfId="6" quotePrefix="1" applyFont="1" applyBorder="1" applyAlignment="1">
      <alignment horizontal="right" vertical="top" wrapText="1"/>
    </xf>
    <xf numFmtId="0" fontId="53" fillId="0" borderId="68" xfId="6" applyFont="1" applyBorder="1" applyAlignment="1">
      <alignment horizontal="right" vertical="top" wrapText="1"/>
    </xf>
    <xf numFmtId="0" fontId="53" fillId="0" borderId="69" xfId="6" applyFont="1" applyBorder="1" applyAlignment="1">
      <alignment horizontal="left" vertical="top" wrapText="1"/>
    </xf>
    <xf numFmtId="0" fontId="54" fillId="0" borderId="108" xfId="6" applyFont="1" applyBorder="1" applyAlignment="1">
      <alignment horizontal="center" vertical="center" wrapText="1"/>
    </xf>
    <xf numFmtId="0" fontId="54" fillId="0" borderId="64" xfId="6" applyFont="1" applyBorder="1" applyAlignment="1">
      <alignment horizontal="center" vertical="center" wrapText="1"/>
    </xf>
    <xf numFmtId="0" fontId="39" fillId="0" borderId="0" xfId="6" applyFont="1" applyAlignment="1">
      <alignment horizontal="center" vertical="center" wrapText="1"/>
    </xf>
    <xf numFmtId="0" fontId="39" fillId="0" borderId="95" xfId="6" applyFont="1" applyBorder="1" applyAlignment="1">
      <alignment horizontal="center" vertical="center" wrapText="1"/>
    </xf>
    <xf numFmtId="0" fontId="41" fillId="0" borderId="102" xfId="6" applyFont="1" applyBorder="1" applyAlignment="1">
      <alignment horizontal="center" vertical="top" wrapText="1"/>
    </xf>
    <xf numFmtId="0" fontId="41" fillId="0" borderId="91" xfId="6" applyFont="1" applyBorder="1" applyAlignment="1">
      <alignment horizontal="center" vertical="top" wrapText="1"/>
    </xf>
    <xf numFmtId="0" fontId="41" fillId="0" borderId="101" xfId="6" applyFont="1" applyBorder="1" applyAlignment="1">
      <alignment horizontal="center" vertical="top" wrapText="1"/>
    </xf>
    <xf numFmtId="0" fontId="41" fillId="0" borderId="73" xfId="6" applyFont="1" applyBorder="1" applyAlignment="1">
      <alignment horizontal="center" vertical="top" wrapText="1"/>
    </xf>
    <xf numFmtId="0" fontId="41" fillId="0" borderId="0" xfId="6" applyFont="1" applyAlignment="1">
      <alignment horizontal="center" vertical="top" wrapText="1"/>
    </xf>
    <xf numFmtId="0" fontId="41" fillId="0" borderId="75" xfId="6" applyFont="1" applyBorder="1" applyAlignment="1">
      <alignment horizontal="center" vertical="top" wrapText="1"/>
    </xf>
    <xf numFmtId="0" fontId="41" fillId="0" borderId="92" xfId="6" applyFont="1" applyBorder="1" applyAlignment="1">
      <alignment horizontal="center" vertical="top" wrapText="1"/>
    </xf>
    <xf numFmtId="0" fontId="41" fillId="0" borderId="29" xfId="6" applyFont="1" applyBorder="1" applyAlignment="1">
      <alignment horizontal="center" vertical="top" wrapText="1"/>
    </xf>
    <xf numFmtId="0" fontId="24" fillId="0" borderId="0" xfId="6" applyAlignment="1">
      <alignment vertical="center"/>
    </xf>
    <xf numFmtId="0" fontId="38" fillId="0" borderId="88" xfId="6" applyFont="1" applyBorder="1" applyAlignment="1">
      <alignment vertical="center"/>
    </xf>
    <xf numFmtId="0" fontId="38" fillId="0" borderId="89" xfId="6" applyFont="1" applyBorder="1" applyAlignment="1">
      <alignment vertical="center"/>
    </xf>
    <xf numFmtId="0" fontId="41" fillId="0" borderId="135" xfId="6" applyFont="1" applyBorder="1" applyAlignment="1">
      <alignment horizontal="left" wrapText="1"/>
    </xf>
    <xf numFmtId="0" fontId="41" fillId="0" borderId="117" xfId="6" applyFont="1" applyBorder="1" applyAlignment="1">
      <alignment horizontal="left" wrapText="1"/>
    </xf>
    <xf numFmtId="0" fontId="41" fillId="0" borderId="93" xfId="6" applyFont="1" applyBorder="1" applyAlignment="1">
      <alignment horizontal="left" wrapText="1"/>
    </xf>
    <xf numFmtId="0" fontId="41" fillId="0" borderId="0" xfId="6" applyFont="1" applyAlignment="1">
      <alignment horizontal="left" wrapText="1"/>
    </xf>
    <xf numFmtId="0" fontId="41" fillId="0" borderId="94" xfId="6" applyFont="1" applyBorder="1" applyAlignment="1">
      <alignment horizontal="left" wrapText="1"/>
    </xf>
    <xf numFmtId="0" fontId="41" fillId="0" borderId="95" xfId="6" applyFont="1" applyBorder="1" applyAlignment="1">
      <alignment horizontal="left" wrapText="1"/>
    </xf>
    <xf numFmtId="0" fontId="41" fillId="0" borderId="85" xfId="6" applyFont="1" applyBorder="1" applyAlignment="1">
      <alignment horizontal="center" vertical="center"/>
    </xf>
    <xf numFmtId="0" fontId="41" fillId="0" borderId="87" xfId="6" applyFont="1" applyBorder="1" applyAlignment="1">
      <alignment horizontal="center" vertical="center"/>
    </xf>
    <xf numFmtId="0" fontId="52" fillId="0" borderId="85" xfId="6" applyFont="1" applyBorder="1" applyAlignment="1">
      <alignment horizontal="left" vertical="center"/>
    </xf>
    <xf numFmtId="0" fontId="24" fillId="0" borderId="86" xfId="6" applyBorder="1" applyAlignment="1">
      <alignment horizontal="left" vertical="center"/>
    </xf>
    <xf numFmtId="0" fontId="24" fillId="0" borderId="87" xfId="6" applyBorder="1" applyAlignment="1">
      <alignment horizontal="left" vertical="center"/>
    </xf>
    <xf numFmtId="0" fontId="55" fillId="0" borderId="121" xfId="6" applyFont="1" applyBorder="1" applyAlignment="1">
      <alignment horizontal="center" vertical="center" wrapText="1"/>
    </xf>
    <xf numFmtId="0" fontId="55" fillId="0" borderId="136" xfId="6" applyFont="1" applyBorder="1" applyAlignment="1">
      <alignment horizontal="center" vertical="center" wrapText="1"/>
    </xf>
    <xf numFmtId="0" fontId="54" fillId="0" borderId="132" xfId="6" applyFont="1" applyBorder="1" applyAlignment="1">
      <alignment horizontal="center" vertical="center" wrapText="1"/>
    </xf>
    <xf numFmtId="0" fontId="54" fillId="0" borderId="74" xfId="6" applyFont="1" applyBorder="1" applyAlignment="1">
      <alignment horizontal="center" vertical="center" wrapText="1"/>
    </xf>
    <xf numFmtId="0" fontId="55" fillId="0" borderId="132" xfId="6" applyFont="1" applyBorder="1" applyAlignment="1">
      <alignment horizontal="center" vertical="center" wrapText="1"/>
    </xf>
    <xf numFmtId="0" fontId="55" fillId="0" borderId="74" xfId="6" applyFont="1" applyBorder="1" applyAlignment="1">
      <alignment horizontal="center" vertical="center" wrapText="1"/>
    </xf>
    <xf numFmtId="1" fontId="54" fillId="0" borderId="69" xfId="6" applyNumberFormat="1" applyFont="1" applyBorder="1" applyAlignment="1">
      <alignment horizontal="center" vertical="center"/>
    </xf>
    <xf numFmtId="0" fontId="54" fillId="0" borderId="115" xfId="6" applyFont="1" applyBorder="1" applyAlignment="1">
      <alignment horizontal="left" vertical="center"/>
    </xf>
    <xf numFmtId="0" fontId="54" fillId="0" borderId="68" xfId="6" applyFont="1" applyBorder="1" applyAlignment="1">
      <alignment horizontal="left" vertical="center"/>
    </xf>
    <xf numFmtId="0" fontId="54" fillId="0" borderId="69" xfId="6" applyFont="1" applyBorder="1" applyAlignment="1">
      <alignment horizontal="left" vertical="top" wrapText="1"/>
    </xf>
    <xf numFmtId="0" fontId="54" fillId="0" borderId="115" xfId="6" applyFont="1" applyBorder="1" applyAlignment="1">
      <alignment horizontal="left" vertical="top" wrapText="1"/>
    </xf>
    <xf numFmtId="0" fontId="54" fillId="0" borderId="68" xfId="6" applyFont="1" applyBorder="1" applyAlignment="1">
      <alignment horizontal="left" vertical="top" wrapText="1"/>
    </xf>
    <xf numFmtId="0" fontId="53" fillId="0" borderId="115" xfId="6" applyFont="1" applyBorder="1" applyAlignment="1">
      <alignment horizontal="right" vertical="top" wrapText="1"/>
    </xf>
    <xf numFmtId="49" fontId="53" fillId="0" borderId="114" xfId="6" applyNumberFormat="1" applyFont="1" applyBorder="1" applyAlignment="1">
      <alignment horizontal="center" vertical="top"/>
    </xf>
    <xf numFmtId="0" fontId="53" fillId="0" borderId="115" xfId="6" quotePrefix="1" applyFont="1" applyBorder="1" applyAlignment="1">
      <alignment horizontal="left" vertical="top" wrapText="1"/>
    </xf>
    <xf numFmtId="0" fontId="53" fillId="0" borderId="68" xfId="6" quotePrefix="1" applyFont="1" applyBorder="1" applyAlignment="1">
      <alignment horizontal="left" vertical="top" wrapText="1"/>
    </xf>
    <xf numFmtId="0" fontId="54" fillId="0" borderId="115" xfId="6" quotePrefix="1" applyFont="1" applyBorder="1" applyAlignment="1">
      <alignment horizontal="left" vertical="top" wrapText="1"/>
    </xf>
    <xf numFmtId="0" fontId="54" fillId="0" borderId="68" xfId="6" quotePrefix="1" applyFont="1" applyBorder="1" applyAlignment="1">
      <alignment horizontal="left" vertical="top" wrapText="1"/>
    </xf>
    <xf numFmtId="49" fontId="54" fillId="0" borderId="114" xfId="6" applyNumberFormat="1" applyFont="1" applyBorder="1" applyAlignment="1">
      <alignment horizontal="center" vertical="top"/>
    </xf>
    <xf numFmtId="49" fontId="54" fillId="0" borderId="69" xfId="6" applyNumberFormat="1" applyFont="1" applyBorder="1" applyAlignment="1">
      <alignment horizontal="center" vertical="top"/>
    </xf>
    <xf numFmtId="170" fontId="52" fillId="0" borderId="113" xfId="6" applyNumberFormat="1" applyFont="1" applyBorder="1" applyAlignment="1">
      <alignment horizontal="right" vertical="center"/>
    </xf>
    <xf numFmtId="170" fontId="52" fillId="0" borderId="117" xfId="6" applyNumberFormat="1" applyFont="1" applyBorder="1" applyAlignment="1">
      <alignment horizontal="right" vertical="center"/>
    </xf>
    <xf numFmtId="170" fontId="52" fillId="0" borderId="116" xfId="6" applyNumberFormat="1" applyFont="1" applyBorder="1" applyAlignment="1">
      <alignment horizontal="right" vertical="center"/>
    </xf>
    <xf numFmtId="170" fontId="52" fillId="0" borderId="69" xfId="6" applyNumberFormat="1" applyFont="1" applyBorder="1" applyAlignment="1">
      <alignment horizontal="right" vertical="center"/>
    </xf>
    <xf numFmtId="170" fontId="52" fillId="0" borderId="83" xfId="6" applyNumberFormat="1" applyFont="1" applyBorder="1" applyAlignment="1">
      <alignment horizontal="right" vertical="center"/>
    </xf>
    <xf numFmtId="0" fontId="53" fillId="0" borderId="115" xfId="6" quotePrefix="1" applyFont="1" applyBorder="1" applyAlignment="1">
      <alignment horizontal="center" vertical="top" wrapText="1"/>
    </xf>
    <xf numFmtId="0" fontId="53" fillId="0" borderId="68" xfId="6" quotePrefix="1" applyFont="1" applyBorder="1" applyAlignment="1">
      <alignment horizontal="center" vertical="top" wrapText="1"/>
    </xf>
    <xf numFmtId="0" fontId="53" fillId="0" borderId="114" xfId="6" applyFont="1" applyBorder="1" applyAlignment="1">
      <alignment horizontal="left" vertical="top" wrapText="1"/>
    </xf>
    <xf numFmtId="0" fontId="53" fillId="0" borderId="74" xfId="6" applyFont="1" applyBorder="1" applyAlignment="1">
      <alignment horizontal="left" vertical="top" wrapText="1"/>
    </xf>
    <xf numFmtId="0" fontId="54" fillId="0" borderId="115" xfId="6" quotePrefix="1" applyFont="1" applyBorder="1" applyAlignment="1">
      <alignment horizontal="right" vertical="top" wrapText="1"/>
    </xf>
    <xf numFmtId="0" fontId="53" fillId="0" borderId="115" xfId="6" applyFont="1" applyBorder="1" applyAlignment="1">
      <alignment horizontal="center" vertical="top" wrapText="1"/>
    </xf>
    <xf numFmtId="0" fontId="53" fillId="0" borderId="68" xfId="6" applyFont="1" applyBorder="1" applyAlignment="1">
      <alignment horizontal="center" vertical="top" wrapText="1"/>
    </xf>
    <xf numFmtId="0" fontId="53" fillId="0" borderId="115" xfId="6" applyFont="1" applyBorder="1" applyAlignment="1">
      <alignment horizontal="left" vertical="top" wrapText="1"/>
    </xf>
    <xf numFmtId="0" fontId="53" fillId="0" borderId="68" xfId="6" applyFont="1" applyBorder="1" applyAlignment="1">
      <alignment horizontal="left" vertical="top" wrapText="1"/>
    </xf>
    <xf numFmtId="0" fontId="53" fillId="0" borderId="43" xfId="6" quotePrefix="1" applyFont="1" applyBorder="1" applyAlignment="1">
      <alignment horizontal="left" vertical="top" wrapText="1"/>
    </xf>
    <xf numFmtId="0" fontId="54" fillId="0" borderId="82" xfId="6" applyFont="1" applyBorder="1" applyAlignment="1">
      <alignment horizontal="center" vertical="top" wrapText="1"/>
    </xf>
    <xf numFmtId="0" fontId="54" fillId="0" borderId="97" xfId="6" applyFont="1" applyBorder="1" applyAlignment="1">
      <alignment horizontal="center" vertical="top" wrapText="1"/>
    </xf>
    <xf numFmtId="0" fontId="54" fillId="0" borderId="83" xfId="6" applyFont="1" applyBorder="1" applyAlignment="1">
      <alignment horizontal="center" vertical="top" wrapText="1"/>
    </xf>
    <xf numFmtId="0" fontId="54" fillId="0" borderId="85" xfId="6" applyFont="1" applyBorder="1" applyAlignment="1">
      <alignment horizontal="left" vertical="top" wrapText="1"/>
    </xf>
    <xf numFmtId="0" fontId="54" fillId="0" borderId="86" xfId="6" applyFont="1" applyBorder="1" applyAlignment="1">
      <alignment horizontal="left" vertical="top" wrapText="1"/>
    </xf>
    <xf numFmtId="0" fontId="54" fillId="0" borderId="87" xfId="6" applyFont="1" applyBorder="1" applyAlignment="1">
      <alignment horizontal="left" vertical="top" wrapText="1"/>
    </xf>
    <xf numFmtId="0" fontId="53" fillId="0" borderId="85" xfId="6" applyFont="1" applyBorder="1" applyAlignment="1">
      <alignment horizontal="left" vertical="top" wrapText="1"/>
    </xf>
    <xf numFmtId="0" fontId="53" fillId="0" borderId="86" xfId="6" applyFont="1" applyBorder="1" applyAlignment="1">
      <alignment horizontal="left" vertical="top" wrapText="1"/>
    </xf>
    <xf numFmtId="0" fontId="53" fillId="0" borderId="87" xfId="6" applyFont="1" applyBorder="1" applyAlignment="1">
      <alignment horizontal="left" vertical="top" wrapText="1"/>
    </xf>
    <xf numFmtId="170" fontId="52" fillId="0" borderId="106" xfId="6" applyNumberFormat="1" applyFont="1" applyBorder="1" applyAlignment="1">
      <alignment horizontal="right" vertical="center"/>
    </xf>
    <xf numFmtId="170" fontId="52" fillId="0" borderId="107" xfId="6" applyNumberFormat="1" applyFont="1" applyBorder="1" applyAlignment="1">
      <alignment horizontal="right" vertical="center"/>
    </xf>
    <xf numFmtId="170" fontId="52" fillId="0" borderId="105" xfId="6" applyNumberFormat="1" applyFont="1" applyBorder="1" applyAlignment="1">
      <alignment horizontal="right" vertical="center"/>
    </xf>
    <xf numFmtId="0" fontId="53" fillId="0" borderId="106" xfId="6" applyFont="1" applyBorder="1" applyAlignment="1">
      <alignment horizontal="left" vertical="top" wrapText="1"/>
    </xf>
    <xf numFmtId="0" fontId="53" fillId="0" borderId="131" xfId="6" applyFont="1" applyBorder="1" applyAlignment="1">
      <alignment horizontal="left" vertical="top" wrapText="1"/>
    </xf>
    <xf numFmtId="0" fontId="53" fillId="0" borderId="107" xfId="6" applyFont="1" applyBorder="1" applyAlignment="1">
      <alignment horizontal="left" vertical="top" wrapText="1"/>
    </xf>
    <xf numFmtId="0" fontId="24" fillId="0" borderId="95" xfId="6" applyBorder="1" applyAlignment="1">
      <alignment vertical="center"/>
    </xf>
    <xf numFmtId="0" fontId="24" fillId="0" borderId="89" xfId="6" applyBorder="1" applyAlignment="1">
      <alignment vertical="center"/>
    </xf>
    <xf numFmtId="0" fontId="41" fillId="0" borderId="113" xfId="6" applyFont="1" applyBorder="1" applyAlignment="1">
      <alignment horizontal="left" wrapText="1"/>
    </xf>
    <xf numFmtId="0" fontId="41" fillId="0" borderId="73" xfId="6" applyFont="1" applyBorder="1" applyAlignment="1">
      <alignment horizontal="left" wrapText="1"/>
    </xf>
    <xf numFmtId="0" fontId="41" fillId="0" borderId="104" xfId="6" applyFont="1" applyBorder="1" applyAlignment="1">
      <alignment horizontal="left" wrapText="1"/>
    </xf>
    <xf numFmtId="0" fontId="41" fillId="6" borderId="91" xfId="6" applyFont="1" applyFill="1" applyBorder="1" applyAlignment="1">
      <alignment horizontal="left" vertical="top" wrapText="1"/>
    </xf>
    <xf numFmtId="0" fontId="41" fillId="6" borderId="92" xfId="6" applyFont="1" applyFill="1" applyBorder="1" applyAlignment="1">
      <alignment horizontal="left" vertical="top" wrapText="1"/>
    </xf>
    <xf numFmtId="0" fontId="41" fillId="6" borderId="0" xfId="6" applyFont="1" applyFill="1" applyAlignment="1">
      <alignment horizontal="left" vertical="top" wrapText="1"/>
    </xf>
    <xf numFmtId="0" fontId="41" fillId="6" borderId="29" xfId="6" applyFont="1" applyFill="1" applyBorder="1" applyAlignment="1">
      <alignment horizontal="left" vertical="top" wrapText="1"/>
    </xf>
    <xf numFmtId="0" fontId="41" fillId="0" borderId="73" xfId="6" applyFont="1" applyBorder="1" applyAlignment="1">
      <alignment horizontal="center"/>
    </xf>
    <xf numFmtId="0" fontId="41" fillId="0" borderId="0" xfId="6" applyFont="1" applyAlignment="1">
      <alignment horizontal="center"/>
    </xf>
    <xf numFmtId="0" fontId="41" fillId="0" borderId="29" xfId="6" applyFont="1" applyBorder="1" applyAlignment="1">
      <alignment horizontal="center"/>
    </xf>
    <xf numFmtId="0" fontId="41" fillId="0" borderId="104" xfId="6" applyFont="1" applyBorder="1" applyAlignment="1">
      <alignment horizontal="center"/>
    </xf>
    <xf numFmtId="0" fontId="41" fillId="0" borderId="95" xfId="6" applyFont="1" applyBorder="1" applyAlignment="1">
      <alignment horizontal="center"/>
    </xf>
    <xf numFmtId="0" fontId="41" fillId="0" borderId="13" xfId="6" applyFont="1" applyBorder="1" applyAlignment="1">
      <alignment horizontal="center"/>
    </xf>
    <xf numFmtId="0" fontId="24" fillId="0" borderId="89" xfId="6" applyBorder="1" applyAlignment="1">
      <alignment horizontal="center" vertical="center"/>
    </xf>
    <xf numFmtId="0" fontId="24" fillId="0" borderId="17" xfId="6" applyBorder="1" applyAlignment="1">
      <alignment horizontal="center" vertical="center"/>
    </xf>
    <xf numFmtId="0" fontId="54" fillId="0" borderId="106" xfId="6" applyFont="1" applyBorder="1" applyAlignment="1">
      <alignment horizontal="left" vertical="top" wrapText="1"/>
    </xf>
    <xf numFmtId="0" fontId="54" fillId="0" borderId="131" xfId="6" applyFont="1" applyBorder="1" applyAlignment="1">
      <alignment horizontal="left" vertical="top" wrapText="1"/>
    </xf>
    <xf numFmtId="0" fontId="54" fillId="0" borderId="107" xfId="6" applyFont="1" applyBorder="1" applyAlignment="1">
      <alignment horizontal="left" vertical="top" wrapText="1"/>
    </xf>
    <xf numFmtId="0" fontId="54" fillId="0" borderId="114" xfId="6" applyFont="1" applyBorder="1" applyAlignment="1">
      <alignment horizontal="left" vertical="top" wrapText="1"/>
    </xf>
    <xf numFmtId="0" fontId="54" fillId="0" borderId="113" xfId="6" applyFont="1" applyBorder="1" applyAlignment="1">
      <alignment horizontal="center" vertical="center"/>
    </xf>
    <xf numFmtId="0" fontId="54" fillId="0" borderId="116" xfId="6" applyFont="1" applyBorder="1" applyAlignment="1">
      <alignment horizontal="center" vertical="center"/>
    </xf>
    <xf numFmtId="0" fontId="54" fillId="0" borderId="82" xfId="6" applyFont="1" applyBorder="1" applyAlignment="1">
      <alignment horizontal="center" vertical="center"/>
    </xf>
    <xf numFmtId="0" fontId="54" fillId="0" borderId="83" xfId="6" applyFont="1" applyBorder="1" applyAlignment="1">
      <alignment horizontal="center" vertical="center"/>
    </xf>
    <xf numFmtId="0" fontId="54" fillId="0" borderId="114" xfId="6" quotePrefix="1" applyFont="1" applyBorder="1" applyAlignment="1">
      <alignment horizontal="left" vertical="top" wrapText="1"/>
    </xf>
    <xf numFmtId="0" fontId="53" fillId="6" borderId="85" xfId="13" applyFont="1" applyFill="1" applyBorder="1" applyAlignment="1">
      <alignment horizontal="left" vertical="top" wrapText="1"/>
    </xf>
    <xf numFmtId="0" fontId="53" fillId="6" borderId="86" xfId="13" applyFont="1" applyFill="1" applyBorder="1" applyAlignment="1">
      <alignment horizontal="left" vertical="top" wrapText="1"/>
    </xf>
    <xf numFmtId="0" fontId="53" fillId="6" borderId="87" xfId="13" applyFont="1" applyFill="1" applyBorder="1" applyAlignment="1">
      <alignment horizontal="left" vertical="top" wrapText="1"/>
    </xf>
    <xf numFmtId="170" fontId="52" fillId="0" borderId="85" xfId="13" applyNumberFormat="1" applyFont="1" applyBorder="1" applyAlignment="1">
      <alignment horizontal="right" vertical="center"/>
    </xf>
    <xf numFmtId="170" fontId="52" fillId="0" borderId="87" xfId="13" applyNumberFormat="1" applyFont="1" applyBorder="1" applyAlignment="1">
      <alignment horizontal="right" vertical="center"/>
    </xf>
    <xf numFmtId="170" fontId="52" fillId="0" borderId="100" xfId="13" applyNumberFormat="1" applyFont="1" applyBorder="1" applyAlignment="1">
      <alignment horizontal="right" vertical="center"/>
    </xf>
    <xf numFmtId="0" fontId="53" fillId="6" borderId="106" xfId="13" applyFont="1" applyFill="1" applyBorder="1" applyAlignment="1">
      <alignment horizontal="left" vertical="top" wrapText="1"/>
    </xf>
    <xf numFmtId="0" fontId="53" fillId="6" borderId="131" xfId="13" applyFont="1" applyFill="1" applyBorder="1" applyAlignment="1">
      <alignment horizontal="left" vertical="top" wrapText="1"/>
    </xf>
    <xf numFmtId="0" fontId="53" fillId="6" borderId="107" xfId="13" applyFont="1" applyFill="1" applyBorder="1" applyAlignment="1">
      <alignment horizontal="left" vertical="top" wrapText="1"/>
    </xf>
    <xf numFmtId="170" fontId="52" fillId="0" borderId="106" xfId="13" applyNumberFormat="1" applyFont="1" applyBorder="1" applyAlignment="1">
      <alignment horizontal="right" vertical="center"/>
    </xf>
    <xf numFmtId="170" fontId="52" fillId="0" borderId="107" xfId="13" applyNumberFormat="1" applyFont="1" applyBorder="1" applyAlignment="1">
      <alignment horizontal="right" vertical="center"/>
    </xf>
    <xf numFmtId="170" fontId="52" fillId="0" borderId="105" xfId="13" applyNumberFormat="1" applyFont="1" applyBorder="1" applyAlignment="1">
      <alignment horizontal="right" vertical="center"/>
    </xf>
    <xf numFmtId="0" fontId="54" fillId="6" borderId="85" xfId="13" applyFont="1" applyFill="1" applyBorder="1" applyAlignment="1">
      <alignment horizontal="left" vertical="top" wrapText="1"/>
    </xf>
    <xf numFmtId="0" fontId="54" fillId="6" borderId="86" xfId="13" applyFont="1" applyFill="1" applyBorder="1" applyAlignment="1">
      <alignment horizontal="left" vertical="top" wrapText="1"/>
    </xf>
    <xf numFmtId="0" fontId="54" fillId="6" borderId="87" xfId="13" applyFont="1" applyFill="1" applyBorder="1" applyAlignment="1">
      <alignment horizontal="left" vertical="top" wrapText="1"/>
    </xf>
    <xf numFmtId="170" fontId="70" fillId="0" borderId="85" xfId="13" applyNumberFormat="1" applyFont="1" applyBorder="1" applyAlignment="1">
      <alignment horizontal="right" vertical="center"/>
    </xf>
    <xf numFmtId="170" fontId="70" fillId="0" borderId="87" xfId="13" applyNumberFormat="1" applyFont="1" applyBorder="1" applyAlignment="1">
      <alignment horizontal="right" vertical="center"/>
    </xf>
    <xf numFmtId="170" fontId="70" fillId="0" borderId="100" xfId="13" applyNumberFormat="1" applyFont="1" applyBorder="1" applyAlignment="1">
      <alignment horizontal="right" vertical="center"/>
    </xf>
    <xf numFmtId="0" fontId="54" fillId="6" borderId="69" xfId="13" applyFont="1" applyFill="1" applyBorder="1" applyAlignment="1">
      <alignment horizontal="left" vertical="top" wrapText="1"/>
    </xf>
    <xf numFmtId="0" fontId="40" fillId="6" borderId="69" xfId="13" applyFont="1" applyFill="1" applyBorder="1" applyAlignment="1">
      <alignment horizontal="left" vertical="top" wrapText="1"/>
    </xf>
    <xf numFmtId="170" fontId="70" fillId="0" borderId="82" xfId="13" applyNumberFormat="1" applyFont="1" applyBorder="1" applyAlignment="1">
      <alignment horizontal="right" vertical="center"/>
    </xf>
    <xf numFmtId="170" fontId="70" fillId="0" borderId="83" xfId="13" applyNumberFormat="1" applyFont="1" applyBorder="1" applyAlignment="1">
      <alignment horizontal="right" vertical="center"/>
    </xf>
    <xf numFmtId="170" fontId="70" fillId="0" borderId="98" xfId="13" applyNumberFormat="1" applyFont="1" applyBorder="1" applyAlignment="1">
      <alignment horizontal="right" vertical="center"/>
    </xf>
    <xf numFmtId="0" fontId="54" fillId="0" borderId="109" xfId="13" applyFont="1" applyBorder="1" applyAlignment="1">
      <alignment horizontal="center" vertical="center" wrapText="1"/>
    </xf>
    <xf numFmtId="0" fontId="54" fillId="0" borderId="111" xfId="13" applyFont="1" applyBorder="1" applyAlignment="1">
      <alignment horizontal="center" vertical="center" wrapText="1"/>
    </xf>
    <xf numFmtId="0" fontId="54" fillId="0" borderId="110" xfId="13" applyFont="1" applyBorder="1" applyAlignment="1">
      <alignment horizontal="center" vertical="center" wrapText="1"/>
    </xf>
    <xf numFmtId="0" fontId="53" fillId="6" borderId="69" xfId="13" applyFont="1" applyFill="1" applyBorder="1" applyAlignment="1">
      <alignment horizontal="left" vertical="top" wrapText="1"/>
    </xf>
    <xf numFmtId="0" fontId="24" fillId="6" borderId="69" xfId="13" applyFill="1" applyBorder="1" applyAlignment="1">
      <alignment horizontal="left" vertical="top" wrapText="1"/>
    </xf>
    <xf numFmtId="170" fontId="52" fillId="0" borderId="82" xfId="13" applyNumberFormat="1" applyFont="1" applyBorder="1" applyAlignment="1">
      <alignment horizontal="right" vertical="center"/>
    </xf>
    <xf numFmtId="170" fontId="52" fillId="0" borderId="83" xfId="13" applyNumberFormat="1" applyFont="1" applyBorder="1" applyAlignment="1">
      <alignment horizontal="right" vertical="center"/>
    </xf>
    <xf numFmtId="170" fontId="52" fillId="0" borderId="98" xfId="13" applyNumberFormat="1" applyFont="1" applyBorder="1" applyAlignment="1">
      <alignment horizontal="right" vertical="center"/>
    </xf>
    <xf numFmtId="0" fontId="54" fillId="0" borderId="85" xfId="13" applyFont="1" applyBorder="1" applyAlignment="1">
      <alignment horizontal="left" vertical="top" wrapText="1"/>
    </xf>
    <xf numFmtId="0" fontId="54" fillId="0" borderId="86" xfId="13" applyFont="1" applyBorder="1" applyAlignment="1">
      <alignment horizontal="left" vertical="top" wrapText="1"/>
    </xf>
    <xf numFmtId="0" fontId="54" fillId="0" borderId="87" xfId="13" applyFont="1" applyBorder="1" applyAlignment="1">
      <alignment horizontal="left" vertical="top" wrapText="1"/>
    </xf>
    <xf numFmtId="0" fontId="53" fillId="0" borderId="85" xfId="13" applyFont="1" applyBorder="1" applyAlignment="1">
      <alignment horizontal="left" vertical="top" wrapText="1"/>
    </xf>
    <xf numFmtId="0" fontId="53" fillId="0" borderId="86" xfId="13" applyFont="1" applyBorder="1" applyAlignment="1">
      <alignment horizontal="left" vertical="top" wrapText="1"/>
    </xf>
    <xf numFmtId="0" fontId="53" fillId="0" borderId="87" xfId="13" applyFont="1" applyBorder="1" applyAlignment="1">
      <alignment horizontal="left" vertical="top" wrapText="1"/>
    </xf>
    <xf numFmtId="0" fontId="54" fillId="0" borderId="82" xfId="13" applyFont="1" applyBorder="1" applyAlignment="1">
      <alignment horizontal="center" vertical="center" wrapText="1"/>
    </xf>
    <xf numFmtId="0" fontId="54" fillId="0" borderId="97" xfId="13" applyFont="1" applyBorder="1" applyAlignment="1">
      <alignment horizontal="center" vertical="center" wrapText="1"/>
    </xf>
    <xf numFmtId="0" fontId="54" fillId="0" borderId="83" xfId="13" applyFont="1" applyBorder="1" applyAlignment="1">
      <alignment horizontal="center" vertical="center" wrapText="1"/>
    </xf>
    <xf numFmtId="0" fontId="24" fillId="0" borderId="43" xfId="13" applyBorder="1" applyAlignment="1">
      <alignment horizontal="left" vertical="top" wrapText="1"/>
    </xf>
    <xf numFmtId="0" fontId="53" fillId="0" borderId="65" xfId="13" applyFont="1" applyBorder="1" applyAlignment="1">
      <alignment horizontal="right" vertical="top" wrapText="1"/>
    </xf>
    <xf numFmtId="0" fontId="53" fillId="0" borderId="113" xfId="13" applyFont="1" applyBorder="1" applyAlignment="1">
      <alignment horizontal="left" vertical="top" wrapText="1"/>
    </xf>
    <xf numFmtId="0" fontId="53" fillId="0" borderId="82" xfId="13" applyFont="1" applyBorder="1" applyAlignment="1">
      <alignment horizontal="left" vertical="top" wrapText="1"/>
    </xf>
    <xf numFmtId="49" fontId="53" fillId="0" borderId="114" xfId="13" applyNumberFormat="1" applyFont="1" applyBorder="1" applyAlignment="1">
      <alignment horizontal="center" vertical="top"/>
    </xf>
    <xf numFmtId="49" fontId="53" fillId="0" borderId="69" xfId="13" applyNumberFormat="1" applyFont="1" applyBorder="1" applyAlignment="1">
      <alignment horizontal="center" vertical="top"/>
    </xf>
    <xf numFmtId="170" fontId="52" fillId="0" borderId="43" xfId="13" applyNumberFormat="1" applyFont="1" applyBorder="1" applyAlignment="1">
      <alignment horizontal="right" vertical="center"/>
    </xf>
    <xf numFmtId="170" fontId="52" fillId="0" borderId="86" xfId="13" applyNumberFormat="1" applyFont="1" applyBorder="1" applyAlignment="1">
      <alignment horizontal="right" vertical="center"/>
    </xf>
    <xf numFmtId="0" fontId="54" fillId="0" borderId="65" xfId="13" applyFont="1" applyBorder="1" applyAlignment="1">
      <alignment horizontal="right" vertical="top" wrapText="1"/>
    </xf>
    <xf numFmtId="0" fontId="54" fillId="0" borderId="113" xfId="13" applyFont="1" applyBorder="1" applyAlignment="1">
      <alignment horizontal="left" vertical="top" wrapText="1"/>
    </xf>
    <xf numFmtId="0" fontId="54" fillId="0" borderId="82" xfId="13" applyFont="1" applyBorder="1" applyAlignment="1">
      <alignment horizontal="left" vertical="top" wrapText="1"/>
    </xf>
    <xf numFmtId="49" fontId="54" fillId="0" borderId="114" xfId="13" applyNumberFormat="1" applyFont="1" applyBorder="1" applyAlignment="1">
      <alignment horizontal="center" vertical="top"/>
    </xf>
    <xf numFmtId="49" fontId="54" fillId="0" borderId="69" xfId="13" applyNumberFormat="1" applyFont="1" applyBorder="1" applyAlignment="1">
      <alignment horizontal="center" vertical="top"/>
    </xf>
    <xf numFmtId="170" fontId="70" fillId="0" borderId="43" xfId="13" applyNumberFormat="1" applyFont="1" applyBorder="1" applyAlignment="1">
      <alignment horizontal="right" vertical="center"/>
    </xf>
    <xf numFmtId="170" fontId="70" fillId="0" borderId="86" xfId="13" applyNumberFormat="1" applyFont="1" applyBorder="1" applyAlignment="1">
      <alignment horizontal="right" vertical="center"/>
    </xf>
    <xf numFmtId="170" fontId="52" fillId="0" borderId="97" xfId="13" applyNumberFormat="1" applyFont="1" applyBorder="1" applyAlignment="1">
      <alignment horizontal="right" vertical="center"/>
    </xf>
    <xf numFmtId="170" fontId="70" fillId="0" borderId="114" xfId="13" applyNumberFormat="1" applyFont="1" applyBorder="1" applyAlignment="1">
      <alignment horizontal="right" vertical="center"/>
    </xf>
    <xf numFmtId="170" fontId="70" fillId="0" borderId="113" xfId="13" applyNumberFormat="1" applyFont="1" applyBorder="1" applyAlignment="1">
      <alignment horizontal="right" vertical="center"/>
    </xf>
    <xf numFmtId="0" fontId="55" fillId="0" borderId="101" xfId="6" applyFont="1" applyBorder="1" applyAlignment="1">
      <alignment horizontal="center" vertical="center" wrapText="1"/>
    </xf>
    <xf numFmtId="1" fontId="54" fillId="0" borderId="43" xfId="13" applyNumberFormat="1" applyFont="1" applyBorder="1" applyAlignment="1">
      <alignment horizontal="center" vertical="center"/>
    </xf>
    <xf numFmtId="0" fontId="53" fillId="0" borderId="70" xfId="13" applyFont="1" applyBorder="1" applyAlignment="1">
      <alignment horizontal="right" vertical="top" wrapText="1"/>
    </xf>
    <xf numFmtId="0" fontId="53" fillId="6" borderId="113" xfId="13" applyFont="1" applyFill="1" applyBorder="1" applyAlignment="1">
      <alignment horizontal="left" vertical="top" wrapText="1"/>
    </xf>
    <xf numFmtId="0" fontId="53" fillId="6" borderId="104" xfId="13" applyFont="1" applyFill="1" applyBorder="1" applyAlignment="1">
      <alignment horizontal="left" vertical="top" wrapText="1"/>
    </xf>
    <xf numFmtId="49" fontId="53" fillId="0" borderId="67" xfId="13" applyNumberFormat="1" applyFont="1" applyBorder="1" applyAlignment="1">
      <alignment horizontal="center" vertical="top"/>
    </xf>
    <xf numFmtId="170" fontId="52" fillId="0" borderId="71" xfId="13" applyNumberFormat="1" applyFont="1" applyBorder="1" applyAlignment="1">
      <alignment horizontal="right" vertical="center"/>
    </xf>
    <xf numFmtId="170" fontId="52" fillId="0" borderId="131" xfId="13" applyNumberFormat="1" applyFont="1" applyBorder="1" applyAlignment="1">
      <alignment horizontal="right" vertical="center"/>
    </xf>
    <xf numFmtId="0" fontId="53" fillId="6" borderId="82" xfId="13" applyFont="1" applyFill="1" applyBorder="1" applyAlignment="1">
      <alignment horizontal="left" vertical="top" wrapText="1"/>
    </xf>
    <xf numFmtId="0" fontId="54" fillId="6" borderId="113" xfId="13" applyFont="1" applyFill="1" applyBorder="1" applyAlignment="1">
      <alignment horizontal="left" vertical="top" wrapText="1"/>
    </xf>
    <xf numFmtId="0" fontId="54" fillId="6" borderId="82" xfId="13" applyFont="1" applyFill="1" applyBorder="1" applyAlignment="1">
      <alignment horizontal="left" vertical="top" wrapText="1"/>
    </xf>
    <xf numFmtId="0" fontId="53" fillId="6" borderId="114" xfId="13" applyFont="1" applyFill="1" applyBorder="1" applyAlignment="1">
      <alignment horizontal="left" vertical="top" wrapText="1"/>
    </xf>
    <xf numFmtId="0" fontId="53" fillId="6" borderId="67" xfId="13" applyFont="1" applyFill="1" applyBorder="1" applyAlignment="1">
      <alignment horizontal="left" vertical="top" wrapText="1"/>
    </xf>
    <xf numFmtId="49" fontId="53" fillId="0" borderId="116" xfId="13" applyNumberFormat="1" applyFont="1" applyBorder="1" applyAlignment="1">
      <alignment horizontal="center" vertical="top"/>
    </xf>
    <xf numFmtId="49" fontId="53" fillId="0" borderId="103" xfId="13" applyNumberFormat="1" applyFont="1" applyBorder="1" applyAlignment="1">
      <alignment horizontal="center" vertical="top"/>
    </xf>
    <xf numFmtId="0" fontId="53" fillId="6" borderId="114" xfId="13" quotePrefix="1" applyFont="1" applyFill="1" applyBorder="1" applyAlignment="1">
      <alignment horizontal="left" vertical="top" wrapText="1"/>
    </xf>
    <xf numFmtId="0" fontId="53" fillId="6" borderId="69" xfId="13" quotePrefix="1" applyFont="1" applyFill="1" applyBorder="1" applyAlignment="1">
      <alignment horizontal="left" vertical="top" wrapText="1"/>
    </xf>
    <xf numFmtId="49" fontId="53" fillId="0" borderId="83" xfId="13" applyNumberFormat="1" applyFont="1" applyBorder="1" applyAlignment="1">
      <alignment horizontal="center" vertical="top"/>
    </xf>
    <xf numFmtId="0" fontId="54" fillId="0" borderId="114" xfId="13" applyFont="1" applyBorder="1" applyAlignment="1">
      <alignment horizontal="left" vertical="top" wrapText="1"/>
    </xf>
    <xf numFmtId="0" fontId="54" fillId="0" borderId="69" xfId="13" applyFont="1" applyBorder="1" applyAlignment="1">
      <alignment horizontal="left" vertical="top" wrapText="1"/>
    </xf>
    <xf numFmtId="49" fontId="54" fillId="0" borderId="116" xfId="13" applyNumberFormat="1" applyFont="1" applyBorder="1" applyAlignment="1">
      <alignment horizontal="center" vertical="top"/>
    </xf>
    <xf numFmtId="49" fontId="54" fillId="0" borderId="83" xfId="13" applyNumberFormat="1" applyFont="1" applyBorder="1" applyAlignment="1">
      <alignment horizontal="center" vertical="top"/>
    </xf>
    <xf numFmtId="0" fontId="54" fillId="0" borderId="70" xfId="13" applyFont="1" applyBorder="1" applyAlignment="1">
      <alignment horizontal="right" vertical="top" wrapText="1"/>
    </xf>
    <xf numFmtId="0" fontId="54" fillId="0" borderId="67" xfId="13" applyFont="1" applyBorder="1" applyAlignment="1">
      <alignment horizontal="left" vertical="top" wrapText="1"/>
    </xf>
    <xf numFmtId="49" fontId="54" fillId="0" borderId="103" xfId="13" applyNumberFormat="1" applyFont="1" applyBorder="1" applyAlignment="1">
      <alignment horizontal="center" vertical="top"/>
    </xf>
    <xf numFmtId="0" fontId="53" fillId="0" borderId="114" xfId="13" applyFont="1" applyBorder="1" applyAlignment="1">
      <alignment horizontal="left" vertical="top" wrapText="1"/>
    </xf>
    <xf numFmtId="0" fontId="53" fillId="0" borderId="69" xfId="13" applyFont="1" applyBorder="1" applyAlignment="1">
      <alignment horizontal="left" vertical="top" wrapText="1"/>
    </xf>
    <xf numFmtId="0" fontId="53" fillId="0" borderId="68" xfId="13" applyFont="1" applyBorder="1" applyAlignment="1">
      <alignment horizontal="right" vertical="top" wrapText="1"/>
    </xf>
    <xf numFmtId="0" fontId="54" fillId="0" borderId="68" xfId="13" applyFont="1" applyBorder="1" applyAlignment="1">
      <alignment horizontal="right" vertical="top" wrapText="1"/>
    </xf>
    <xf numFmtId="0" fontId="53" fillId="0" borderId="67" xfId="6" applyFont="1" applyBorder="1" applyAlignment="1">
      <alignment horizontal="left" vertical="top" wrapText="1"/>
    </xf>
    <xf numFmtId="0" fontId="53" fillId="0" borderId="115" xfId="13" applyFont="1" applyBorder="1" applyAlignment="1">
      <alignment horizontal="right" vertical="top" wrapText="1"/>
    </xf>
    <xf numFmtId="0" fontId="53" fillId="0" borderId="115" xfId="13" applyFont="1" applyBorder="1" applyAlignment="1">
      <alignment horizontal="left" vertical="top" wrapText="1"/>
    </xf>
    <xf numFmtId="0" fontId="53" fillId="0" borderId="68" xfId="13" applyFont="1" applyBorder="1" applyAlignment="1">
      <alignment horizontal="left" vertical="top" wrapText="1"/>
    </xf>
    <xf numFmtId="0" fontId="54" fillId="0" borderId="115" xfId="13" applyFont="1" applyBorder="1" applyAlignment="1">
      <alignment horizontal="left" vertical="top" wrapText="1"/>
    </xf>
    <xf numFmtId="0" fontId="54" fillId="0" borderId="68" xfId="13" applyFont="1" applyBorder="1" applyAlignment="1">
      <alignment horizontal="left" vertical="top" wrapText="1"/>
    </xf>
    <xf numFmtId="0" fontId="54" fillId="0" borderId="115" xfId="13" quotePrefix="1" applyFont="1" applyBorder="1" applyAlignment="1">
      <alignment horizontal="left" vertical="top" wrapText="1"/>
    </xf>
    <xf numFmtId="0" fontId="54" fillId="0" borderId="68" xfId="13" quotePrefix="1" applyFont="1" applyBorder="1" applyAlignment="1">
      <alignment horizontal="left" vertical="top" wrapText="1"/>
    </xf>
    <xf numFmtId="0" fontId="54" fillId="0" borderId="65" xfId="13" applyFont="1" applyBorder="1" applyAlignment="1">
      <alignment horizontal="left" vertical="top" wrapText="1"/>
    </xf>
    <xf numFmtId="0" fontId="54" fillId="6" borderId="97" xfId="13" applyFont="1" applyFill="1" applyBorder="1" applyAlignment="1">
      <alignment horizontal="left" vertical="top" wrapText="1"/>
    </xf>
    <xf numFmtId="0" fontId="54" fillId="6" borderId="83" xfId="13" applyFont="1" applyFill="1" applyBorder="1" applyAlignment="1">
      <alignment horizontal="left" vertical="top" wrapText="1"/>
    </xf>
    <xf numFmtId="0" fontId="71" fillId="6" borderId="85" xfId="13" quotePrefix="1" applyFont="1" applyFill="1" applyBorder="1" applyAlignment="1">
      <alignment horizontal="left" vertical="top" wrapText="1"/>
    </xf>
    <xf numFmtId="0" fontId="71" fillId="6" borderId="86" xfId="13" quotePrefix="1" applyFont="1" applyFill="1" applyBorder="1" applyAlignment="1">
      <alignment horizontal="left" vertical="top" wrapText="1"/>
    </xf>
    <xf numFmtId="0" fontId="71" fillId="6" borderId="87" xfId="13" quotePrefix="1" applyFont="1" applyFill="1" applyBorder="1" applyAlignment="1">
      <alignment horizontal="left" vertical="top" wrapText="1"/>
    </xf>
    <xf numFmtId="0" fontId="71" fillId="6" borderId="85" xfId="13" applyFont="1" applyFill="1" applyBorder="1" applyAlignment="1">
      <alignment horizontal="left" vertical="top" wrapText="1"/>
    </xf>
    <xf numFmtId="0" fontId="71" fillId="6" borderId="86" xfId="13" applyFont="1" applyFill="1" applyBorder="1" applyAlignment="1">
      <alignment horizontal="left" vertical="top" wrapText="1"/>
    </xf>
    <xf numFmtId="0" fontId="71" fillId="6" borderId="87" xfId="13" applyFont="1" applyFill="1" applyBorder="1" applyAlignment="1">
      <alignment horizontal="left" vertical="top" wrapText="1"/>
    </xf>
    <xf numFmtId="0" fontId="54" fillId="6" borderId="85" xfId="13" quotePrefix="1" applyFont="1" applyFill="1" applyBorder="1" applyAlignment="1">
      <alignment horizontal="left" vertical="top" wrapText="1"/>
    </xf>
    <xf numFmtId="0" fontId="54" fillId="6" borderId="86" xfId="13" quotePrefix="1" applyFont="1" applyFill="1" applyBorder="1" applyAlignment="1">
      <alignment horizontal="left" vertical="top" wrapText="1"/>
    </xf>
    <xf numFmtId="0" fontId="54" fillId="6" borderId="87" xfId="13" quotePrefix="1" applyFont="1" applyFill="1" applyBorder="1" applyAlignment="1">
      <alignment horizontal="left" vertical="top" wrapText="1"/>
    </xf>
    <xf numFmtId="0" fontId="53" fillId="6" borderId="85" xfId="13" quotePrefix="1" applyFont="1" applyFill="1" applyBorder="1" applyAlignment="1">
      <alignment horizontal="left" vertical="top" wrapText="1"/>
    </xf>
    <xf numFmtId="0" fontId="53" fillId="6" borderId="86" xfId="13" quotePrefix="1" applyFont="1" applyFill="1" applyBorder="1" applyAlignment="1">
      <alignment horizontal="left" vertical="top" wrapText="1"/>
    </xf>
    <xf numFmtId="0" fontId="53" fillId="6" borderId="87" xfId="13" quotePrefix="1" applyFont="1" applyFill="1" applyBorder="1" applyAlignment="1">
      <alignment horizontal="left" vertical="top" wrapText="1"/>
    </xf>
    <xf numFmtId="0" fontId="54" fillId="0" borderId="85" xfId="13" applyFont="1" applyBorder="1" applyAlignment="1">
      <alignment horizontal="center" vertical="center" wrapText="1"/>
    </xf>
    <xf numFmtId="0" fontId="54" fillId="0" borderId="86" xfId="13" applyFont="1" applyBorder="1" applyAlignment="1">
      <alignment horizontal="center" vertical="center" wrapText="1"/>
    </xf>
    <xf numFmtId="0" fontId="80" fillId="0" borderId="0" xfId="18" applyFont="1" applyAlignment="1">
      <alignment horizontal="center"/>
    </xf>
    <xf numFmtId="0" fontId="80" fillId="0" borderId="0" xfId="19" applyFont="1" applyAlignment="1">
      <alignment horizontal="center"/>
    </xf>
    <xf numFmtId="0" fontId="84" fillId="9" borderId="55" xfId="20" applyFont="1" applyFill="1" applyBorder="1" applyAlignment="1">
      <alignment horizontal="center" vertical="center" wrapText="1"/>
    </xf>
    <xf numFmtId="0" fontId="84" fillId="9" borderId="59" xfId="20" applyFont="1" applyFill="1" applyBorder="1" applyAlignment="1">
      <alignment horizontal="center" vertical="center" wrapText="1"/>
    </xf>
    <xf numFmtId="0" fontId="84" fillId="9" borderId="137" xfId="20" applyFont="1" applyFill="1" applyBorder="1" applyAlignment="1">
      <alignment horizontal="center" vertical="center" wrapText="1"/>
    </xf>
    <xf numFmtId="0" fontId="84" fillId="9" borderId="138" xfId="20" applyFont="1" applyFill="1" applyBorder="1" applyAlignment="1">
      <alignment horizontal="center" vertical="center" wrapText="1"/>
    </xf>
    <xf numFmtId="0" fontId="25" fillId="0" borderId="37" xfId="0" applyFont="1" applyBorder="1" applyAlignment="1">
      <alignment horizontal="center" vertical="center" wrapText="1"/>
    </xf>
    <xf numFmtId="0" fontId="24" fillId="0" borderId="0" xfId="0" applyFont="1" applyAlignment="1">
      <alignment horizontal="left"/>
    </xf>
  </cellXfs>
  <cellStyles count="22">
    <cellStyle name="%" xfId="12"/>
    <cellStyle name="Comma 2" xfId="9"/>
    <cellStyle name="Hyperlink 2" xfId="7"/>
    <cellStyle name="Hyperlink 3" xfId="17"/>
    <cellStyle name="Normal 2" xfId="2"/>
    <cellStyle name="Normal 3" xfId="6"/>
    <cellStyle name="Normal 3 2" xfId="13"/>
    <cellStyle name="Normal 4" xfId="4"/>
    <cellStyle name="Normal 5" xfId="8"/>
    <cellStyle name="Normal 5 2" xfId="11"/>
    <cellStyle name="Normal_FS Conoco Slovakia final 2001-rounding" xfId="5"/>
    <cellStyle name="Normálna" xfId="0" builtinId="0"/>
    <cellStyle name="Normálna 2" xfId="20"/>
    <cellStyle name="normálne_Tax bridge and Specification of deferred taxcomm_poslane_svedsko" xfId="10"/>
    <cellStyle name="normální_Brnkuz01" xfId="19"/>
    <cellStyle name="normální_CFNEW" xfId="18"/>
    <cellStyle name="normální_Zavnew00" xfId="21"/>
    <cellStyle name="Percent 2" xfId="3"/>
    <cellStyle name="Percentá" xfId="1" builtinId="5"/>
    <cellStyle name="S6" xfId="14"/>
    <cellStyle name="S8" xfId="15"/>
    <cellStyle name="Style 1" xfId="16"/>
  </cellStyles>
  <dxfs count="262">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externalLink" Target="externalLinks/externalLink3.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externalLink" Target="externalLinks/externalLink1.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Oval 4">
          <a:extLst>
            <a:ext uri="{FF2B5EF4-FFF2-40B4-BE49-F238E27FC236}">
              <a16:creationId xmlns:a16="http://schemas.microsoft.com/office/drawing/2014/main" xmlns="" id="{00000000-0008-0000-3800-000002000000}"/>
            </a:ext>
          </a:extLst>
        </xdr:cNvPr>
        <xdr:cNvSpPr>
          <a:spLocks noChangeArrowheads="1"/>
        </xdr:cNvSpPr>
      </xdr:nvSpPr>
      <xdr:spPr bwMode="auto">
        <a:xfrm>
          <a:off x="4714875" y="0"/>
          <a:ext cx="0" cy="0"/>
        </a:xfrm>
        <a:prstGeom prst="ellipse">
          <a:avLst/>
        </a:prstGeom>
        <a:noFill/>
        <a:ln w="1">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Line 1">
          <a:extLst>
            <a:ext uri="{FF2B5EF4-FFF2-40B4-BE49-F238E27FC236}">
              <a16:creationId xmlns:a16="http://schemas.microsoft.com/office/drawing/2014/main" xmlns="" id="{AC4B8846-0513-4D43-88DB-93FC15FEC783}"/>
            </a:ext>
          </a:extLst>
        </xdr:cNvPr>
        <xdr:cNvSpPr>
          <a:spLocks noChangeShapeType="1"/>
        </xdr:cNvSpPr>
      </xdr:nvSpPr>
      <xdr:spPr bwMode="auto">
        <a:xfrm>
          <a:off x="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mrnkp/LOCALS~1/Temp/notes42C9D0/smigi/testi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HP/Documents/KOAMSladk/KoamSladk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HP/Documents/KOAMSladk/KOAMSladk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estik"/>
      <sheetName val="Invest "/>
      <sheetName val="Comment"/>
      <sheetName val="SEP US GAAP JV"/>
      <sheetName val="Konsolid. (2)"/>
      <sheetName val="character chart"/>
      <sheetName val="ValueList_Helper"/>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x"/>
      <sheetName val="Vx"/>
      <sheetName val="Sx"/>
      <sheetName val="6"/>
      <sheetName val="5"/>
      <sheetName val="38P"/>
      <sheetName val="46"/>
      <sheetName val="34"/>
      <sheetName val="32"/>
      <sheetName val="45"/>
      <sheetName val="VlI"/>
      <sheetName val="38A"/>
      <sheetName val="2A"/>
      <sheetName val="31"/>
      <sheetName val="1"/>
      <sheetName val="06"/>
      <sheetName val="02"/>
      <sheetName val="01"/>
      <sheetName val="Hl"/>
      <sheetName val="HKa"/>
      <sheetName val="VST"/>
      <sheetName val="VSTDATA"/>
      <sheetName val="UCTY"/>
      <sheetName val="z"/>
      <sheetName val="Zhl"/>
      <sheetName val="SA"/>
      <sheetName val="SP"/>
      <sheetName val="V"/>
      <sheetName val="mP"/>
      <sheetName val="vP"/>
      <sheetName val="CF"/>
      <sheetName val="Dhl"/>
      <sheetName val="DP"/>
      <sheetName val="OD"/>
      <sheetName val="µZhl"/>
      <sheetName val="µZ"/>
      <sheetName val="µP"/>
      <sheetName val="AZhl"/>
      <sheetName val="ASA"/>
      <sheetName val="ASP"/>
      <sheetName val="AV"/>
      <sheetName val="ACF"/>
      <sheetName val="AµZhl"/>
      <sheetName val="AµZ"/>
      <sheetName val="TDs"/>
      <sheetName val="TDz"/>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
          <cell r="J2">
            <v>0</v>
          </cell>
        </row>
        <row r="8">
          <cell r="J8">
            <v>0</v>
          </cell>
        </row>
        <row r="15">
          <cell r="J15">
            <v>0</v>
          </cell>
        </row>
        <row r="22">
          <cell r="J22">
            <v>0</v>
          </cell>
        </row>
        <row r="28">
          <cell r="J28">
            <v>0</v>
          </cell>
        </row>
        <row r="34">
          <cell r="J34">
            <v>0</v>
          </cell>
        </row>
        <row r="41">
          <cell r="J41">
            <v>0</v>
          </cell>
        </row>
        <row r="50">
          <cell r="J50">
            <v>0</v>
          </cell>
        </row>
      </sheetData>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x"/>
      <sheetName val="Vx"/>
      <sheetName val="Sx"/>
      <sheetName val="6"/>
      <sheetName val="5"/>
      <sheetName val="38P"/>
      <sheetName val="46"/>
      <sheetName val="34"/>
      <sheetName val="32"/>
      <sheetName val="45"/>
      <sheetName val="VlI"/>
      <sheetName val="38A"/>
      <sheetName val="2A"/>
      <sheetName val="31"/>
      <sheetName val="1"/>
      <sheetName val="06"/>
      <sheetName val="02"/>
      <sheetName val="01"/>
      <sheetName val="Hl"/>
      <sheetName val="VST"/>
      <sheetName val="HKa_v1"/>
      <sheetName val="VSTDATA"/>
      <sheetName val="UCTY"/>
      <sheetName val="HKa"/>
      <sheetName val="z"/>
      <sheetName val="Zhl"/>
      <sheetName val="SA"/>
      <sheetName val="SP"/>
      <sheetName val="V"/>
      <sheetName val="mP"/>
      <sheetName val="vP"/>
      <sheetName val="CF"/>
      <sheetName val="Dhl"/>
      <sheetName val="DP"/>
      <sheetName val="OD"/>
      <sheetName val="µZhl"/>
      <sheetName val="µZ"/>
      <sheetName val="µP"/>
      <sheetName val="AZhl"/>
      <sheetName val="ASA"/>
      <sheetName val="ASP"/>
      <sheetName val="AV"/>
      <sheetName val="ACF"/>
      <sheetName val="AµZhl"/>
      <sheetName val="AµZ"/>
      <sheetName val="TDs"/>
      <sheetName val="TDz"/>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sheetData sheetId="25" refreshError="1"/>
      <sheetData sheetId="26"/>
      <sheetData sheetId="27"/>
      <sheetData sheetId="28"/>
      <sheetData sheetId="29" refreshError="1"/>
      <sheetData sheetId="30"/>
      <sheetData sheetId="31"/>
      <sheetData sheetId="32" refreshError="1"/>
      <sheetData sheetId="33">
        <row r="2">
          <cell r="J2">
            <v>12957.5</v>
          </cell>
        </row>
        <row r="8">
          <cell r="J8">
            <v>247441</v>
          </cell>
        </row>
        <row r="15">
          <cell r="J15">
            <v>0</v>
          </cell>
        </row>
        <row r="22">
          <cell r="J22">
            <v>0</v>
          </cell>
        </row>
        <row r="28">
          <cell r="J28">
            <v>0</v>
          </cell>
        </row>
        <row r="34">
          <cell r="J34">
            <v>4215.8900000000003</v>
          </cell>
        </row>
        <row r="41">
          <cell r="J41">
            <v>842067.71</v>
          </cell>
        </row>
        <row r="49">
          <cell r="J49">
            <v>358393.41</v>
          </cell>
        </row>
      </sheetData>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6"/>
  <sheetViews>
    <sheetView showGridLines="0" zoomScale="115" zoomScaleNormal="115" workbookViewId="0">
      <selection activeCell="B10" sqref="B10"/>
    </sheetView>
  </sheetViews>
  <sheetFormatPr defaultRowHeight="15" x14ac:dyDescent="0.25"/>
  <cols>
    <col min="1" max="1" width="33.28515625" customWidth="1"/>
    <col min="2" max="3" width="26.140625" customWidth="1"/>
  </cols>
  <sheetData>
    <row r="1" spans="1:3" ht="17.25" thickBot="1" x14ac:dyDescent="0.35">
      <c r="A1" s="1" t="s">
        <v>0</v>
      </c>
    </row>
    <row r="2" spans="1:3" ht="21.75" customHeight="1" thickTop="1" thickBot="1" x14ac:dyDescent="0.3">
      <c r="A2" s="7" t="s">
        <v>1</v>
      </c>
      <c r="B2" s="8" t="s">
        <v>2</v>
      </c>
      <c r="C2" s="8" t="s">
        <v>3</v>
      </c>
    </row>
    <row r="3" spans="1:3" ht="22.5" customHeight="1" thickTop="1" thickBot="1" x14ac:dyDescent="0.3">
      <c r="A3" s="9" t="s">
        <v>4</v>
      </c>
      <c r="B3" s="10"/>
      <c r="C3" s="10"/>
    </row>
    <row r="4" spans="1:3" ht="22.5" customHeight="1" thickBot="1" x14ac:dyDescent="0.3">
      <c r="A4" s="11" t="s">
        <v>5</v>
      </c>
      <c r="B4" s="12"/>
      <c r="C4" s="12"/>
    </row>
    <row r="5" spans="1:3" ht="22.5" customHeight="1" thickBot="1" x14ac:dyDescent="0.3">
      <c r="A5" s="13" t="s">
        <v>6</v>
      </c>
      <c r="B5" s="14"/>
      <c r="C5" s="14"/>
    </row>
    <row r="6" spans="1:3" thickTop="1" x14ac:dyDescent="0.3"/>
  </sheetData>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F20"/>
  <sheetViews>
    <sheetView showGridLines="0" zoomScaleNormal="100" workbookViewId="0">
      <selection activeCell="F19" sqref="F19"/>
    </sheetView>
  </sheetViews>
  <sheetFormatPr defaultRowHeight="15" x14ac:dyDescent="0.25"/>
  <cols>
    <col min="1" max="1" width="21.28515625" customWidth="1"/>
    <col min="2" max="4" width="12.7109375" customWidth="1"/>
    <col min="5" max="5" width="14.28515625" customWidth="1"/>
    <col min="6" max="6" width="12.7109375" customWidth="1"/>
  </cols>
  <sheetData>
    <row r="1" spans="1:6" ht="17.25" thickBot="1" x14ac:dyDescent="0.35">
      <c r="A1" s="2" t="s">
        <v>59</v>
      </c>
    </row>
    <row r="2" spans="1:6" ht="16.5" thickTop="1" thickBot="1" x14ac:dyDescent="0.3">
      <c r="A2" s="910" t="s">
        <v>60</v>
      </c>
      <c r="B2" s="925" t="s">
        <v>2</v>
      </c>
      <c r="C2" s="926"/>
      <c r="D2" s="926"/>
      <c r="E2" s="926"/>
      <c r="F2" s="927"/>
    </row>
    <row r="3" spans="1:6" ht="70.5" customHeight="1" thickBot="1" x14ac:dyDescent="0.3">
      <c r="A3" s="917"/>
      <c r="B3" s="47" t="s">
        <v>61</v>
      </c>
      <c r="C3" s="47" t="s">
        <v>62</v>
      </c>
      <c r="D3" s="31" t="s">
        <v>412</v>
      </c>
      <c r="E3" s="47" t="s">
        <v>413</v>
      </c>
      <c r="F3" s="47" t="s">
        <v>64</v>
      </c>
    </row>
    <row r="4" spans="1:6" ht="16.5" thickTop="1" thickBot="1" x14ac:dyDescent="0.3">
      <c r="A4" s="124" t="s">
        <v>65</v>
      </c>
      <c r="B4" s="43"/>
      <c r="C4" s="43"/>
      <c r="D4" s="43"/>
      <c r="E4" s="43"/>
      <c r="F4" s="44"/>
    </row>
    <row r="5" spans="1:6" ht="15.6" thickTop="1" thickBot="1" x14ac:dyDescent="0.35">
      <c r="A5" s="125"/>
      <c r="B5" s="45"/>
      <c r="C5" s="45"/>
      <c r="D5" s="18"/>
      <c r="E5" s="18"/>
      <c r="F5" s="12"/>
    </row>
    <row r="6" spans="1:6" thickBot="1" x14ac:dyDescent="0.35">
      <c r="A6" s="125"/>
      <c r="B6" s="45"/>
      <c r="C6" s="45"/>
      <c r="D6" s="18"/>
      <c r="E6" s="18"/>
      <c r="F6" s="12"/>
    </row>
    <row r="7" spans="1:6" thickBot="1" x14ac:dyDescent="0.35">
      <c r="A7" s="126"/>
      <c r="B7" s="46"/>
      <c r="C7" s="46"/>
      <c r="D7" s="22"/>
      <c r="E7" s="22"/>
      <c r="F7" s="14"/>
    </row>
    <row r="8" spans="1:6" ht="16.5" thickTop="1" thickBot="1" x14ac:dyDescent="0.3">
      <c r="A8" s="124" t="s">
        <v>66</v>
      </c>
      <c r="B8" s="43"/>
      <c r="C8" s="43"/>
      <c r="D8" s="43"/>
      <c r="E8" s="43"/>
      <c r="F8" s="44"/>
    </row>
    <row r="9" spans="1:6" ht="15.6" thickTop="1" thickBot="1" x14ac:dyDescent="0.35">
      <c r="A9" s="125"/>
      <c r="B9" s="45"/>
      <c r="C9" s="45"/>
      <c r="D9" s="18"/>
      <c r="E9" s="18"/>
      <c r="F9" s="12"/>
    </row>
    <row r="10" spans="1:6" thickBot="1" x14ac:dyDescent="0.35">
      <c r="A10" s="125"/>
      <c r="B10" s="45"/>
      <c r="C10" s="45"/>
      <c r="D10" s="18"/>
      <c r="E10" s="18"/>
      <c r="F10" s="12"/>
    </row>
    <row r="11" spans="1:6" thickBot="1" x14ac:dyDescent="0.35">
      <c r="A11" s="126"/>
      <c r="B11" s="46"/>
      <c r="C11" s="46"/>
      <c r="D11" s="22"/>
      <c r="E11" s="22"/>
      <c r="F11" s="14"/>
    </row>
    <row r="12" spans="1:6" ht="16.5" thickTop="1" thickBot="1" x14ac:dyDescent="0.3">
      <c r="A12" s="124" t="s">
        <v>67</v>
      </c>
      <c r="B12" s="43"/>
      <c r="C12" s="43"/>
      <c r="D12" s="43"/>
      <c r="E12" s="43"/>
      <c r="F12" s="44"/>
    </row>
    <row r="13" spans="1:6" ht="15.6" thickTop="1" thickBot="1" x14ac:dyDescent="0.35">
      <c r="A13" s="125"/>
      <c r="B13" s="45"/>
      <c r="C13" s="45"/>
      <c r="D13" s="18"/>
      <c r="E13" s="18"/>
      <c r="F13" s="12"/>
    </row>
    <row r="14" spans="1:6" thickBot="1" x14ac:dyDescent="0.35">
      <c r="A14" s="125"/>
      <c r="B14" s="45"/>
      <c r="C14" s="45"/>
      <c r="D14" s="18"/>
      <c r="E14" s="18"/>
      <c r="F14" s="12"/>
    </row>
    <row r="15" spans="1:6" thickBot="1" x14ac:dyDescent="0.35">
      <c r="A15" s="126"/>
      <c r="B15" s="46"/>
      <c r="C15" s="46"/>
      <c r="D15" s="22"/>
      <c r="E15" s="22"/>
      <c r="F15" s="14"/>
    </row>
    <row r="16" spans="1:6" ht="16.5" thickTop="1" thickBot="1" x14ac:dyDescent="0.3">
      <c r="A16" s="124" t="s">
        <v>68</v>
      </c>
      <c r="B16" s="43"/>
      <c r="C16" s="43"/>
      <c r="D16" s="43"/>
      <c r="E16" s="43"/>
      <c r="F16" s="44"/>
    </row>
    <row r="17" spans="1:6" ht="15.6" thickTop="1" thickBot="1" x14ac:dyDescent="0.35">
      <c r="A17" s="127"/>
      <c r="B17" s="45"/>
      <c r="C17" s="45"/>
      <c r="D17" s="18"/>
      <c r="E17" s="18"/>
      <c r="F17" s="12"/>
    </row>
    <row r="18" spans="1:6" thickBot="1" x14ac:dyDescent="0.35">
      <c r="A18" s="75"/>
      <c r="B18" s="46"/>
      <c r="C18" s="46"/>
      <c r="D18" s="159"/>
      <c r="E18" s="38"/>
      <c r="F18" s="160"/>
    </row>
    <row r="19" spans="1:6" ht="24" thickTop="1" thickBot="1" x14ac:dyDescent="0.3">
      <c r="A19" s="21" t="s">
        <v>69</v>
      </c>
      <c r="B19" s="28" t="s">
        <v>18</v>
      </c>
      <c r="C19" s="28" t="s">
        <v>18</v>
      </c>
      <c r="D19" s="28" t="s">
        <v>18</v>
      </c>
      <c r="E19" s="28" t="s">
        <v>18</v>
      </c>
      <c r="F19" s="14">
        <f>SUM(F17:F18)+SUM(F13:F15)+SUM(F9:F11)+SUM(F5:F7)</f>
        <v>0</v>
      </c>
    </row>
    <row r="20" spans="1:6" thickTop="1" x14ac:dyDescent="0.3"/>
  </sheetData>
  <mergeCells count="2">
    <mergeCell ref="A2:A3"/>
    <mergeCell ref="B2:F2"/>
  </mergeCells>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M8"/>
  <sheetViews>
    <sheetView showGridLines="0" zoomScaleNormal="100" workbookViewId="0">
      <selection activeCell="I1" sqref="I1:M1"/>
    </sheetView>
  </sheetViews>
  <sheetFormatPr defaultRowHeight="15" outlineLevelCol="1" x14ac:dyDescent="0.25"/>
  <cols>
    <col min="1" max="1" width="17.140625" customWidth="1"/>
    <col min="2" max="2" width="12.42578125" customWidth="1"/>
    <col min="3" max="7" width="11.42578125" customWidth="1"/>
    <col min="8" max="8" width="9.140625" style="263"/>
    <col min="9" max="9" width="9.140625" style="260" customWidth="1" outlineLevel="1"/>
    <col min="10" max="11" width="9.140625" customWidth="1" outlineLevel="1"/>
    <col min="12" max="12" width="17" customWidth="1" outlineLevel="1"/>
    <col min="13" max="13" width="19.7109375" style="263" customWidth="1"/>
  </cols>
  <sheetData>
    <row r="1" spans="1:13" ht="17.25" thickBot="1" x14ac:dyDescent="0.35">
      <c r="A1" s="1" t="s">
        <v>70</v>
      </c>
      <c r="I1" s="928" t="s">
        <v>946</v>
      </c>
      <c r="J1" s="929"/>
      <c r="K1" s="929"/>
      <c r="L1" s="929"/>
      <c r="M1" s="930"/>
    </row>
    <row r="2" spans="1:13" ht="74.25" customHeight="1" thickTop="1" thickBot="1" x14ac:dyDescent="0.3">
      <c r="A2" s="49" t="s">
        <v>416</v>
      </c>
      <c r="B2" s="49" t="s">
        <v>71</v>
      </c>
      <c r="C2" s="30" t="s">
        <v>414</v>
      </c>
      <c r="D2" s="49" t="s">
        <v>72</v>
      </c>
      <c r="E2" s="49" t="s">
        <v>73</v>
      </c>
      <c r="F2" s="30" t="s">
        <v>415</v>
      </c>
      <c r="G2" s="49" t="s">
        <v>79</v>
      </c>
      <c r="H2"/>
      <c r="I2" s="49" t="s">
        <v>414</v>
      </c>
      <c r="J2" s="49" t="s">
        <v>72</v>
      </c>
      <c r="K2" s="49" t="s">
        <v>73</v>
      </c>
      <c r="L2" s="30" t="s">
        <v>415</v>
      </c>
      <c r="M2" s="49" t="s">
        <v>79</v>
      </c>
    </row>
    <row r="3" spans="1:13" ht="27" customHeight="1" thickTop="1" thickBot="1" x14ac:dyDescent="0.3">
      <c r="A3" s="11" t="s">
        <v>74</v>
      </c>
      <c r="B3" s="52"/>
      <c r="C3" s="18"/>
      <c r="D3" s="18"/>
      <c r="E3" s="18"/>
      <c r="F3" s="18"/>
      <c r="G3" s="12">
        <f>SUM(C3:F3)</f>
        <v>0</v>
      </c>
      <c r="M3" s="264">
        <f>SUM(C3:F3)-G3</f>
        <v>0</v>
      </c>
    </row>
    <row r="4" spans="1:13" ht="27" customHeight="1" thickBot="1" x14ac:dyDescent="0.3">
      <c r="A4" s="11" t="s">
        <v>75</v>
      </c>
      <c r="B4" s="52"/>
      <c r="C4" s="18"/>
      <c r="D4" s="18"/>
      <c r="E4" s="18"/>
      <c r="F4" s="18"/>
      <c r="G4" s="12">
        <f>SUM(C4:F4)</f>
        <v>0</v>
      </c>
      <c r="M4" s="264">
        <f t="shared" ref="M4" si="0">SUM(C4:F4)-G4</f>
        <v>0</v>
      </c>
    </row>
    <row r="5" spans="1:13" ht="27" customHeight="1" thickBot="1" x14ac:dyDescent="0.3">
      <c r="A5" s="11" t="s">
        <v>76</v>
      </c>
      <c r="B5" s="52"/>
      <c r="C5" s="18"/>
      <c r="D5" s="18"/>
      <c r="E5" s="18"/>
      <c r="F5" s="18"/>
      <c r="G5" s="12">
        <f>SUM(C5:F5)</f>
        <v>0</v>
      </c>
      <c r="M5" s="264">
        <f>SUM(C5:F5)-G5</f>
        <v>0</v>
      </c>
    </row>
    <row r="6" spans="1:13" ht="27" customHeight="1" thickBot="1" x14ac:dyDescent="0.3">
      <c r="A6" s="11" t="s">
        <v>77</v>
      </c>
      <c r="B6" s="52"/>
      <c r="C6" s="18"/>
      <c r="D6" s="18"/>
      <c r="E6" s="18"/>
      <c r="F6" s="18"/>
      <c r="G6" s="12">
        <f>SUM(C6:F6)</f>
        <v>0</v>
      </c>
      <c r="M6" s="264">
        <f>SUM(C6:F6)-G6</f>
        <v>0</v>
      </c>
    </row>
    <row r="7" spans="1:13" ht="27" customHeight="1" thickBot="1" x14ac:dyDescent="0.3">
      <c r="A7" s="21" t="s">
        <v>78</v>
      </c>
      <c r="B7" s="51" t="s">
        <v>18</v>
      </c>
      <c r="C7" s="48">
        <f>SUM(C3:C6)</f>
        <v>0</v>
      </c>
      <c r="D7" s="48">
        <f>SUM(D3:D6)</f>
        <v>0</v>
      </c>
      <c r="E7" s="48">
        <f>SUM(E3:E6)</f>
        <v>0</v>
      </c>
      <c r="F7" s="48">
        <f>SUM(F3:F6)</f>
        <v>0</v>
      </c>
      <c r="G7" s="50">
        <f>SUM(G3:G6)</f>
        <v>0</v>
      </c>
      <c r="I7" s="261">
        <f>SUM(C3:C6)-C7</f>
        <v>0</v>
      </c>
      <c r="J7" s="259">
        <f>SUM(D3:D6)-D7</f>
        <v>0</v>
      </c>
      <c r="K7" s="259">
        <f>SUM(E3:E6)-E7</f>
        <v>0</v>
      </c>
      <c r="L7" s="259">
        <f>SUM(F3:F6)-F7</f>
        <v>0</v>
      </c>
      <c r="M7" s="264">
        <f>SUM(G3:G6)-G7</f>
        <v>0</v>
      </c>
    </row>
    <row r="8" spans="1:13" thickTop="1" x14ac:dyDescent="0.3"/>
  </sheetData>
  <mergeCells count="1">
    <mergeCell ref="I1:M1"/>
  </mergeCells>
  <conditionalFormatting sqref="I3:M7">
    <cfRule type="cellIs" dxfId="129" priority="5" operator="lessThan">
      <formula>0</formula>
    </cfRule>
    <cfRule type="cellIs" dxfId="128" priority="6" operator="greaterThan">
      <formula>0</formula>
    </cfRule>
    <cfRule type="cellIs" dxfId="127" priority="7" operator="lessThan">
      <formula>0</formula>
    </cfRule>
    <cfRule type="cellIs" dxfId="126" priority="8" operator="greaterThan">
      <formula>0</formula>
    </cfRule>
  </conditionalFormatting>
  <conditionalFormatting sqref="I3:M7">
    <cfRule type="cellIs" dxfId="125" priority="1" operator="lessThan">
      <formula>0</formula>
    </cfRule>
    <cfRule type="cellIs" dxfId="124" priority="2" operator="greaterThan">
      <formula>0</formula>
    </cfRule>
    <cfRule type="cellIs" dxfId="123" priority="3" operator="lessThan">
      <formula>0</formula>
    </cfRule>
    <cfRule type="cellIs" dxfId="122" priority="4" operator="greaterThan">
      <formula>0</formula>
    </cfRule>
  </conditionalFormatting>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L8"/>
  <sheetViews>
    <sheetView showGridLines="0" zoomScaleNormal="100" workbookViewId="0">
      <selection activeCell="F9" sqref="F9"/>
    </sheetView>
  </sheetViews>
  <sheetFormatPr defaultRowHeight="15" outlineLevelCol="1" x14ac:dyDescent="0.25"/>
  <cols>
    <col min="1" max="1" width="20.42578125" customWidth="1"/>
    <col min="2" max="6" width="13.28515625" customWidth="1"/>
    <col min="7" max="7" width="17.5703125" style="263" customWidth="1"/>
    <col min="8" max="8" width="9.140625" style="260" customWidth="1" outlineLevel="1"/>
    <col min="9" max="11" width="9.140625" customWidth="1" outlineLevel="1"/>
    <col min="12" max="12" width="23.5703125" style="263" customWidth="1"/>
  </cols>
  <sheetData>
    <row r="1" spans="1:12" ht="17.25" thickBot="1" x14ac:dyDescent="0.35">
      <c r="A1" s="1" t="s">
        <v>80</v>
      </c>
      <c r="H1" s="922" t="s">
        <v>946</v>
      </c>
      <c r="I1" s="923"/>
      <c r="J1" s="923"/>
      <c r="K1" s="923"/>
      <c r="L1" s="924"/>
    </row>
    <row r="2" spans="1:12" ht="58.5" customHeight="1" thickTop="1" thickBot="1" x14ac:dyDescent="0.3">
      <c r="A2" s="49" t="s">
        <v>81</v>
      </c>
      <c r="B2" s="30" t="s">
        <v>414</v>
      </c>
      <c r="C2" s="49" t="s">
        <v>72</v>
      </c>
      <c r="D2" s="49" t="s">
        <v>73</v>
      </c>
      <c r="E2" s="49" t="s">
        <v>417</v>
      </c>
      <c r="F2" s="30" t="s">
        <v>30</v>
      </c>
      <c r="G2"/>
      <c r="H2" s="49" t="s">
        <v>414</v>
      </c>
      <c r="I2" s="49" t="s">
        <v>72</v>
      </c>
      <c r="J2" s="49" t="s">
        <v>73</v>
      </c>
      <c r="K2" s="49" t="s">
        <v>417</v>
      </c>
      <c r="L2" s="49" t="s">
        <v>30</v>
      </c>
    </row>
    <row r="3" spans="1:12" ht="27" customHeight="1" thickTop="1" thickBot="1" x14ac:dyDescent="0.3">
      <c r="A3" s="11" t="s">
        <v>74</v>
      </c>
      <c r="B3" s="18"/>
      <c r="C3" s="18"/>
      <c r="D3" s="18"/>
      <c r="E3" s="18"/>
      <c r="F3" s="12">
        <f>SUM(B3:E3)</f>
        <v>0</v>
      </c>
      <c r="L3" s="264">
        <f>SUM(B3:E3)-F3</f>
        <v>0</v>
      </c>
    </row>
    <row r="4" spans="1:12" ht="27" customHeight="1" thickBot="1" x14ac:dyDescent="0.3">
      <c r="A4" s="11" t="s">
        <v>82</v>
      </c>
      <c r="B4" s="18"/>
      <c r="C4" s="18"/>
      <c r="D4" s="18"/>
      <c r="E4" s="18"/>
      <c r="F4" s="12">
        <f>SUM(B4:E4)</f>
        <v>0</v>
      </c>
      <c r="L4" s="264">
        <f>SUM(B4:E4)-F4</f>
        <v>0</v>
      </c>
    </row>
    <row r="5" spans="1:12" ht="27" customHeight="1" thickBot="1" x14ac:dyDescent="0.3">
      <c r="A5" s="11" t="s">
        <v>83</v>
      </c>
      <c r="B5" s="18"/>
      <c r="C5" s="18"/>
      <c r="D5" s="18"/>
      <c r="E5" s="18"/>
      <c r="F5" s="12">
        <f>SUM(B5:E5)</f>
        <v>0</v>
      </c>
      <c r="L5" s="264">
        <f t="shared" ref="L5:L6" si="0">SUM(B5:E5)-F5</f>
        <v>0</v>
      </c>
    </row>
    <row r="6" spans="1:12" ht="27" customHeight="1" thickBot="1" x14ac:dyDescent="0.3">
      <c r="A6" s="11" t="s">
        <v>77</v>
      </c>
      <c r="B6" s="18"/>
      <c r="C6" s="18"/>
      <c r="D6" s="18"/>
      <c r="E6" s="18"/>
      <c r="F6" s="12">
        <f>SUM(B6:E6)</f>
        <v>0</v>
      </c>
      <c r="L6" s="264">
        <f t="shared" si="0"/>
        <v>0</v>
      </c>
    </row>
    <row r="7" spans="1:12" ht="27" customHeight="1" thickBot="1" x14ac:dyDescent="0.3">
      <c r="A7" s="21" t="s">
        <v>84</v>
      </c>
      <c r="B7" s="48">
        <f>SUM(B3:B6)</f>
        <v>0</v>
      </c>
      <c r="C7" s="48">
        <f>SUM(C3:C6)</f>
        <v>0</v>
      </c>
      <c r="D7" s="48">
        <f>SUM(D3:D6)</f>
        <v>0</v>
      </c>
      <c r="E7" s="48">
        <f>SUM(E3:E6)</f>
        <v>0</v>
      </c>
      <c r="F7" s="50">
        <f>SUM(F3:F6)</f>
        <v>0</v>
      </c>
      <c r="H7" s="261">
        <f>SUM(B3:B6)-B7</f>
        <v>0</v>
      </c>
      <c r="I7" s="259">
        <f>SUM(C3:C6)-C7</f>
        <v>0</v>
      </c>
      <c r="J7" s="259">
        <f>SUM(D3:D6)-D7</f>
        <v>0</v>
      </c>
      <c r="K7" s="259">
        <f>SUM(E3:E6)-E7</f>
        <v>0</v>
      </c>
      <c r="L7" s="264">
        <f>SUM(F3:F6)-F7</f>
        <v>0</v>
      </c>
    </row>
    <row r="8" spans="1:12" thickTop="1" x14ac:dyDescent="0.3"/>
  </sheetData>
  <mergeCells count="1">
    <mergeCell ref="H1:L1"/>
  </mergeCells>
  <conditionalFormatting sqref="H3:L7">
    <cfRule type="cellIs" dxfId="121" priority="1" operator="lessThan">
      <formula>0</formula>
    </cfRule>
    <cfRule type="cellIs" dxfId="120" priority="2" operator="greaterThan">
      <formula>0</formula>
    </cfRule>
    <cfRule type="cellIs" dxfId="119" priority="3" operator="lessThan">
      <formula>0</formula>
    </cfRule>
    <cfRule type="cellIs" dxfId="118" priority="4" operator="greaterThan">
      <formula>0</formula>
    </cfRule>
  </conditionalFormatting>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V13"/>
  <sheetViews>
    <sheetView showGridLines="0" zoomScaleNormal="100" workbookViewId="0">
      <pane xSplit="1" ySplit="4" topLeftCell="H5" activePane="bottomRight" state="frozen"/>
      <selection pane="topRight" activeCell="B1" sqref="B1"/>
      <selection pane="bottomLeft" activeCell="A5" sqref="A5"/>
      <selection pane="bottomRight" activeCell="N12" sqref="N12"/>
    </sheetView>
  </sheetViews>
  <sheetFormatPr defaultRowHeight="15" outlineLevelCol="1" x14ac:dyDescent="0.25"/>
  <cols>
    <col min="1" max="1" width="18.5703125" customWidth="1"/>
    <col min="2" max="6" width="13.5703125" customWidth="1"/>
    <col min="7" max="7" width="17.5703125" style="263" customWidth="1"/>
    <col min="8" max="10" width="13.42578125" customWidth="1" outlineLevel="1"/>
    <col min="11" max="11" width="21.140625" customWidth="1" outlineLevel="1"/>
    <col min="12" max="12" width="24.7109375" style="263" customWidth="1"/>
    <col min="14" max="14" width="22" style="265" customWidth="1"/>
  </cols>
  <sheetData>
    <row r="1" spans="1:22" ht="16.5" x14ac:dyDescent="0.3">
      <c r="A1" s="1" t="s">
        <v>85</v>
      </c>
      <c r="H1" s="922" t="s">
        <v>946</v>
      </c>
      <c r="I1" s="923"/>
      <c r="J1" s="923"/>
      <c r="K1" s="923"/>
      <c r="L1" s="924"/>
      <c r="N1" s="273" t="s">
        <v>948</v>
      </c>
      <c r="O1" s="268"/>
      <c r="P1" s="268"/>
      <c r="Q1" s="268"/>
      <c r="R1" s="268"/>
      <c r="S1" s="268"/>
      <c r="T1" s="268"/>
      <c r="U1" s="268"/>
      <c r="V1" s="268"/>
    </row>
    <row r="2" spans="1:22" ht="17.25" thickBot="1" x14ac:dyDescent="0.35">
      <c r="A2" s="2" t="s">
        <v>8</v>
      </c>
    </row>
    <row r="3" spans="1:22" ht="16.5" thickTop="1" thickBot="1" x14ac:dyDescent="0.3">
      <c r="A3" s="910" t="s">
        <v>86</v>
      </c>
      <c r="B3" s="912" t="s">
        <v>2</v>
      </c>
      <c r="C3" s="918"/>
      <c r="D3" s="918"/>
      <c r="E3" s="918"/>
      <c r="F3" s="913"/>
    </row>
    <row r="4" spans="1:22" ht="60" customHeight="1" thickTop="1" thickBot="1" x14ac:dyDescent="0.3">
      <c r="A4" s="911"/>
      <c r="B4" s="26" t="s">
        <v>87</v>
      </c>
      <c r="C4" s="17" t="s">
        <v>419</v>
      </c>
      <c r="D4" s="26" t="s">
        <v>1253</v>
      </c>
      <c r="E4" s="17" t="s">
        <v>421</v>
      </c>
      <c r="F4" s="26" t="s">
        <v>89</v>
      </c>
      <c r="G4"/>
      <c r="H4" s="49" t="s">
        <v>87</v>
      </c>
      <c r="I4" s="30" t="s">
        <v>420</v>
      </c>
      <c r="J4" s="49" t="s">
        <v>423</v>
      </c>
      <c r="K4" s="30" t="s">
        <v>421</v>
      </c>
      <c r="L4" s="49" t="s">
        <v>89</v>
      </c>
      <c r="N4" s="49" t="s">
        <v>89</v>
      </c>
    </row>
    <row r="5" spans="1:22" ht="23.25" customHeight="1" thickTop="1" thickBot="1" x14ac:dyDescent="0.3">
      <c r="A5" s="11" t="s">
        <v>90</v>
      </c>
      <c r="B5" s="18"/>
      <c r="C5" s="18"/>
      <c r="D5" s="18"/>
      <c r="E5" s="18"/>
      <c r="F5" s="12">
        <f>SUM(B5:E5)</f>
        <v>0</v>
      </c>
      <c r="L5" s="264">
        <f>SUM(B5:E5)-F5</f>
        <v>0</v>
      </c>
      <c r="N5" s="272">
        <f>F5-'BS old'!E41</f>
        <v>0</v>
      </c>
    </row>
    <row r="6" spans="1:22" ht="23.25" customHeight="1" thickBot="1" x14ac:dyDescent="0.3">
      <c r="A6" s="11" t="s">
        <v>98</v>
      </c>
      <c r="B6" s="18"/>
      <c r="C6" s="18"/>
      <c r="D6" s="18"/>
      <c r="E6" s="18"/>
      <c r="F6" s="12">
        <f t="shared" ref="F6:F11" si="0">SUM(B6:E6)</f>
        <v>0</v>
      </c>
      <c r="L6" s="264">
        <f t="shared" ref="L6:L11" si="1">SUM(B6:E6)-F6</f>
        <v>0</v>
      </c>
      <c r="N6" s="272">
        <f>F6-'BS old'!E42</f>
        <v>0</v>
      </c>
    </row>
    <row r="7" spans="1:22" ht="23.25" customHeight="1" thickBot="1" x14ac:dyDescent="0.3">
      <c r="A7" s="11" t="s">
        <v>91</v>
      </c>
      <c r="B7" s="18"/>
      <c r="C7" s="18"/>
      <c r="D7" s="18"/>
      <c r="E7" s="18"/>
      <c r="F7" s="12">
        <f t="shared" si="0"/>
        <v>0</v>
      </c>
      <c r="L7" s="264">
        <f t="shared" si="1"/>
        <v>0</v>
      </c>
      <c r="N7" s="272">
        <f>F7-'BS old'!E43</f>
        <v>0</v>
      </c>
    </row>
    <row r="8" spans="1:22" ht="23.25" customHeight="1" thickBot="1" x14ac:dyDescent="0.3">
      <c r="A8" s="11" t="s">
        <v>92</v>
      </c>
      <c r="B8" s="18"/>
      <c r="C8" s="18"/>
      <c r="D8" s="18"/>
      <c r="E8" s="18"/>
      <c r="F8" s="12">
        <f t="shared" si="0"/>
        <v>0</v>
      </c>
      <c r="L8" s="264">
        <f t="shared" si="1"/>
        <v>0</v>
      </c>
      <c r="N8" s="272">
        <f>F8-'BS old'!E44</f>
        <v>0</v>
      </c>
    </row>
    <row r="9" spans="1:22" ht="23.25" customHeight="1" thickBot="1" x14ac:dyDescent="0.35">
      <c r="A9" s="11" t="s">
        <v>93</v>
      </c>
      <c r="B9" s="18"/>
      <c r="C9" s="18"/>
      <c r="D9" s="18"/>
      <c r="E9" s="18"/>
      <c r="F9" s="12">
        <f t="shared" si="0"/>
        <v>0</v>
      </c>
      <c r="L9" s="264">
        <f t="shared" si="1"/>
        <v>0</v>
      </c>
      <c r="N9" s="272">
        <f>F9-'BS old'!E45</f>
        <v>0</v>
      </c>
    </row>
    <row r="10" spans="1:22" ht="23.25" customHeight="1" thickBot="1" x14ac:dyDescent="0.3">
      <c r="A10" s="11" t="s">
        <v>94</v>
      </c>
      <c r="B10" s="18"/>
      <c r="C10" s="18"/>
      <c r="D10" s="18"/>
      <c r="E10" s="18"/>
      <c r="F10" s="12">
        <f t="shared" si="0"/>
        <v>0</v>
      </c>
      <c r="L10" s="264">
        <f t="shared" si="1"/>
        <v>0</v>
      </c>
      <c r="N10" s="304"/>
    </row>
    <row r="11" spans="1:22" ht="23.25" customHeight="1" thickBot="1" x14ac:dyDescent="0.3">
      <c r="A11" s="11" t="s">
        <v>422</v>
      </c>
      <c r="B11" s="18"/>
      <c r="C11" s="18"/>
      <c r="D11" s="18"/>
      <c r="E11" s="18"/>
      <c r="F11" s="12">
        <f t="shared" si="0"/>
        <v>0</v>
      </c>
      <c r="L11" s="264">
        <f t="shared" si="1"/>
        <v>0</v>
      </c>
      <c r="N11" s="272">
        <f>F11-'BS old'!E46</f>
        <v>0</v>
      </c>
    </row>
    <row r="12" spans="1:22" ht="23.25" customHeight="1" thickBot="1" x14ac:dyDescent="0.3">
      <c r="A12" s="21" t="s">
        <v>95</v>
      </c>
      <c r="B12" s="48">
        <f>SUM(B5:B11)</f>
        <v>0</v>
      </c>
      <c r="C12" s="48">
        <f t="shared" ref="C12:E12" si="2">SUM(C5:C11)</f>
        <v>0</v>
      </c>
      <c r="D12" s="48">
        <f>SUM(D5:D11)</f>
        <v>0</v>
      </c>
      <c r="E12" s="48">
        <f t="shared" si="2"/>
        <v>0</v>
      </c>
      <c r="F12" s="50">
        <f>SUM(F5:F11)</f>
        <v>0</v>
      </c>
      <c r="H12" s="259">
        <f>SUM(B5:B11)-B12</f>
        <v>0</v>
      </c>
      <c r="I12" s="259">
        <f t="shared" ref="I12:L12" si="3">SUM(C5:C11)-C12</f>
        <v>0</v>
      </c>
      <c r="J12" s="259">
        <f t="shared" si="3"/>
        <v>0</v>
      </c>
      <c r="K12" s="259">
        <f t="shared" si="3"/>
        <v>0</v>
      </c>
      <c r="L12" s="264">
        <f t="shared" si="3"/>
        <v>0</v>
      </c>
      <c r="N12" s="272">
        <f>F12-'BS old'!E40</f>
        <v>0</v>
      </c>
    </row>
    <row r="13" spans="1:22" thickTop="1" x14ac:dyDescent="0.3">
      <c r="A13" s="2"/>
    </row>
  </sheetData>
  <mergeCells count="3">
    <mergeCell ref="B3:F3"/>
    <mergeCell ref="A3:A4"/>
    <mergeCell ref="H1:L1"/>
  </mergeCells>
  <conditionalFormatting sqref="H5:L8 H12:L12 L6:L12">
    <cfRule type="cellIs" dxfId="117" priority="3" operator="lessThan">
      <formula>0</formula>
    </cfRule>
    <cfRule type="cellIs" dxfId="116" priority="4" operator="greaterThan">
      <formula>0</formula>
    </cfRule>
    <cfRule type="cellIs" dxfId="115" priority="5" operator="lessThan">
      <formula>0</formula>
    </cfRule>
    <cfRule type="cellIs" dxfId="114" priority="6" operator="greaterThan">
      <formula>0</formula>
    </cfRule>
  </conditionalFormatting>
  <conditionalFormatting sqref="N5:N12">
    <cfRule type="cellIs" dxfId="113" priority="1" operator="lessThan">
      <formula>0</formula>
    </cfRule>
    <cfRule type="cellIs" dxfId="112" priority="2" operator="greaterThan">
      <formula>0</formula>
    </cfRule>
  </conditionalFormatting>
  <pageMargins left="0.7" right="0.7" top="0.75" bottom="0.75" header="0.3" footer="0.3"/>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B7"/>
  <sheetViews>
    <sheetView showGridLines="0" zoomScaleNormal="100" workbookViewId="0">
      <selection activeCell="B21" sqref="B21"/>
    </sheetView>
  </sheetViews>
  <sheetFormatPr defaultRowHeight="15" x14ac:dyDescent="0.25"/>
  <cols>
    <col min="1" max="1" width="44.42578125" customWidth="1"/>
    <col min="2" max="2" width="42.140625" customWidth="1"/>
    <col min="3" max="3" width="19.140625" customWidth="1"/>
    <col min="4" max="4" width="15.42578125" customWidth="1"/>
    <col min="5" max="5" width="14.5703125" customWidth="1"/>
    <col min="6" max="6" width="13.5703125" customWidth="1"/>
    <col min="7" max="7" width="17.5703125" customWidth="1"/>
  </cols>
  <sheetData>
    <row r="1" spans="1:2" ht="16.5" x14ac:dyDescent="0.3">
      <c r="A1" s="1" t="s">
        <v>85</v>
      </c>
    </row>
    <row r="2" spans="1:2" ht="14.45" x14ac:dyDescent="0.3">
      <c r="A2" s="2"/>
    </row>
    <row r="3" spans="1:2" ht="17.25" thickBot="1" x14ac:dyDescent="0.35">
      <c r="A3" s="2" t="s">
        <v>15</v>
      </c>
    </row>
    <row r="4" spans="1:2" ht="24" customHeight="1" thickTop="1" thickBot="1" x14ac:dyDescent="0.3">
      <c r="A4" s="7" t="s">
        <v>94</v>
      </c>
      <c r="B4" s="8" t="s">
        <v>63</v>
      </c>
    </row>
    <row r="5" spans="1:2" ht="24" thickTop="1" thickBot="1" x14ac:dyDescent="0.3">
      <c r="A5" s="9" t="s">
        <v>96</v>
      </c>
      <c r="B5" s="10"/>
    </row>
    <row r="6" spans="1:2" ht="24.75" customHeight="1" thickBot="1" x14ac:dyDescent="0.3">
      <c r="A6" s="13" t="s">
        <v>97</v>
      </c>
      <c r="B6" s="14"/>
    </row>
    <row r="7" spans="1:2" thickTop="1" x14ac:dyDescent="0.3">
      <c r="A7" s="53"/>
      <c r="B7" s="15"/>
    </row>
  </sheetData>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B5"/>
  <sheetViews>
    <sheetView showGridLines="0" zoomScaleNormal="100" workbookViewId="0">
      <selection activeCell="B3" sqref="B3"/>
    </sheetView>
  </sheetViews>
  <sheetFormatPr defaultRowHeight="15" x14ac:dyDescent="0.25"/>
  <cols>
    <col min="1" max="1" width="44.42578125" customWidth="1"/>
    <col min="2" max="2" width="42.140625" customWidth="1"/>
    <col min="3" max="3" width="19.140625" customWidth="1"/>
  </cols>
  <sheetData>
    <row r="1" spans="1:2" ht="17.25" thickBot="1" x14ac:dyDescent="0.35">
      <c r="A1" s="1" t="s">
        <v>99</v>
      </c>
    </row>
    <row r="2" spans="1:2" ht="16.5" thickTop="1" thickBot="1" x14ac:dyDescent="0.3">
      <c r="A2" s="7" t="s">
        <v>86</v>
      </c>
      <c r="B2" s="8" t="s">
        <v>36</v>
      </c>
    </row>
    <row r="3" spans="1:2" ht="24" customHeight="1" thickTop="1" thickBot="1" x14ac:dyDescent="0.3">
      <c r="A3" s="9" t="s">
        <v>100</v>
      </c>
      <c r="B3" s="10"/>
    </row>
    <row r="4" spans="1:2" ht="24" customHeight="1" thickBot="1" x14ac:dyDescent="0.3">
      <c r="A4" s="13" t="s">
        <v>101</v>
      </c>
      <c r="B4" s="14"/>
    </row>
    <row r="5" spans="1:2" thickTop="1" x14ac:dyDescent="0.3"/>
  </sheetData>
  <pageMargins left="0.7" right="0.7" top="0.75" bottom="0.75" header="0.3" footer="0.3"/>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L14"/>
  <sheetViews>
    <sheetView showGridLines="0" zoomScaleNormal="100" workbookViewId="0">
      <selection activeCell="H13" sqref="H13:J13"/>
    </sheetView>
  </sheetViews>
  <sheetFormatPr defaultRowHeight="15" x14ac:dyDescent="0.25"/>
  <cols>
    <col min="1" max="1" width="22.140625" customWidth="1"/>
    <col min="2" max="4" width="21.42578125" customWidth="1"/>
    <col min="8" max="8" width="20" style="260" customWidth="1"/>
    <col min="9" max="9" width="15.28515625" customWidth="1"/>
    <col min="10" max="10" width="20.85546875" style="263" customWidth="1"/>
  </cols>
  <sheetData>
    <row r="1" spans="1:12" ht="16.5" x14ac:dyDescent="0.3">
      <c r="A1" s="1" t="s">
        <v>102</v>
      </c>
      <c r="H1" s="922" t="s">
        <v>946</v>
      </c>
      <c r="I1" s="923"/>
      <c r="J1" s="924"/>
      <c r="K1" s="268"/>
      <c r="L1" s="268"/>
    </row>
    <row r="2" spans="1:12" ht="17.25" thickBot="1" x14ac:dyDescent="0.35">
      <c r="A2" s="2" t="s">
        <v>8</v>
      </c>
    </row>
    <row r="3" spans="1:12" ht="45" customHeight="1" thickTop="1" thickBot="1" x14ac:dyDescent="0.3">
      <c r="A3" s="49" t="s">
        <v>1</v>
      </c>
      <c r="B3" s="30" t="s">
        <v>453</v>
      </c>
      <c r="C3" s="30" t="s">
        <v>104</v>
      </c>
      <c r="D3" s="30" t="s">
        <v>455</v>
      </c>
      <c r="H3" s="49" t="s">
        <v>453</v>
      </c>
      <c r="I3" s="30" t="s">
        <v>104</v>
      </c>
      <c r="J3" s="30" t="s">
        <v>455</v>
      </c>
    </row>
    <row r="4" spans="1:12" ht="20.25" customHeight="1" thickTop="1" thickBot="1" x14ac:dyDescent="0.3">
      <c r="A4" s="11" t="s">
        <v>106</v>
      </c>
      <c r="B4" s="12"/>
      <c r="C4" s="12"/>
      <c r="D4" s="12"/>
    </row>
    <row r="5" spans="1:12" ht="20.25" customHeight="1" thickBot="1" x14ac:dyDescent="0.3">
      <c r="A5" s="11" t="s">
        <v>107</v>
      </c>
      <c r="B5" s="12"/>
      <c r="C5" s="12"/>
      <c r="D5" s="12"/>
    </row>
    <row r="6" spans="1:12" ht="20.25" customHeight="1" thickBot="1" x14ac:dyDescent="0.3">
      <c r="A6" s="13" t="s">
        <v>108</v>
      </c>
      <c r="B6" s="14">
        <f>B4+B5</f>
        <v>0</v>
      </c>
      <c r="C6" s="14">
        <f t="shared" ref="C6:D6" si="0">C4+C5</f>
        <v>0</v>
      </c>
      <c r="D6" s="14">
        <f t="shared" si="0"/>
        <v>0</v>
      </c>
      <c r="H6" s="261">
        <f>SUM(B4:B5)-B6</f>
        <v>0</v>
      </c>
      <c r="I6" s="259">
        <f t="shared" ref="I6" si="1">SUM(C4:C5)-C6</f>
        <v>0</v>
      </c>
      <c r="J6" s="264">
        <f>SUM(D4:D5)-D6</f>
        <v>0</v>
      </c>
    </row>
    <row r="7" spans="1:12" thickTop="1" x14ac:dyDescent="0.3">
      <c r="A7" s="39"/>
      <c r="B7" s="16"/>
      <c r="C7" s="16"/>
      <c r="D7" s="16"/>
    </row>
    <row r="8" spans="1:12" ht="14.45" x14ac:dyDescent="0.3">
      <c r="A8" s="39"/>
      <c r="B8" s="16"/>
      <c r="C8" s="16"/>
      <c r="D8" s="16"/>
    </row>
    <row r="9" spans="1:12" ht="15.75" thickBot="1" x14ac:dyDescent="0.3">
      <c r="A9" s="39" t="s">
        <v>114</v>
      </c>
      <c r="B9" s="16"/>
      <c r="C9" s="16"/>
      <c r="D9" s="16"/>
    </row>
    <row r="10" spans="1:12" ht="45" customHeight="1" thickTop="1" thickBot="1" x14ac:dyDescent="0.3">
      <c r="A10" s="49" t="s">
        <v>1</v>
      </c>
      <c r="B10" s="30" t="s">
        <v>453</v>
      </c>
      <c r="C10" s="30" t="s">
        <v>104</v>
      </c>
      <c r="D10" s="30" t="s">
        <v>454</v>
      </c>
    </row>
    <row r="11" spans="1:12" ht="20.25" customHeight="1" thickTop="1" thickBot="1" x14ac:dyDescent="0.3">
      <c r="A11" s="11" t="s">
        <v>115</v>
      </c>
      <c r="B11" s="12"/>
      <c r="C11" s="12"/>
      <c r="D11" s="12"/>
    </row>
    <row r="12" spans="1:12" ht="20.25" customHeight="1" thickBot="1" x14ac:dyDescent="0.3">
      <c r="A12" s="11" t="s">
        <v>116</v>
      </c>
      <c r="B12" s="12"/>
      <c r="C12" s="12"/>
      <c r="D12" s="12"/>
    </row>
    <row r="13" spans="1:12" ht="20.25" customHeight="1" thickBot="1" x14ac:dyDescent="0.3">
      <c r="A13" s="13" t="s">
        <v>108</v>
      </c>
      <c r="B13" s="14">
        <f>B11+B12</f>
        <v>0</v>
      </c>
      <c r="C13" s="14">
        <f t="shared" ref="C13:D13" si="2">C11+C12</f>
        <v>0</v>
      </c>
      <c r="D13" s="14">
        <f t="shared" si="2"/>
        <v>0</v>
      </c>
      <c r="H13" s="261">
        <f>SUM(B11:B12)-B13</f>
        <v>0</v>
      </c>
      <c r="I13" s="259">
        <f>SUM(C11:C12)-C13</f>
        <v>0</v>
      </c>
      <c r="J13" s="264">
        <f t="shared" ref="J13" si="3">SUM(D11:D12)-D13</f>
        <v>0</v>
      </c>
    </row>
    <row r="14" spans="1:12" thickTop="1" x14ac:dyDescent="0.3">
      <c r="A14" s="5"/>
    </row>
  </sheetData>
  <mergeCells count="1">
    <mergeCell ref="H1:J1"/>
  </mergeCells>
  <conditionalFormatting sqref="H4:J13">
    <cfRule type="cellIs" dxfId="111" priority="1" operator="lessThan">
      <formula>0</formula>
    </cfRule>
    <cfRule type="cellIs" dxfId="110" priority="2" operator="greaterThan">
      <formula>0</formula>
    </cfRule>
  </conditionalFormatting>
  <pageMargins left="0.7" right="0.7" top="0.75" bottom="0.75" header="0.3" footer="0.3"/>
  <pageSetup paperSize="9"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C17"/>
  <sheetViews>
    <sheetView showGridLines="0" zoomScaleNormal="100" workbookViewId="0">
      <selection activeCell="D10" sqref="D10"/>
    </sheetView>
  </sheetViews>
  <sheetFormatPr defaultRowHeight="15" x14ac:dyDescent="0.25"/>
  <cols>
    <col min="1" max="1" width="28.7109375" customWidth="1"/>
    <col min="2" max="3" width="28.85546875" customWidth="1"/>
    <col min="4" max="4" width="36.5703125" customWidth="1"/>
  </cols>
  <sheetData>
    <row r="1" spans="1:3" ht="16.5" x14ac:dyDescent="0.3">
      <c r="A1" s="1" t="s">
        <v>102</v>
      </c>
    </row>
    <row r="2" spans="1:3" ht="14.45" x14ac:dyDescent="0.3">
      <c r="A2" s="2"/>
    </row>
    <row r="3" spans="1:3" ht="15.75" thickBot="1" x14ac:dyDescent="0.3">
      <c r="A3" s="16" t="s">
        <v>15</v>
      </c>
      <c r="B3" s="16"/>
      <c r="C3" s="16"/>
    </row>
    <row r="4" spans="1:3" ht="45" customHeight="1" thickTop="1" thickBot="1" x14ac:dyDescent="0.3">
      <c r="A4" s="49" t="s">
        <v>109</v>
      </c>
      <c r="B4" s="30" t="s">
        <v>103</v>
      </c>
      <c r="C4" s="30" t="s">
        <v>105</v>
      </c>
    </row>
    <row r="5" spans="1:3" ht="20.25" customHeight="1" thickTop="1" thickBot="1" x14ac:dyDescent="0.3">
      <c r="A5" s="11" t="s">
        <v>110</v>
      </c>
      <c r="B5" s="12"/>
      <c r="C5" s="12"/>
    </row>
    <row r="6" spans="1:3" ht="20.25" customHeight="1" thickBot="1" x14ac:dyDescent="0.3">
      <c r="A6" s="11" t="s">
        <v>111</v>
      </c>
      <c r="B6" s="12"/>
      <c r="C6" s="12"/>
    </row>
    <row r="7" spans="1:3" ht="20.25" customHeight="1" thickBot="1" x14ac:dyDescent="0.3">
      <c r="A7" s="11" t="s">
        <v>112</v>
      </c>
      <c r="B7" s="12"/>
      <c r="C7" s="12"/>
    </row>
    <row r="8" spans="1:3" ht="20.25" customHeight="1" thickBot="1" x14ac:dyDescent="0.3">
      <c r="A8" s="13" t="s">
        <v>113</v>
      </c>
      <c r="B8" s="14"/>
      <c r="C8" s="14"/>
    </row>
    <row r="9" spans="1:3" thickTop="1" x14ac:dyDescent="0.3">
      <c r="A9" s="16"/>
      <c r="B9" s="16"/>
      <c r="C9" s="16"/>
    </row>
    <row r="10" spans="1:3" ht="14.45" x14ac:dyDescent="0.3">
      <c r="A10" s="40"/>
      <c r="B10" s="16"/>
      <c r="C10" s="16"/>
    </row>
    <row r="11" spans="1:3" ht="15.75" thickBot="1" x14ac:dyDescent="0.3">
      <c r="A11" s="40" t="s">
        <v>117</v>
      </c>
      <c r="B11" s="16"/>
      <c r="C11" s="16"/>
    </row>
    <row r="12" spans="1:3" ht="45" customHeight="1" thickTop="1" thickBot="1" x14ac:dyDescent="0.3">
      <c r="A12" s="49" t="s">
        <v>118</v>
      </c>
      <c r="B12" s="30" t="s">
        <v>103</v>
      </c>
      <c r="C12" s="30" t="s">
        <v>454</v>
      </c>
    </row>
    <row r="13" spans="1:3" ht="20.25" customHeight="1" thickTop="1" thickBot="1" x14ac:dyDescent="0.3">
      <c r="A13" s="11" t="s">
        <v>119</v>
      </c>
      <c r="B13" s="12"/>
      <c r="C13" s="12"/>
    </row>
    <row r="14" spans="1:3" ht="20.25" customHeight="1" thickBot="1" x14ac:dyDescent="0.3">
      <c r="A14" s="11" t="s">
        <v>111</v>
      </c>
      <c r="B14" s="12"/>
      <c r="C14" s="12"/>
    </row>
    <row r="15" spans="1:3" ht="20.25" customHeight="1" thickBot="1" x14ac:dyDescent="0.3">
      <c r="A15" s="11" t="s">
        <v>120</v>
      </c>
      <c r="B15" s="12"/>
      <c r="C15" s="12"/>
    </row>
    <row r="16" spans="1:3" ht="20.25" customHeight="1" thickBot="1" x14ac:dyDescent="0.3">
      <c r="A16" s="13" t="s">
        <v>113</v>
      </c>
      <c r="B16" s="14"/>
      <c r="C16" s="14"/>
    </row>
    <row r="17" thickTop="1" x14ac:dyDescent="0.3"/>
  </sheetData>
  <pageMargins left="0.7" right="0.7" top="0.75" bottom="0.75" header="0.3" footer="0.3"/>
  <pageSetup paperSize="9"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O11"/>
  <sheetViews>
    <sheetView showGridLines="0" zoomScaleNormal="100" workbookViewId="0">
      <selection activeCell="H3" sqref="H3:K3"/>
    </sheetView>
  </sheetViews>
  <sheetFormatPr defaultRowHeight="15" outlineLevelCol="1" x14ac:dyDescent="0.25"/>
  <cols>
    <col min="1" max="1" width="25.28515625" customWidth="1"/>
    <col min="2" max="6" width="12.140625" customWidth="1"/>
    <col min="8" max="8" width="18.85546875" style="260" hidden="1" customWidth="1" outlineLevel="1"/>
    <col min="9" max="11" width="18.85546875" hidden="1" customWidth="1" outlineLevel="1"/>
    <col min="12" max="12" width="24.7109375" style="263" customWidth="1" collapsed="1"/>
    <col min="14" max="14" width="22" style="265" customWidth="1"/>
  </cols>
  <sheetData>
    <row r="1" spans="1:15" ht="17.25" thickBot="1" x14ac:dyDescent="0.35">
      <c r="A1" s="1" t="s">
        <v>121</v>
      </c>
      <c r="H1" s="922" t="s">
        <v>946</v>
      </c>
      <c r="I1" s="923"/>
      <c r="J1" s="923"/>
      <c r="K1" s="923"/>
      <c r="L1" s="924"/>
      <c r="N1" s="273" t="s">
        <v>948</v>
      </c>
    </row>
    <row r="2" spans="1:15" ht="16.5" thickTop="1" thickBot="1" x14ac:dyDescent="0.3">
      <c r="A2" s="910" t="s">
        <v>122</v>
      </c>
      <c r="B2" s="912" t="s">
        <v>2</v>
      </c>
      <c r="C2" s="918"/>
      <c r="D2" s="918"/>
      <c r="E2" s="918"/>
      <c r="F2" s="913"/>
    </row>
    <row r="3" spans="1:15" ht="62.25" customHeight="1" thickTop="1" thickBot="1" x14ac:dyDescent="0.3">
      <c r="A3" s="911"/>
      <c r="B3" s="26" t="s">
        <v>123</v>
      </c>
      <c r="C3" s="17" t="s">
        <v>419</v>
      </c>
      <c r="D3" s="26" t="s">
        <v>423</v>
      </c>
      <c r="E3" s="17" t="s">
        <v>421</v>
      </c>
      <c r="F3" s="26" t="s">
        <v>89</v>
      </c>
      <c r="H3" s="49" t="s">
        <v>123</v>
      </c>
      <c r="I3" s="30" t="s">
        <v>419</v>
      </c>
      <c r="J3" s="49" t="s">
        <v>423</v>
      </c>
      <c r="K3" s="30" t="s">
        <v>421</v>
      </c>
      <c r="L3" s="49" t="s">
        <v>89</v>
      </c>
      <c r="N3" s="49" t="s">
        <v>89</v>
      </c>
    </row>
    <row r="4" spans="1:15" s="4" customFormat="1" ht="33" customHeight="1" thickTop="1" thickBot="1" x14ac:dyDescent="0.3">
      <c r="A4" s="11" t="s">
        <v>125</v>
      </c>
      <c r="B4" s="18"/>
      <c r="C4" s="18"/>
      <c r="D4" s="18"/>
      <c r="E4" s="18"/>
      <c r="F4" s="12">
        <f>SUM(B4:E4)</f>
        <v>0</v>
      </c>
      <c r="H4" s="260"/>
      <c r="I4"/>
      <c r="J4"/>
      <c r="K4"/>
      <c r="L4" s="264">
        <f>SUM(B4:E4)-F4</f>
        <v>0</v>
      </c>
      <c r="N4" s="272">
        <f>F4-'BS old'!$E$56-'BS old'!$E$48</f>
        <v>0</v>
      </c>
      <c r="O4"/>
    </row>
    <row r="5" spans="1:15" s="4" customFormat="1" ht="33" customHeight="1" thickBot="1" x14ac:dyDescent="0.3">
      <c r="A5" s="11" t="s">
        <v>126</v>
      </c>
      <c r="B5" s="18"/>
      <c r="C5" s="18"/>
      <c r="D5" s="18"/>
      <c r="E5" s="18"/>
      <c r="F5" s="12">
        <f t="shared" ref="F5:F8" si="0">SUM(B5:E5)</f>
        <v>0</v>
      </c>
      <c r="H5" s="260"/>
      <c r="I5"/>
      <c r="J5"/>
      <c r="K5"/>
      <c r="L5" s="264">
        <f>SUM(B5:E5)-F5</f>
        <v>0</v>
      </c>
      <c r="N5" s="272">
        <f>F5-'BS old'!$E$58-'BS old'!$E$50</f>
        <v>0</v>
      </c>
      <c r="O5"/>
    </row>
    <row r="6" spans="1:15" s="4" customFormat="1" ht="33" customHeight="1" thickBot="1" x14ac:dyDescent="0.3">
      <c r="A6" s="11" t="s">
        <v>136</v>
      </c>
      <c r="B6" s="18"/>
      <c r="C6" s="18"/>
      <c r="D6" s="18"/>
      <c r="E6" s="18"/>
      <c r="F6" s="12">
        <f t="shared" si="0"/>
        <v>0</v>
      </c>
      <c r="H6" s="260"/>
      <c r="I6"/>
      <c r="J6"/>
      <c r="K6"/>
      <c r="L6" s="264">
        <f t="shared" ref="L6:L8" si="1">SUM(B6:E6)-F6</f>
        <v>0</v>
      </c>
      <c r="N6" s="272">
        <f>F6-'BS old'!$E$59-'BS old'!$E$51</f>
        <v>0</v>
      </c>
      <c r="O6"/>
    </row>
    <row r="7" spans="1:15" s="4" customFormat="1" ht="33" customHeight="1" thickBot="1" x14ac:dyDescent="0.3">
      <c r="A7" s="11" t="s">
        <v>127</v>
      </c>
      <c r="B7" s="18"/>
      <c r="C7" s="18"/>
      <c r="D7" s="18"/>
      <c r="E7" s="18"/>
      <c r="F7" s="12">
        <f t="shared" si="0"/>
        <v>0</v>
      </c>
      <c r="H7" s="260"/>
      <c r="I7"/>
      <c r="J7"/>
      <c r="K7"/>
      <c r="L7" s="264">
        <f t="shared" si="1"/>
        <v>0</v>
      </c>
      <c r="N7" s="272">
        <f>F7-'BS old'!$E$60-'BS old'!$E$52</f>
        <v>0</v>
      </c>
      <c r="O7"/>
    </row>
    <row r="8" spans="1:15" s="4" customFormat="1" ht="33" customHeight="1" thickBot="1" x14ac:dyDescent="0.3">
      <c r="A8" s="11" t="s">
        <v>128</v>
      </c>
      <c r="B8" s="18"/>
      <c r="C8" s="18"/>
      <c r="D8" s="18"/>
      <c r="E8" s="18"/>
      <c r="F8" s="12">
        <f t="shared" si="0"/>
        <v>0</v>
      </c>
      <c r="H8" s="260"/>
      <c r="I8"/>
      <c r="J8"/>
      <c r="K8"/>
      <c r="L8" s="264">
        <f t="shared" si="1"/>
        <v>0</v>
      </c>
      <c r="N8" s="272">
        <f>F8-SUM('BS old'!$E$61:$E$63,'BS old'!$E$53,'BS old'!$E$54)</f>
        <v>0</v>
      </c>
      <c r="O8"/>
    </row>
    <row r="9" spans="1:15" s="4" customFormat="1" ht="33" customHeight="1" thickBot="1" x14ac:dyDescent="0.3">
      <c r="A9" s="21" t="s">
        <v>129</v>
      </c>
      <c r="B9" s="48">
        <f>SUM(B4:B8)</f>
        <v>0</v>
      </c>
      <c r="C9" s="48">
        <f>SUM(C4:C8)</f>
        <v>0</v>
      </c>
      <c r="D9" s="48">
        <f>SUM(D4:D8)</f>
        <v>0</v>
      </c>
      <c r="E9" s="48">
        <f>SUM(E4:E8)</f>
        <v>0</v>
      </c>
      <c r="F9" s="50">
        <f>SUM(F4:F8)</f>
        <v>0</v>
      </c>
      <c r="H9" s="260"/>
      <c r="I9"/>
      <c r="J9"/>
      <c r="K9"/>
      <c r="L9" s="264">
        <f>SUM(F4:F8)-F9</f>
        <v>0</v>
      </c>
      <c r="N9" s="272">
        <f>F9-'BS old'!$E$47-'BS old'!$E$55</f>
        <v>0</v>
      </c>
      <c r="O9"/>
    </row>
    <row r="10" spans="1:15" thickTop="1" x14ac:dyDescent="0.3">
      <c r="L10" s="264"/>
      <c r="N10" s="272"/>
    </row>
    <row r="11" spans="1:15" ht="14.45" x14ac:dyDescent="0.3">
      <c r="H11" s="261"/>
      <c r="I11" s="259"/>
      <c r="J11" s="259"/>
      <c r="K11" s="259"/>
      <c r="L11" s="264"/>
      <c r="N11" s="272"/>
    </row>
  </sheetData>
  <mergeCells count="3">
    <mergeCell ref="B2:F2"/>
    <mergeCell ref="A2:A3"/>
    <mergeCell ref="H1:L1"/>
  </mergeCells>
  <conditionalFormatting sqref="H4:L7 H11:L11 L5:L10">
    <cfRule type="cellIs" dxfId="109" priority="7" operator="lessThan">
      <formula>0</formula>
    </cfRule>
    <cfRule type="cellIs" dxfId="108" priority="8" operator="greaterThan">
      <formula>0</formula>
    </cfRule>
    <cfRule type="cellIs" dxfId="107" priority="9" operator="lessThan">
      <formula>0</formula>
    </cfRule>
    <cfRule type="cellIs" dxfId="106" priority="10" operator="greaterThan">
      <formula>0</formula>
    </cfRule>
  </conditionalFormatting>
  <conditionalFormatting sqref="N4:N11">
    <cfRule type="cellIs" dxfId="105" priority="5" operator="lessThan">
      <formula>0</formula>
    </cfRule>
    <cfRule type="cellIs" dxfId="104" priority="6" operator="greaterThan">
      <formula>0</formula>
    </cfRule>
  </conditionalFormatting>
  <conditionalFormatting sqref="L9">
    <cfRule type="cellIs" dxfId="103" priority="1" operator="lessThan">
      <formula>0</formula>
    </cfRule>
    <cfRule type="cellIs" dxfId="102" priority="2" operator="greaterThan">
      <formula>0</formula>
    </cfRule>
    <cfRule type="cellIs" dxfId="101" priority="3" operator="lessThan">
      <formula>0</formula>
    </cfRule>
    <cfRule type="cellIs" dxfId="100" priority="4" operator="greaterThan">
      <formula>0</formula>
    </cfRule>
  </conditionalFormatting>
  <pageMargins left="0.7" right="0.7" top="0.75" bottom="0.75" header="0.3" footer="0.3"/>
  <pageSetup paperSize="9"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J20"/>
  <sheetViews>
    <sheetView showGridLines="0" zoomScaleNormal="100" workbookViewId="0">
      <selection activeCell="J12" sqref="J12:J19"/>
    </sheetView>
  </sheetViews>
  <sheetFormatPr defaultRowHeight="15" outlineLevelCol="1" x14ac:dyDescent="0.25"/>
  <cols>
    <col min="1" max="1" width="25.85546875" customWidth="1"/>
    <col min="2" max="4" width="20.140625" customWidth="1"/>
    <col min="5" max="5" width="20.42578125" customWidth="1"/>
    <col min="6" max="6" width="20.42578125" style="260" customWidth="1" outlineLevel="1"/>
    <col min="7" max="7" width="18.85546875" customWidth="1" outlineLevel="1"/>
    <col min="8" max="8" width="20.85546875" style="263" customWidth="1"/>
    <col min="10" max="10" width="22" style="265" customWidth="1"/>
  </cols>
  <sheetData>
    <row r="1" spans="1:10" ht="16.5" x14ac:dyDescent="0.3">
      <c r="A1" s="1" t="s">
        <v>130</v>
      </c>
      <c r="F1" s="922" t="s">
        <v>946</v>
      </c>
      <c r="G1" s="923"/>
      <c r="H1" s="924"/>
      <c r="J1" s="271" t="s">
        <v>948</v>
      </c>
    </row>
    <row r="2" spans="1:10" ht="17.25" thickBot="1" x14ac:dyDescent="0.35">
      <c r="A2" s="2" t="s">
        <v>8</v>
      </c>
    </row>
    <row r="3" spans="1:10" ht="22.5" customHeight="1" thickTop="1" thickBot="1" x14ac:dyDescent="0.3">
      <c r="A3" s="7" t="s">
        <v>131</v>
      </c>
      <c r="B3" s="8" t="s">
        <v>132</v>
      </c>
      <c r="C3" s="8" t="s">
        <v>133</v>
      </c>
      <c r="D3" s="8" t="s">
        <v>129</v>
      </c>
      <c r="F3" s="49" t="s">
        <v>132</v>
      </c>
      <c r="G3" s="30" t="s">
        <v>133</v>
      </c>
      <c r="H3" s="30" t="s">
        <v>129</v>
      </c>
      <c r="J3" s="49" t="s">
        <v>129</v>
      </c>
    </row>
    <row r="4" spans="1:10" ht="22.5" customHeight="1" thickTop="1" thickBot="1" x14ac:dyDescent="0.3">
      <c r="A4" s="54" t="s">
        <v>134</v>
      </c>
      <c r="B4" s="43"/>
      <c r="C4" s="43"/>
      <c r="D4" s="44"/>
      <c r="J4" s="272"/>
    </row>
    <row r="5" spans="1:10" ht="22.5" customHeight="1" thickTop="1" thickBot="1" x14ac:dyDescent="0.3">
      <c r="A5" s="11" t="s">
        <v>135</v>
      </c>
      <c r="B5" s="18"/>
      <c r="C5" s="18"/>
      <c r="D5" s="12">
        <f>B5+C5</f>
        <v>0</v>
      </c>
      <c r="H5" s="264">
        <f>SUM(B5:C5)-D5</f>
        <v>0</v>
      </c>
      <c r="J5" s="272">
        <f>D5-'BS old'!$D$48</f>
        <v>0</v>
      </c>
    </row>
    <row r="6" spans="1:10" ht="22.5" customHeight="1" thickBot="1" x14ac:dyDescent="0.3">
      <c r="A6" s="11" t="s">
        <v>126</v>
      </c>
      <c r="B6" s="18"/>
      <c r="C6" s="18"/>
      <c r="D6" s="12">
        <f t="shared" ref="D6:D9" si="0">B6+C6</f>
        <v>0</v>
      </c>
      <c r="H6" s="264">
        <f t="shared" ref="H6:H9" si="1">SUM(B6:C6)-D6</f>
        <v>0</v>
      </c>
      <c r="J6" s="272">
        <f>D6-'BS old'!$D$50</f>
        <v>0</v>
      </c>
    </row>
    <row r="7" spans="1:10" ht="22.5" customHeight="1" thickBot="1" x14ac:dyDescent="0.3">
      <c r="A7" s="11" t="s">
        <v>136</v>
      </c>
      <c r="B7" s="18"/>
      <c r="C7" s="18"/>
      <c r="D7" s="12">
        <f t="shared" si="0"/>
        <v>0</v>
      </c>
      <c r="H7" s="264">
        <f t="shared" si="1"/>
        <v>0</v>
      </c>
      <c r="J7" s="272">
        <f>D7-'BS old'!$D$51</f>
        <v>0</v>
      </c>
    </row>
    <row r="8" spans="1:10" ht="22.5" customHeight="1" thickBot="1" x14ac:dyDescent="0.3">
      <c r="A8" s="11" t="s">
        <v>127</v>
      </c>
      <c r="B8" s="18"/>
      <c r="C8" s="18"/>
      <c r="D8" s="12">
        <f t="shared" si="0"/>
        <v>0</v>
      </c>
      <c r="H8" s="264">
        <f t="shared" si="1"/>
        <v>0</v>
      </c>
      <c r="J8" s="272">
        <f>D8-'BS old'!$D$52</f>
        <v>0</v>
      </c>
    </row>
    <row r="9" spans="1:10" ht="22.5" customHeight="1" thickBot="1" x14ac:dyDescent="0.3">
      <c r="A9" s="11" t="s">
        <v>128</v>
      </c>
      <c r="B9" s="18"/>
      <c r="C9" s="18"/>
      <c r="D9" s="12">
        <f t="shared" si="0"/>
        <v>0</v>
      </c>
      <c r="H9" s="264">
        <f t="shared" si="1"/>
        <v>0</v>
      </c>
      <c r="J9" s="272">
        <f>D9-'BS old'!$D$53-'BS old'!$D$54</f>
        <v>0</v>
      </c>
    </row>
    <row r="10" spans="1:10" ht="22.5" customHeight="1" thickBot="1" x14ac:dyDescent="0.3">
      <c r="A10" s="21" t="s">
        <v>137</v>
      </c>
      <c r="B10" s="48">
        <f>SUM(B5:B9)</f>
        <v>0</v>
      </c>
      <c r="C10" s="48">
        <f>SUM(C5:C9)</f>
        <v>0</v>
      </c>
      <c r="D10" s="50">
        <f>SUM(D5:D9)</f>
        <v>0</v>
      </c>
      <c r="F10" s="261">
        <f>SUM(B5:B9)-B10</f>
        <v>0</v>
      </c>
      <c r="G10" s="259">
        <f>SUM(C5:C9)-C10</f>
        <v>0</v>
      </c>
      <c r="H10" s="264">
        <f>SUM(D5:D9)-D10</f>
        <v>0</v>
      </c>
      <c r="J10" s="272">
        <f>D10-'BS old'!$D$47</f>
        <v>0</v>
      </c>
    </row>
    <row r="11" spans="1:10" ht="22.5" customHeight="1" thickTop="1" thickBot="1" x14ac:dyDescent="0.3">
      <c r="A11" s="54" t="s">
        <v>138</v>
      </c>
      <c r="B11" s="43"/>
      <c r="C11" s="43"/>
      <c r="D11" s="44"/>
      <c r="J11" s="272"/>
    </row>
    <row r="12" spans="1:10" ht="22.5" customHeight="1" thickTop="1" thickBot="1" x14ac:dyDescent="0.3">
      <c r="A12" s="11" t="s">
        <v>139</v>
      </c>
      <c r="B12" s="18"/>
      <c r="C12" s="18"/>
      <c r="D12" s="12">
        <f>B12+C12</f>
        <v>0</v>
      </c>
      <c r="H12" s="264">
        <f>SUM(B12:C12)-D12</f>
        <v>0</v>
      </c>
      <c r="J12" s="272">
        <f>D12-'BS old'!$D$56</f>
        <v>0</v>
      </c>
    </row>
    <row r="13" spans="1:10" ht="22.5" customHeight="1" thickBot="1" x14ac:dyDescent="0.3">
      <c r="A13" s="11" t="s">
        <v>126</v>
      </c>
      <c r="B13" s="18"/>
      <c r="C13" s="18"/>
      <c r="D13" s="12">
        <f t="shared" ref="D13:D18" si="2">B13+C13</f>
        <v>0</v>
      </c>
      <c r="H13" s="264">
        <f t="shared" ref="H13:H18" si="3">SUM(B13:C13)-D13</f>
        <v>0</v>
      </c>
      <c r="J13" s="272">
        <f>D13-'BS old'!$D$58</f>
        <v>0</v>
      </c>
    </row>
    <row r="14" spans="1:10" ht="22.5" customHeight="1" thickBot="1" x14ac:dyDescent="0.3">
      <c r="A14" s="11" t="s">
        <v>136</v>
      </c>
      <c r="B14" s="18"/>
      <c r="C14" s="18"/>
      <c r="D14" s="12">
        <f t="shared" si="2"/>
        <v>0</v>
      </c>
      <c r="H14" s="264">
        <f t="shared" si="3"/>
        <v>0</v>
      </c>
      <c r="J14" s="272">
        <f>D14-'BS old'!$D$59</f>
        <v>0</v>
      </c>
    </row>
    <row r="15" spans="1:10" ht="22.5" customHeight="1" thickBot="1" x14ac:dyDescent="0.3">
      <c r="A15" s="11" t="s">
        <v>127</v>
      </c>
      <c r="B15" s="18"/>
      <c r="C15" s="18"/>
      <c r="D15" s="12">
        <f t="shared" si="2"/>
        <v>0</v>
      </c>
      <c r="H15" s="264">
        <f t="shared" si="3"/>
        <v>0</v>
      </c>
      <c r="J15" s="272">
        <f>D15-'BS old'!$D$60</f>
        <v>0</v>
      </c>
    </row>
    <row r="16" spans="1:10" ht="22.5" customHeight="1" thickBot="1" x14ac:dyDescent="0.3">
      <c r="A16" s="11" t="s">
        <v>140</v>
      </c>
      <c r="B16" s="18"/>
      <c r="C16" s="18"/>
      <c r="D16" s="12">
        <f t="shared" si="2"/>
        <v>0</v>
      </c>
      <c r="H16" s="264">
        <f t="shared" si="3"/>
        <v>0</v>
      </c>
      <c r="J16" s="272">
        <f>D16-'BS old'!$D$61</f>
        <v>0</v>
      </c>
    </row>
    <row r="17" spans="1:10" ht="22.5" customHeight="1" thickBot="1" x14ac:dyDescent="0.3">
      <c r="A17" s="11" t="s">
        <v>141</v>
      </c>
      <c r="B17" s="18"/>
      <c r="C17" s="18"/>
      <c r="D17" s="12">
        <f t="shared" si="2"/>
        <v>0</v>
      </c>
      <c r="H17" s="264">
        <f t="shared" si="3"/>
        <v>0</v>
      </c>
      <c r="J17" s="272">
        <f>D17-'BS old'!$D$62</f>
        <v>0</v>
      </c>
    </row>
    <row r="18" spans="1:10" ht="22.5" customHeight="1" thickBot="1" x14ac:dyDescent="0.3">
      <c r="A18" s="11" t="s">
        <v>128</v>
      </c>
      <c r="B18" s="18"/>
      <c r="C18" s="18"/>
      <c r="D18" s="12">
        <f t="shared" si="2"/>
        <v>0</v>
      </c>
      <c r="H18" s="264">
        <f t="shared" si="3"/>
        <v>0</v>
      </c>
      <c r="J18" s="272">
        <f>D18-'BS old'!$D$63</f>
        <v>0</v>
      </c>
    </row>
    <row r="19" spans="1:10" ht="22.5" customHeight="1" thickBot="1" x14ac:dyDescent="0.3">
      <c r="A19" s="21" t="s">
        <v>142</v>
      </c>
      <c r="B19" s="48">
        <f>SUM(B12:B18)</f>
        <v>0</v>
      </c>
      <c r="C19" s="48">
        <f>SUM(C12:C18)</f>
        <v>0</v>
      </c>
      <c r="D19" s="50">
        <f>SUM(D12:D18)</f>
        <v>0</v>
      </c>
      <c r="F19" s="261">
        <f>SUM(B12:B18)-B19</f>
        <v>0</v>
      </c>
      <c r="G19" s="259">
        <f>SUM(C12:C18)-C19</f>
        <v>0</v>
      </c>
      <c r="H19" s="264">
        <f>SUM(D12:D18)-D19</f>
        <v>0</v>
      </c>
      <c r="J19" s="272">
        <f>D19-'BS old'!$D$55</f>
        <v>0</v>
      </c>
    </row>
    <row r="20" spans="1:10" thickTop="1" x14ac:dyDescent="0.3">
      <c r="A20" s="6"/>
    </row>
  </sheetData>
  <mergeCells count="1">
    <mergeCell ref="F1:H1"/>
  </mergeCells>
  <conditionalFormatting sqref="F5:H19">
    <cfRule type="cellIs" dxfId="99" priority="9" operator="lessThan">
      <formula>0</formula>
    </cfRule>
    <cfRule type="cellIs" dxfId="98" priority="10" operator="greaterThan">
      <formula>0</formula>
    </cfRule>
  </conditionalFormatting>
  <conditionalFormatting sqref="J4:J11">
    <cfRule type="cellIs" dxfId="97" priority="7" operator="lessThan">
      <formula>0</formula>
    </cfRule>
    <cfRule type="cellIs" dxfId="96" priority="8" operator="greaterThan">
      <formula>0</formula>
    </cfRule>
  </conditionalFormatting>
  <conditionalFormatting sqref="J12:J19">
    <cfRule type="cellIs" dxfId="95" priority="5" operator="lessThan">
      <formula>0</formula>
    </cfRule>
    <cfRule type="cellIs" dxfId="94" priority="6" operator="greaterThan">
      <formula>0</formula>
    </cfRule>
  </conditionalFormatting>
  <conditionalFormatting sqref="F5:H19">
    <cfRule type="cellIs" dxfId="93" priority="3" operator="lessThan">
      <formula>0</formula>
    </cfRule>
    <cfRule type="cellIs" dxfId="92" priority="4" operator="greaterThan">
      <formula>0</formula>
    </cfRule>
  </conditionalFormatting>
  <conditionalFormatting sqref="J5">
    <cfRule type="cellIs" dxfId="91" priority="1" operator="lessThan">
      <formula>0</formula>
    </cfRule>
    <cfRule type="cellIs" dxfId="90" priority="2" operator="greaterThan">
      <formula>0</formula>
    </cfRule>
  </conditionalFormatting>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12"/>
  <sheetViews>
    <sheetView showGridLines="0" zoomScaleNormal="100" workbookViewId="0">
      <selection activeCell="A2" sqref="A1:A2"/>
    </sheetView>
  </sheetViews>
  <sheetFormatPr defaultRowHeight="15" x14ac:dyDescent="0.25"/>
  <cols>
    <col min="1" max="1" width="29.140625" customWidth="1"/>
    <col min="2" max="3" width="15.42578125" customWidth="1"/>
    <col min="4" max="5" width="12.85546875" customWidth="1"/>
    <col min="6" max="6" width="12.140625" customWidth="1"/>
  </cols>
  <sheetData>
    <row r="1" spans="1:7" ht="16.5" x14ac:dyDescent="0.3">
      <c r="A1" s="1" t="s">
        <v>7</v>
      </c>
    </row>
    <row r="2" spans="1:7" ht="17.25" thickBot="1" x14ac:dyDescent="0.35">
      <c r="A2" s="2" t="s">
        <v>8</v>
      </c>
    </row>
    <row r="3" spans="1:7" ht="43.5" customHeight="1" thickTop="1" thickBot="1" x14ac:dyDescent="0.3">
      <c r="A3" s="910" t="s">
        <v>9</v>
      </c>
      <c r="B3" s="912" t="s">
        <v>10</v>
      </c>
      <c r="C3" s="913"/>
      <c r="D3" s="910" t="s">
        <v>11</v>
      </c>
      <c r="E3" s="910" t="s">
        <v>418</v>
      </c>
      <c r="F3" s="16"/>
      <c r="G3" s="16"/>
    </row>
    <row r="4" spans="1:7" ht="15" customHeight="1" thickTop="1" thickBot="1" x14ac:dyDescent="0.3">
      <c r="A4" s="911"/>
      <c r="B4" s="17" t="s">
        <v>13</v>
      </c>
      <c r="C4" s="17" t="s">
        <v>12</v>
      </c>
      <c r="D4" s="911"/>
      <c r="E4" s="911"/>
      <c r="F4" s="16"/>
      <c r="G4" s="16"/>
    </row>
    <row r="5" spans="1:7" ht="15.6" thickTop="1" thickBot="1" x14ac:dyDescent="0.35">
      <c r="A5" s="11"/>
      <c r="B5" s="18"/>
      <c r="C5" s="19"/>
      <c r="D5" s="19"/>
      <c r="E5" s="20"/>
      <c r="F5" s="16"/>
      <c r="G5" s="16"/>
    </row>
    <row r="6" spans="1:7" thickBot="1" x14ac:dyDescent="0.35">
      <c r="A6" s="11"/>
      <c r="B6" s="18"/>
      <c r="C6" s="19"/>
      <c r="D6" s="19"/>
      <c r="E6" s="20"/>
      <c r="F6" s="16"/>
      <c r="G6" s="16"/>
    </row>
    <row r="7" spans="1:7" thickBot="1" x14ac:dyDescent="0.35">
      <c r="A7" s="11"/>
      <c r="B7" s="18"/>
      <c r="C7" s="19"/>
      <c r="D7" s="19"/>
      <c r="E7" s="20"/>
      <c r="F7" s="16"/>
      <c r="G7" s="16"/>
    </row>
    <row r="8" spans="1:7" thickBot="1" x14ac:dyDescent="0.35">
      <c r="A8" s="11"/>
      <c r="B8" s="18"/>
      <c r="C8" s="19"/>
      <c r="D8" s="19"/>
      <c r="E8" s="20"/>
      <c r="F8" s="16"/>
      <c r="G8" s="16"/>
    </row>
    <row r="9" spans="1:7" thickBot="1" x14ac:dyDescent="0.35">
      <c r="A9" s="11"/>
      <c r="B9" s="18"/>
      <c r="C9" s="19"/>
      <c r="D9" s="19"/>
      <c r="E9" s="20"/>
      <c r="F9" s="16"/>
      <c r="G9" s="16"/>
    </row>
    <row r="10" spans="1:7" thickBot="1" x14ac:dyDescent="0.35">
      <c r="A10" s="21" t="s">
        <v>14</v>
      </c>
      <c r="B10" s="22">
        <f>SUM(B5:B9)</f>
        <v>0</v>
      </c>
      <c r="C10" s="23">
        <f>SUM(C5:C9)</f>
        <v>0</v>
      </c>
      <c r="D10" s="24">
        <f t="shared" ref="D10:E10" si="0">SUM(D5:D9)</f>
        <v>0</v>
      </c>
      <c r="E10" s="25">
        <f t="shared" si="0"/>
        <v>0</v>
      </c>
      <c r="F10" s="16"/>
      <c r="G10" s="16"/>
    </row>
    <row r="11" spans="1:7" thickTop="1" x14ac:dyDescent="0.3">
      <c r="A11" s="16"/>
      <c r="B11" s="16"/>
      <c r="C11" s="16"/>
      <c r="D11" s="16"/>
      <c r="E11" s="16"/>
      <c r="F11" s="16"/>
      <c r="G11" s="16"/>
    </row>
    <row r="12" spans="1:7" ht="14.45" x14ac:dyDescent="0.3">
      <c r="A12" s="29">
        <v>7</v>
      </c>
      <c r="B12" s="29">
        <v>4</v>
      </c>
      <c r="C12" s="29">
        <v>4</v>
      </c>
      <c r="D12" s="29">
        <v>4</v>
      </c>
      <c r="E12" s="29">
        <v>4</v>
      </c>
      <c r="F12" s="29"/>
      <c r="G12" s="29"/>
    </row>
  </sheetData>
  <mergeCells count="4">
    <mergeCell ref="A3:A4"/>
    <mergeCell ref="B3:C3"/>
    <mergeCell ref="D3:D4"/>
    <mergeCell ref="E3:E4"/>
  </mergeCells>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I11"/>
  <sheetViews>
    <sheetView showGridLines="0" zoomScaleNormal="100" workbookViewId="0">
      <selection activeCell="H7" sqref="H7:I10"/>
    </sheetView>
  </sheetViews>
  <sheetFormatPr defaultRowHeight="15" x14ac:dyDescent="0.25"/>
  <cols>
    <col min="1" max="1" width="33.5703125" customWidth="1"/>
    <col min="2" max="3" width="26.42578125" customWidth="1"/>
    <col min="4" max="4" width="20.42578125" customWidth="1"/>
    <col min="5" max="5" width="25.7109375" style="260" customWidth="1"/>
    <col min="6" max="6" width="25.7109375" style="263" customWidth="1"/>
    <col min="7" max="7" width="3.85546875" customWidth="1"/>
    <col min="8" max="8" width="26" style="260" customWidth="1"/>
    <col min="9" max="9" width="26" style="263" customWidth="1"/>
  </cols>
  <sheetData>
    <row r="1" spans="1:9" ht="16.5" x14ac:dyDescent="0.3">
      <c r="A1" s="1" t="s">
        <v>130</v>
      </c>
      <c r="E1" s="922" t="s">
        <v>946</v>
      </c>
      <c r="F1" s="924"/>
      <c r="G1" s="268"/>
      <c r="H1" s="922" t="s">
        <v>948</v>
      </c>
      <c r="I1" s="924"/>
    </row>
    <row r="2" spans="1:9" ht="17.25" thickBot="1" x14ac:dyDescent="0.35">
      <c r="A2" s="5" t="s">
        <v>15</v>
      </c>
    </row>
    <row r="3" spans="1:9" ht="33" customHeight="1" thickTop="1" x14ac:dyDescent="0.25">
      <c r="A3" s="910" t="s">
        <v>424</v>
      </c>
      <c r="B3" s="910" t="s">
        <v>2</v>
      </c>
      <c r="C3" s="910" t="s">
        <v>3</v>
      </c>
      <c r="E3" s="910" t="s">
        <v>2</v>
      </c>
      <c r="F3" s="910" t="s">
        <v>3</v>
      </c>
      <c r="H3" s="910" t="s">
        <v>2</v>
      </c>
      <c r="I3" s="910" t="s">
        <v>3</v>
      </c>
    </row>
    <row r="4" spans="1:9" ht="15.75" customHeight="1" thickBot="1" x14ac:dyDescent="0.3">
      <c r="A4" s="911"/>
      <c r="B4" s="911"/>
      <c r="C4" s="911"/>
      <c r="E4" s="911"/>
      <c r="F4" s="911"/>
      <c r="H4" s="911"/>
      <c r="I4" s="911"/>
    </row>
    <row r="5" spans="1:9" ht="23.25" customHeight="1" thickTop="1" thickBot="1" x14ac:dyDescent="0.3">
      <c r="A5" s="11" t="s">
        <v>143</v>
      </c>
      <c r="B5" s="55"/>
      <c r="C5" s="56"/>
    </row>
    <row r="6" spans="1:9" ht="23.25" customHeight="1" thickBot="1" x14ac:dyDescent="0.3">
      <c r="A6" s="11" t="s">
        <v>425</v>
      </c>
      <c r="B6" s="55"/>
      <c r="C6" s="56"/>
    </row>
    <row r="7" spans="1:9" ht="23.25" customHeight="1" thickBot="1" x14ac:dyDescent="0.3">
      <c r="A7" s="35" t="s">
        <v>142</v>
      </c>
      <c r="B7" s="55">
        <f>B5+B6</f>
        <v>0</v>
      </c>
      <c r="C7" s="56">
        <f>C5+C6</f>
        <v>0</v>
      </c>
      <c r="E7" s="261">
        <f>SUM(B5:B6)-B7</f>
        <v>0</v>
      </c>
      <c r="F7" s="264">
        <f>SUM(C5:C6)-C7</f>
        <v>0</v>
      </c>
      <c r="H7" s="261">
        <f>B7-'BS old'!$D$55</f>
        <v>0</v>
      </c>
      <c r="I7" s="264">
        <f>C7-'BS old'!$G$55</f>
        <v>0</v>
      </c>
    </row>
    <row r="8" spans="1:9" ht="23.25" customHeight="1" thickBot="1" x14ac:dyDescent="0.3">
      <c r="A8" s="11" t="s">
        <v>144</v>
      </c>
      <c r="B8" s="55"/>
      <c r="C8" s="56"/>
    </row>
    <row r="9" spans="1:9" ht="23.25" customHeight="1" thickBot="1" x14ac:dyDescent="0.3">
      <c r="A9" s="11" t="s">
        <v>145</v>
      </c>
      <c r="B9" s="55"/>
      <c r="C9" s="56"/>
    </row>
    <row r="10" spans="1:9" ht="23.25" customHeight="1" thickBot="1" x14ac:dyDescent="0.3">
      <c r="A10" s="21" t="s">
        <v>137</v>
      </c>
      <c r="B10" s="57">
        <f>B8+B9</f>
        <v>0</v>
      </c>
      <c r="C10" s="58">
        <f>C8+C9</f>
        <v>0</v>
      </c>
      <c r="E10" s="261">
        <f>SUM(B8:B9)-B10</f>
        <v>0</v>
      </c>
      <c r="F10" s="264">
        <f>SUM(C8:C9)-C10</f>
        <v>0</v>
      </c>
      <c r="H10" s="261">
        <f>B10-'BS old'!$D$47</f>
        <v>0</v>
      </c>
      <c r="I10" s="264">
        <f>C10-'BS old'!$G$47</f>
        <v>0</v>
      </c>
    </row>
    <row r="11" spans="1:9" thickTop="1" x14ac:dyDescent="0.3">
      <c r="A11" s="3"/>
    </row>
  </sheetData>
  <mergeCells count="9">
    <mergeCell ref="I3:I4"/>
    <mergeCell ref="H1:I1"/>
    <mergeCell ref="B3:B4"/>
    <mergeCell ref="C3:C4"/>
    <mergeCell ref="A3:A4"/>
    <mergeCell ref="E1:F1"/>
    <mergeCell ref="E3:E4"/>
    <mergeCell ref="F3:F4"/>
    <mergeCell ref="H3:H4"/>
  </mergeCells>
  <conditionalFormatting sqref="E7:F10">
    <cfRule type="cellIs" dxfId="89" priority="6" operator="lessThan">
      <formula>0</formula>
    </cfRule>
    <cfRule type="cellIs" dxfId="88" priority="7" operator="greaterThan">
      <formula>0</formula>
    </cfRule>
  </conditionalFormatting>
  <conditionalFormatting sqref="H7:I10">
    <cfRule type="cellIs" dxfId="87" priority="1" operator="lessThan">
      <formula>0</formula>
    </cfRule>
    <cfRule type="cellIs" dxfId="86" priority="2" operator="greaterThan">
      <formula>0</formula>
    </cfRule>
    <cfRule type="cellIs" dxfId="85" priority="4" operator="lessThan">
      <formula>0</formula>
    </cfRule>
    <cfRule type="cellIs" dxfId="84" priority="5" operator="greaterThan">
      <formula>0</formula>
    </cfRule>
  </conditionalFormatting>
  <conditionalFormatting sqref="H1:I2 H5:I1048576">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C7"/>
  <sheetViews>
    <sheetView showGridLines="0" zoomScaleNormal="100" workbookViewId="0">
      <selection activeCell="A7" sqref="A7"/>
    </sheetView>
  </sheetViews>
  <sheetFormatPr defaultRowHeight="15" x14ac:dyDescent="0.25"/>
  <cols>
    <col min="1" max="1" width="32.42578125" customWidth="1"/>
    <col min="2" max="3" width="27" customWidth="1"/>
    <col min="4" max="6" width="20.42578125" customWidth="1"/>
  </cols>
  <sheetData>
    <row r="1" spans="1:3" ht="17.25" thickBot="1" x14ac:dyDescent="0.35">
      <c r="A1" s="1" t="s">
        <v>146</v>
      </c>
    </row>
    <row r="2" spans="1:3" ht="16.5" thickTop="1" thickBot="1" x14ac:dyDescent="0.3">
      <c r="A2" s="910" t="s">
        <v>147</v>
      </c>
      <c r="B2" s="931" t="s">
        <v>2</v>
      </c>
      <c r="C2" s="932"/>
    </row>
    <row r="3" spans="1:3" ht="16.5" thickTop="1" thickBot="1" x14ac:dyDescent="0.3">
      <c r="A3" s="911"/>
      <c r="B3" s="8" t="s">
        <v>148</v>
      </c>
      <c r="C3" s="49" t="s">
        <v>149</v>
      </c>
    </row>
    <row r="4" spans="1:3" ht="23.25" customHeight="1" thickTop="1" thickBot="1" x14ac:dyDescent="0.3">
      <c r="A4" s="9" t="s">
        <v>150</v>
      </c>
      <c r="B4" s="36"/>
      <c r="C4" s="10"/>
    </row>
    <row r="5" spans="1:3" ht="23.25" customHeight="1" thickBot="1" x14ac:dyDescent="0.3">
      <c r="A5" s="11" t="s">
        <v>151</v>
      </c>
      <c r="B5" s="52" t="s">
        <v>18</v>
      </c>
      <c r="C5" s="12"/>
    </row>
    <row r="6" spans="1:3" ht="23.25" customHeight="1" thickBot="1" x14ac:dyDescent="0.3">
      <c r="A6" s="13" t="s">
        <v>152</v>
      </c>
      <c r="B6" s="28" t="s">
        <v>18</v>
      </c>
      <c r="C6" s="14"/>
    </row>
    <row r="7" spans="1:3" thickTop="1" x14ac:dyDescent="0.3">
      <c r="A7" s="1"/>
    </row>
  </sheetData>
  <mergeCells count="2">
    <mergeCell ref="A2:A3"/>
    <mergeCell ref="B2:C2"/>
  </mergeCells>
  <pageMargins left="0.7" right="0.7" top="0.75" bottom="0.75" header="0.3" footer="0.3"/>
  <pageSetup paperSize="9"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I9"/>
  <sheetViews>
    <sheetView showGridLines="0" topLeftCell="C1" zoomScaleNormal="100" workbookViewId="0">
      <selection activeCell="H3" sqref="H3:I8"/>
    </sheetView>
  </sheetViews>
  <sheetFormatPr defaultRowHeight="15" x14ac:dyDescent="0.25"/>
  <cols>
    <col min="1" max="1" width="33" customWidth="1"/>
    <col min="2" max="3" width="26.7109375" customWidth="1"/>
    <col min="4" max="4" width="20.42578125" customWidth="1"/>
    <col min="5" max="5" width="21.85546875" style="260" customWidth="1"/>
    <col min="6" max="6" width="36" style="263" customWidth="1"/>
    <col min="7" max="7" width="3.85546875" customWidth="1"/>
    <col min="8" max="8" width="18.5703125" style="260" customWidth="1"/>
    <col min="9" max="9" width="37" style="263" customWidth="1"/>
  </cols>
  <sheetData>
    <row r="1" spans="1:9" ht="16.5" x14ac:dyDescent="0.3">
      <c r="A1" s="1" t="s">
        <v>153</v>
      </c>
      <c r="E1" s="922" t="s">
        <v>946</v>
      </c>
      <c r="F1" s="924"/>
      <c r="H1" s="922" t="s">
        <v>948</v>
      </c>
      <c r="I1" s="924"/>
    </row>
    <row r="2" spans="1:9" ht="17.25" thickBot="1" x14ac:dyDescent="0.35">
      <c r="A2" s="5" t="s">
        <v>154</v>
      </c>
    </row>
    <row r="3" spans="1:9" ht="30" customHeight="1" thickTop="1" thickBot="1" x14ac:dyDescent="0.3">
      <c r="A3" s="7" t="s">
        <v>131</v>
      </c>
      <c r="B3" s="8" t="s">
        <v>2</v>
      </c>
      <c r="C3" s="8" t="s">
        <v>3</v>
      </c>
      <c r="E3" s="49" t="s">
        <v>2</v>
      </c>
      <c r="F3" s="49" t="s">
        <v>3</v>
      </c>
      <c r="H3" s="49" t="s">
        <v>2</v>
      </c>
      <c r="I3" s="49" t="s">
        <v>3</v>
      </c>
    </row>
    <row r="4" spans="1:9" ht="18.75" customHeight="1" thickTop="1" thickBot="1" x14ac:dyDescent="0.35">
      <c r="A4" s="9" t="s">
        <v>155</v>
      </c>
      <c r="B4" s="36"/>
      <c r="C4" s="10"/>
      <c r="H4" s="261">
        <f>B4+B7-'BS old'!$D$65</f>
        <v>0</v>
      </c>
      <c r="I4" s="264">
        <f>C4+C7-'BS old'!$G$65</f>
        <v>0</v>
      </c>
    </row>
    <row r="5" spans="1:9" ht="18.75" customHeight="1" thickBot="1" x14ac:dyDescent="0.3">
      <c r="A5" s="11" t="s">
        <v>156</v>
      </c>
      <c r="B5" s="18"/>
      <c r="C5" s="12"/>
      <c r="H5" s="261">
        <f>B5-'BS old'!$D$66</f>
        <v>0</v>
      </c>
      <c r="I5" s="264">
        <f>C5-'BS old'!$G$66</f>
        <v>0</v>
      </c>
    </row>
    <row r="6" spans="1:9" ht="18.75" customHeight="1" thickBot="1" x14ac:dyDescent="0.3">
      <c r="A6" s="11" t="s">
        <v>157</v>
      </c>
      <c r="B6" s="18"/>
      <c r="C6" s="12"/>
      <c r="E6" s="261"/>
      <c r="F6" s="264"/>
      <c r="H6" s="261">
        <f>B6-'BS old'!$D$67</f>
        <v>0</v>
      </c>
      <c r="I6" s="264">
        <f>C6-'BS old'!$G$67</f>
        <v>0</v>
      </c>
    </row>
    <row r="7" spans="1:9" ht="18.75" customHeight="1" thickBot="1" x14ac:dyDescent="0.3">
      <c r="A7" s="11" t="s">
        <v>158</v>
      </c>
      <c r="B7" s="18"/>
      <c r="C7" s="12"/>
      <c r="H7" s="261">
        <f>H4</f>
        <v>0</v>
      </c>
      <c r="I7" s="264">
        <f>I4</f>
        <v>0</v>
      </c>
    </row>
    <row r="8" spans="1:9" ht="18.75" customHeight="1" thickBot="1" x14ac:dyDescent="0.35">
      <c r="A8" s="21" t="s">
        <v>14</v>
      </c>
      <c r="B8" s="48">
        <f>SUM(B4:B7)</f>
        <v>0</v>
      </c>
      <c r="C8" s="50">
        <f>SUM(C4:C7)</f>
        <v>0</v>
      </c>
      <c r="E8" s="261">
        <f>SUM(B4:B7)-B8</f>
        <v>0</v>
      </c>
      <c r="F8" s="264">
        <f>SUM(C4:C7)-C8</f>
        <v>0</v>
      </c>
      <c r="H8" s="261">
        <f>B8-SUM('BS old'!$D$65:$D$67)</f>
        <v>0</v>
      </c>
      <c r="I8" s="264">
        <f>C8-SUM('BS old'!$G$65:$G$67)</f>
        <v>0</v>
      </c>
    </row>
    <row r="9" spans="1:9" thickTop="1" x14ac:dyDescent="0.3">
      <c r="E9" s="261"/>
      <c r="F9" s="264"/>
    </row>
  </sheetData>
  <mergeCells count="2">
    <mergeCell ref="E1:F1"/>
    <mergeCell ref="H1:I1"/>
  </mergeCells>
  <conditionalFormatting sqref="E6:F9">
    <cfRule type="cellIs" dxfId="83" priority="9" operator="lessThan">
      <formula>0</formula>
    </cfRule>
    <cfRule type="cellIs" dxfId="82" priority="10" operator="greaterThan">
      <formula>0</formula>
    </cfRule>
  </conditionalFormatting>
  <conditionalFormatting sqref="H1:I1">
    <cfRule type="cellIs" priority="8" stopIfTrue="1" operator="greaterThan">
      <formula>0</formula>
    </cfRule>
  </conditionalFormatting>
  <conditionalFormatting sqref="H8:I8">
    <cfRule type="cellIs" dxfId="81" priority="6" operator="lessThan">
      <formula>0</formula>
    </cfRule>
    <cfRule type="cellIs" dxfId="80" priority="7" operator="greaterThan">
      <formula>0</formula>
    </cfRule>
  </conditionalFormatting>
  <conditionalFormatting sqref="H4:I8">
    <cfRule type="cellIs" dxfId="79" priority="1" operator="lessThan">
      <formula>0</formula>
    </cfRule>
    <cfRule type="cellIs" dxfId="78"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M14"/>
  <sheetViews>
    <sheetView showGridLines="0" zoomScaleNormal="100" workbookViewId="0">
      <selection activeCell="C19" sqref="C19"/>
    </sheetView>
  </sheetViews>
  <sheetFormatPr defaultRowHeight="15" outlineLevelCol="1" x14ac:dyDescent="0.25"/>
  <cols>
    <col min="1" max="1" width="24.5703125" customWidth="1"/>
    <col min="2" max="5" width="15.42578125" customWidth="1"/>
    <col min="6" max="6" width="20.42578125" customWidth="1"/>
    <col min="7" max="7" width="20.42578125" style="260" customWidth="1" outlineLevel="1"/>
    <col min="8" max="9" width="20.42578125" customWidth="1" outlineLevel="1"/>
    <col min="10" max="10" width="20.42578125" style="263" customWidth="1"/>
    <col min="12" max="12" width="20.42578125" style="265" customWidth="1"/>
  </cols>
  <sheetData>
    <row r="1" spans="1:13" ht="16.5" x14ac:dyDescent="0.3">
      <c r="A1" s="1" t="s">
        <v>153</v>
      </c>
      <c r="G1" s="922" t="s">
        <v>946</v>
      </c>
      <c r="H1" s="923"/>
      <c r="I1" s="923"/>
      <c r="J1" s="924"/>
      <c r="L1" s="271" t="s">
        <v>948</v>
      </c>
      <c r="M1" s="268"/>
    </row>
    <row r="3" spans="1:13" ht="17.25" thickBot="1" x14ac:dyDescent="0.35">
      <c r="A3" s="5" t="s">
        <v>15</v>
      </c>
    </row>
    <row r="4" spans="1:13" ht="16.5" thickTop="1" thickBot="1" x14ac:dyDescent="0.3">
      <c r="A4" s="910" t="s">
        <v>159</v>
      </c>
      <c r="B4" s="912" t="s">
        <v>2</v>
      </c>
      <c r="C4" s="918"/>
      <c r="D4" s="918"/>
      <c r="E4" s="913"/>
    </row>
    <row r="5" spans="1:13" ht="18" customHeight="1" thickTop="1" x14ac:dyDescent="0.25">
      <c r="A5" s="917"/>
      <c r="B5" s="917" t="s">
        <v>32</v>
      </c>
      <c r="C5" s="917" t="s">
        <v>27</v>
      </c>
      <c r="D5" s="917" t="s">
        <v>28</v>
      </c>
      <c r="E5" s="917" t="s">
        <v>30</v>
      </c>
      <c r="G5" s="910" t="s">
        <v>32</v>
      </c>
      <c r="H5" s="910" t="s">
        <v>27</v>
      </c>
      <c r="I5" s="910" t="s">
        <v>28</v>
      </c>
      <c r="J5" s="910" t="s">
        <v>30</v>
      </c>
      <c r="L5" s="910" t="s">
        <v>30</v>
      </c>
    </row>
    <row r="6" spans="1:13" ht="17.25" customHeight="1" thickBot="1" x14ac:dyDescent="0.3">
      <c r="A6" s="911"/>
      <c r="B6" s="911"/>
      <c r="C6" s="911"/>
      <c r="D6" s="911"/>
      <c r="E6" s="911"/>
      <c r="G6" s="911"/>
      <c r="H6" s="911"/>
      <c r="I6" s="911"/>
      <c r="J6" s="911"/>
      <c r="L6" s="911"/>
    </row>
    <row r="7" spans="1:13" ht="21.75" customHeight="1" thickTop="1" thickBot="1" x14ac:dyDescent="0.3">
      <c r="A7" s="11" t="s">
        <v>160</v>
      </c>
      <c r="B7" s="18"/>
      <c r="C7" s="18"/>
      <c r="D7" s="18"/>
      <c r="E7" s="12">
        <f>SUM(B7:D7)</f>
        <v>0</v>
      </c>
      <c r="J7" s="264">
        <f>SUM(B7:D7)-E7</f>
        <v>0</v>
      </c>
    </row>
    <row r="8" spans="1:13" ht="21.75" customHeight="1" thickBot="1" x14ac:dyDescent="0.3">
      <c r="A8" s="11" t="s">
        <v>161</v>
      </c>
      <c r="B8" s="18"/>
      <c r="C8" s="18"/>
      <c r="D8" s="18"/>
      <c r="E8" s="12">
        <f t="shared" ref="E8:E12" si="0">SUM(B8:D8)</f>
        <v>0</v>
      </c>
      <c r="J8" s="264">
        <f t="shared" ref="J8:J12" si="1">SUM(B8:D8)-E8</f>
        <v>0</v>
      </c>
    </row>
    <row r="9" spans="1:13" ht="21.75" customHeight="1" thickBot="1" x14ac:dyDescent="0.3">
      <c r="A9" s="11" t="s">
        <v>162</v>
      </c>
      <c r="B9" s="18"/>
      <c r="C9" s="18"/>
      <c r="D9" s="18"/>
      <c r="E9" s="12">
        <f t="shared" si="0"/>
        <v>0</v>
      </c>
      <c r="J9" s="264">
        <f t="shared" si="1"/>
        <v>0</v>
      </c>
    </row>
    <row r="10" spans="1:13" ht="21.75" customHeight="1" thickBot="1" x14ac:dyDescent="0.3">
      <c r="A10" s="11" t="s">
        <v>163</v>
      </c>
      <c r="B10" s="18"/>
      <c r="C10" s="18"/>
      <c r="D10" s="18"/>
      <c r="E10" s="12">
        <f t="shared" si="0"/>
        <v>0</v>
      </c>
      <c r="J10" s="264">
        <f t="shared" si="1"/>
        <v>0</v>
      </c>
    </row>
    <row r="11" spans="1:13" ht="21.75" customHeight="1" thickBot="1" x14ac:dyDescent="0.3">
      <c r="A11" s="11" t="s">
        <v>164</v>
      </c>
      <c r="B11" s="18"/>
      <c r="C11" s="18"/>
      <c r="D11" s="18"/>
      <c r="E11" s="12">
        <f t="shared" si="0"/>
        <v>0</v>
      </c>
      <c r="J11" s="264">
        <f t="shared" si="1"/>
        <v>0</v>
      </c>
    </row>
    <row r="12" spans="1:13" ht="21.75" customHeight="1" thickBot="1" x14ac:dyDescent="0.3">
      <c r="A12" s="11" t="s">
        <v>165</v>
      </c>
      <c r="B12" s="18"/>
      <c r="C12" s="18"/>
      <c r="D12" s="18"/>
      <c r="E12" s="12">
        <f t="shared" si="0"/>
        <v>0</v>
      </c>
      <c r="J12" s="264">
        <f t="shared" si="1"/>
        <v>0</v>
      </c>
    </row>
    <row r="13" spans="1:13" ht="21.75" customHeight="1" thickBot="1" x14ac:dyDescent="0.3">
      <c r="A13" s="21" t="s">
        <v>166</v>
      </c>
      <c r="B13" s="48">
        <f>SUM(B7:B12)</f>
        <v>0</v>
      </c>
      <c r="C13" s="48">
        <f t="shared" ref="C13:E13" si="2">SUM(C7:C12)</f>
        <v>0</v>
      </c>
      <c r="D13" s="48">
        <f t="shared" si="2"/>
        <v>0</v>
      </c>
      <c r="E13" s="50">
        <f t="shared" si="2"/>
        <v>0</v>
      </c>
      <c r="G13" s="261">
        <f>SUM(B7:B12)-B13</f>
        <v>0</v>
      </c>
      <c r="H13" s="259">
        <f t="shared" ref="H13:J13" si="3">SUM(C7:C12)-C13</f>
        <v>0</v>
      </c>
      <c r="I13" s="259">
        <f t="shared" si="3"/>
        <v>0</v>
      </c>
      <c r="J13" s="264">
        <f t="shared" si="3"/>
        <v>0</v>
      </c>
      <c r="L13" s="272">
        <f>E13-SUM('BS old'!$D$68:$D$69)</f>
        <v>0</v>
      </c>
    </row>
    <row r="14" spans="1:13" thickTop="1" x14ac:dyDescent="0.3"/>
  </sheetData>
  <mergeCells count="12">
    <mergeCell ref="G1:J1"/>
    <mergeCell ref="L5:L6"/>
    <mergeCell ref="A4:A6"/>
    <mergeCell ref="B4:E4"/>
    <mergeCell ref="B5:B6"/>
    <mergeCell ref="C5:C6"/>
    <mergeCell ref="D5:D6"/>
    <mergeCell ref="E5:E6"/>
    <mergeCell ref="G5:G6"/>
    <mergeCell ref="H5:H6"/>
    <mergeCell ref="I5:I6"/>
    <mergeCell ref="J5:J6"/>
  </mergeCells>
  <conditionalFormatting sqref="L1:M1">
    <cfRule type="cellIs" priority="5" stopIfTrue="1" operator="greaterThan">
      <formula>0</formula>
    </cfRule>
  </conditionalFormatting>
  <conditionalFormatting sqref="G7:L13">
    <cfRule type="cellIs" dxfId="77" priority="3" operator="lessThan">
      <formula>0</formula>
    </cfRule>
    <cfRule type="cellIs" dxfId="76" priority="4" operator="greaterThan">
      <formula>0</formula>
    </cfRule>
  </conditionalFormatting>
  <conditionalFormatting sqref="J13">
    <cfRule type="cellIs" dxfId="75" priority="1" operator="lessThan">
      <formula>0</formula>
    </cfRule>
    <cfRule type="cellIs" dxfId="74" priority="2" operator="greaterThan">
      <formula>0</formula>
    </cfRule>
  </conditionalFormatting>
  <pageMargins left="0.7" right="0.7" top="0.75" bottom="0.75" header="0.3" footer="0.3"/>
  <pageSetup paperSize="9"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O10"/>
  <sheetViews>
    <sheetView showGridLines="0" topLeftCell="C1" zoomScaleNormal="100" workbookViewId="0">
      <selection activeCell="O6" sqref="O6"/>
    </sheetView>
  </sheetViews>
  <sheetFormatPr defaultRowHeight="15" outlineLevelCol="1" x14ac:dyDescent="0.25"/>
  <cols>
    <col min="1" max="1" width="21.42578125" customWidth="1"/>
    <col min="2" max="6" width="13" customWidth="1"/>
    <col min="9" max="9" width="23.140625" style="260" hidden="1" customWidth="1" outlineLevel="1"/>
    <col min="10" max="11" width="23.140625" hidden="1" customWidth="1" outlineLevel="1"/>
    <col min="12" max="12" width="20.140625" hidden="1" customWidth="1" outlineLevel="1"/>
    <col min="13" max="13" width="24.85546875" style="263" customWidth="1" collapsed="1"/>
    <col min="15" max="15" width="20.42578125" style="265" customWidth="1"/>
  </cols>
  <sheetData>
    <row r="1" spans="1:15" ht="17.25" thickBot="1" x14ac:dyDescent="0.35">
      <c r="A1" s="1" t="s">
        <v>167</v>
      </c>
      <c r="I1" s="928" t="s">
        <v>946</v>
      </c>
      <c r="J1" s="929"/>
      <c r="K1" s="929"/>
      <c r="L1" s="929"/>
      <c r="M1" s="930"/>
      <c r="N1" s="263"/>
      <c r="O1" s="271" t="s">
        <v>948</v>
      </c>
    </row>
    <row r="2" spans="1:15" ht="55.5" customHeight="1" thickTop="1" thickBot="1" x14ac:dyDescent="0.3">
      <c r="A2" s="49" t="s">
        <v>168</v>
      </c>
      <c r="B2" s="49" t="s">
        <v>169</v>
      </c>
      <c r="C2" s="49" t="s">
        <v>170</v>
      </c>
      <c r="D2" s="49" t="s">
        <v>88</v>
      </c>
      <c r="E2" s="49" t="s">
        <v>421</v>
      </c>
      <c r="F2" s="49" t="s">
        <v>171</v>
      </c>
      <c r="I2" s="49" t="s">
        <v>169</v>
      </c>
      <c r="J2" s="49" t="s">
        <v>170</v>
      </c>
      <c r="K2" s="49" t="s">
        <v>88</v>
      </c>
      <c r="L2" s="59" t="s">
        <v>421</v>
      </c>
      <c r="M2" s="49" t="s">
        <v>171</v>
      </c>
      <c r="N2" s="274"/>
      <c r="O2" s="49" t="s">
        <v>171</v>
      </c>
    </row>
    <row r="3" spans="1:15" ht="23.25" customHeight="1" thickTop="1" thickBot="1" x14ac:dyDescent="0.3">
      <c r="A3" s="60" t="s">
        <v>164</v>
      </c>
      <c r="B3" s="68"/>
      <c r="C3" s="68"/>
      <c r="D3" s="68"/>
      <c r="E3" s="68"/>
      <c r="F3" s="69">
        <f>SUM(B3:E3)</f>
        <v>0</v>
      </c>
      <c r="M3" s="264">
        <f>SUM(B3:E3)-F3</f>
        <v>0</v>
      </c>
      <c r="N3" s="264"/>
    </row>
    <row r="4" spans="1:15" ht="23.25" customHeight="1" thickBot="1" x14ac:dyDescent="0.3">
      <c r="A4" s="11" t="s">
        <v>165</v>
      </c>
      <c r="B4" s="68"/>
      <c r="C4" s="68"/>
      <c r="D4" s="68"/>
      <c r="E4" s="68"/>
      <c r="F4" s="69">
        <f t="shared" ref="F4:F5" si="0">SUM(B4:E4)</f>
        <v>0</v>
      </c>
      <c r="M4" s="264">
        <f>SUM(B4:E4)-F4</f>
        <v>0</v>
      </c>
      <c r="N4" s="264"/>
    </row>
    <row r="5" spans="1:15" ht="23.25" customHeight="1" thickBot="1" x14ac:dyDescent="0.3">
      <c r="A5" s="21" t="s">
        <v>166</v>
      </c>
      <c r="B5" s="70">
        <f>SUM(B3:B4)</f>
        <v>0</v>
      </c>
      <c r="C5" s="70">
        <f>SUM(C3:C4)</f>
        <v>0</v>
      </c>
      <c r="D5" s="70">
        <f>SUM(D3:D4)</f>
        <v>0</v>
      </c>
      <c r="E5" s="70">
        <f>SUM(E3:E4)</f>
        <v>0</v>
      </c>
      <c r="F5" s="71">
        <f t="shared" si="0"/>
        <v>0</v>
      </c>
      <c r="I5" s="261">
        <f>SUM(B3:B4)-B5</f>
        <v>0</v>
      </c>
      <c r="J5" s="259">
        <f>SUM(C3:C4)-C5</f>
        <v>0</v>
      </c>
      <c r="K5" s="259">
        <f>SUM(D3:D4)-D5</f>
        <v>0</v>
      </c>
      <c r="L5" s="259">
        <f>SUM(E3:E4)-E5</f>
        <v>0</v>
      </c>
      <c r="M5" s="264">
        <f>SUM(F3:F4)-F5</f>
        <v>0</v>
      </c>
      <c r="N5" s="264"/>
      <c r="O5" s="272">
        <f>F5-SUM('BS old'!E68:E69)</f>
        <v>0</v>
      </c>
    </row>
    <row r="6" spans="1:15" thickTop="1" x14ac:dyDescent="0.3">
      <c r="M6" s="264"/>
      <c r="N6" s="264"/>
    </row>
    <row r="7" spans="1:15" ht="14.45" x14ac:dyDescent="0.3">
      <c r="M7" s="264"/>
      <c r="N7" s="264"/>
    </row>
    <row r="8" spans="1:15" ht="14.45" x14ac:dyDescent="0.3">
      <c r="M8" s="264"/>
      <c r="N8" s="264"/>
    </row>
    <row r="10" spans="1:15" ht="14.45" x14ac:dyDescent="0.3">
      <c r="B10" s="16"/>
    </row>
  </sheetData>
  <mergeCells count="1">
    <mergeCell ref="I1:M1"/>
  </mergeCells>
  <conditionalFormatting sqref="O1">
    <cfRule type="cellIs" priority="3" stopIfTrue="1" operator="greaterThan">
      <formula>0</formula>
    </cfRule>
  </conditionalFormatting>
  <conditionalFormatting sqref="I3:K8 L5 O3:O8 M3:N9">
    <cfRule type="cellIs" dxfId="73" priority="1" operator="lessThan">
      <formula>0</formula>
    </cfRule>
    <cfRule type="cellIs" dxfId="72" priority="2" operator="greaterThan">
      <formula>0</formula>
    </cfRule>
  </conditionalFormatting>
  <pageMargins left="0.7" right="0.7" top="0.75" bottom="0.75" header="0.3" footer="0.3"/>
  <pageSetup paperSize="9"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B5"/>
  <sheetViews>
    <sheetView showGridLines="0" zoomScaleNormal="100" workbookViewId="0">
      <selection activeCell="C11" sqref="C11"/>
    </sheetView>
  </sheetViews>
  <sheetFormatPr defaultRowHeight="15" x14ac:dyDescent="0.25"/>
  <cols>
    <col min="1" max="2" width="43.28515625" customWidth="1"/>
    <col min="3" max="3" width="19.140625" customWidth="1"/>
  </cols>
  <sheetData>
    <row r="1" spans="1:2" ht="17.25" thickBot="1" x14ac:dyDescent="0.35">
      <c r="A1" s="1" t="s">
        <v>174</v>
      </c>
    </row>
    <row r="2" spans="1:2" ht="16.5" thickTop="1" thickBot="1" x14ac:dyDescent="0.3">
      <c r="A2" s="64" t="s">
        <v>131</v>
      </c>
      <c r="B2" s="65" t="s">
        <v>36</v>
      </c>
    </row>
    <row r="3" spans="1:2" ht="24" thickTop="1" thickBot="1" x14ac:dyDescent="0.3">
      <c r="A3" s="9" t="s">
        <v>172</v>
      </c>
      <c r="B3" s="66"/>
    </row>
    <row r="4" spans="1:2" ht="23.25" thickBot="1" x14ac:dyDescent="0.3">
      <c r="A4" s="13" t="s">
        <v>173</v>
      </c>
      <c r="B4" s="67"/>
    </row>
    <row r="5" spans="1:2" thickTop="1" x14ac:dyDescent="0.3"/>
  </sheetData>
  <pageMargins left="0.7" right="0.7" top="0.75" bottom="0.75" header="0.3" footer="0.3"/>
  <pageSetup paperSize="9"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D8"/>
  <sheetViews>
    <sheetView showGridLines="0" zoomScaleNormal="100" workbookViewId="0">
      <selection activeCell="A3" sqref="A3:A7"/>
    </sheetView>
  </sheetViews>
  <sheetFormatPr defaultRowHeight="15" x14ac:dyDescent="0.25"/>
  <cols>
    <col min="1" max="1" width="26.140625" customWidth="1"/>
    <col min="2" max="4" width="20.140625" customWidth="1"/>
  </cols>
  <sheetData>
    <row r="1" spans="1:4" ht="17.25" thickBot="1" x14ac:dyDescent="0.35">
      <c r="A1" s="1" t="s">
        <v>175</v>
      </c>
    </row>
    <row r="2" spans="1:4" ht="44.25" customHeight="1" thickTop="1" thickBot="1" x14ac:dyDescent="0.3">
      <c r="A2" s="73" t="s">
        <v>168</v>
      </c>
      <c r="B2" s="30" t="s">
        <v>426</v>
      </c>
      <c r="C2" s="30" t="s">
        <v>427</v>
      </c>
      <c r="D2" s="30" t="s">
        <v>428</v>
      </c>
    </row>
    <row r="3" spans="1:4" ht="16.5" thickTop="1" thickBot="1" x14ac:dyDescent="0.3">
      <c r="A3" s="60" t="s">
        <v>160</v>
      </c>
      <c r="B3" s="68"/>
      <c r="C3" s="68"/>
      <c r="D3" s="69"/>
    </row>
    <row r="4" spans="1:4" ht="15.75" thickBot="1" x14ac:dyDescent="0.3">
      <c r="A4" s="60" t="s">
        <v>161</v>
      </c>
      <c r="B4" s="68"/>
      <c r="C4" s="68"/>
      <c r="D4" s="69"/>
    </row>
    <row r="5" spans="1:4" ht="15.75" thickBot="1" x14ac:dyDescent="0.3">
      <c r="A5" s="60" t="s">
        <v>176</v>
      </c>
      <c r="B5" s="68"/>
      <c r="C5" s="68"/>
      <c r="D5" s="69"/>
    </row>
    <row r="6" spans="1:4" ht="15.75" thickBot="1" x14ac:dyDescent="0.3">
      <c r="A6" s="60" t="s">
        <v>164</v>
      </c>
      <c r="B6" s="68"/>
      <c r="C6" s="68"/>
      <c r="D6" s="69"/>
    </row>
    <row r="7" spans="1:4" ht="26.25" customHeight="1" thickBot="1" x14ac:dyDescent="0.3">
      <c r="A7" s="75" t="s">
        <v>166</v>
      </c>
      <c r="B7" s="74"/>
      <c r="C7" s="74"/>
      <c r="D7" s="67"/>
    </row>
    <row r="8" spans="1:4" thickTop="1" x14ac:dyDescent="0.3"/>
  </sheetData>
  <pageMargins left="0.7" right="0.7" top="0.75" bottom="0.75" header="0.3" footer="0.3"/>
  <pageSetup paperSize="9"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I15"/>
  <sheetViews>
    <sheetView showGridLines="0" topLeftCell="C1" zoomScaleNormal="100" workbookViewId="0">
      <selection activeCell="H3" sqref="H3:I12"/>
    </sheetView>
  </sheetViews>
  <sheetFormatPr defaultRowHeight="15" x14ac:dyDescent="0.25"/>
  <cols>
    <col min="1" max="1" width="35.42578125" customWidth="1"/>
    <col min="2" max="3" width="25.5703125" customWidth="1"/>
    <col min="4" max="4" width="22.28515625" customWidth="1"/>
    <col min="5" max="5" width="34.7109375" style="260" customWidth="1"/>
    <col min="6" max="6" width="41.28515625" style="263" customWidth="1"/>
    <col min="8" max="8" width="26.7109375" style="260" customWidth="1"/>
    <col min="9" max="9" width="26.7109375" style="263" customWidth="1"/>
  </cols>
  <sheetData>
    <row r="1" spans="1:9" ht="17.25" thickBot="1" x14ac:dyDescent="0.35">
      <c r="A1" s="1" t="s">
        <v>177</v>
      </c>
      <c r="E1" s="928" t="s">
        <v>946</v>
      </c>
      <c r="F1" s="930"/>
      <c r="G1" s="268"/>
      <c r="H1" s="922" t="s">
        <v>948</v>
      </c>
      <c r="I1" s="924"/>
    </row>
    <row r="2" spans="1:9" ht="35.25" thickTop="1" thickBot="1" x14ac:dyDescent="0.3">
      <c r="A2" s="73" t="s">
        <v>178</v>
      </c>
      <c r="B2" s="30" t="s">
        <v>2</v>
      </c>
      <c r="C2" s="30" t="s">
        <v>3</v>
      </c>
      <c r="E2" s="49" t="s">
        <v>2</v>
      </c>
      <c r="F2" s="49" t="s">
        <v>3</v>
      </c>
      <c r="H2" s="49" t="s">
        <v>2</v>
      </c>
      <c r="I2" s="49" t="s">
        <v>3</v>
      </c>
    </row>
    <row r="3" spans="1:9" ht="24" thickTop="1" thickBot="1" x14ac:dyDescent="0.3">
      <c r="A3" s="21" t="s">
        <v>179</v>
      </c>
      <c r="B3" s="275">
        <f>SUM(B4:B5)</f>
        <v>0</v>
      </c>
      <c r="C3" s="129">
        <f>SUM(C4:C5)</f>
        <v>0</v>
      </c>
      <c r="E3" s="261">
        <f>SUM(B4:B5)-B3</f>
        <v>0</v>
      </c>
      <c r="F3" s="264">
        <f>SUM(C4:C5)-C3</f>
        <v>0</v>
      </c>
      <c r="H3" s="261">
        <f>B3-'BS old'!$D$71</f>
        <v>0</v>
      </c>
      <c r="I3" s="278">
        <f>C3-'BS old'!$G$71</f>
        <v>0</v>
      </c>
    </row>
    <row r="4" spans="1:9" ht="15.6" thickTop="1" thickBot="1" x14ac:dyDescent="0.35">
      <c r="A4" s="11"/>
      <c r="B4" s="276"/>
      <c r="C4" s="69"/>
    </row>
    <row r="5" spans="1:9" thickBot="1" x14ac:dyDescent="0.35">
      <c r="A5" s="13"/>
      <c r="B5" s="277"/>
      <c r="C5" s="67"/>
    </row>
    <row r="6" spans="1:9" ht="24" thickTop="1" thickBot="1" x14ac:dyDescent="0.3">
      <c r="A6" s="21" t="s">
        <v>180</v>
      </c>
      <c r="B6" s="277">
        <f>SUM(B7:B8)</f>
        <v>0</v>
      </c>
      <c r="C6" s="129">
        <f>SUM(C7:C8)</f>
        <v>0</v>
      </c>
      <c r="E6" s="261">
        <f>SUM(B7:B8)-B6</f>
        <v>0</v>
      </c>
      <c r="F6" s="264">
        <f>SUM(C7:C8)-C6</f>
        <v>0</v>
      </c>
      <c r="H6" s="261">
        <f>B6-'BS old'!$D$72</f>
        <v>0</v>
      </c>
      <c r="I6" s="264">
        <f>C6-'BS old'!$G$72</f>
        <v>0</v>
      </c>
    </row>
    <row r="7" spans="1:9" ht="15.6" thickTop="1" thickBot="1" x14ac:dyDescent="0.35">
      <c r="A7" s="11"/>
      <c r="B7" s="276"/>
      <c r="C7" s="69"/>
    </row>
    <row r="8" spans="1:9" thickBot="1" x14ac:dyDescent="0.35">
      <c r="A8" s="13"/>
      <c r="B8" s="277"/>
      <c r="C8" s="67"/>
    </row>
    <row r="9" spans="1:9" ht="24" customHeight="1" thickTop="1" thickBot="1" x14ac:dyDescent="0.3">
      <c r="A9" s="21" t="s">
        <v>181</v>
      </c>
      <c r="B9" s="277">
        <f>SUM(B10:B11)</f>
        <v>0</v>
      </c>
      <c r="C9" s="129">
        <f>SUM(C10:C11)</f>
        <v>0</v>
      </c>
      <c r="E9" s="261">
        <f>SUM(B10:B11)-B9</f>
        <v>0</v>
      </c>
      <c r="F9" s="264">
        <f>SUM(C10:C11)-C9</f>
        <v>0</v>
      </c>
      <c r="H9" s="261">
        <f>B9-'BS old'!$D$73</f>
        <v>0</v>
      </c>
      <c r="I9" s="264">
        <f>C9-'BS old'!$G$73</f>
        <v>0</v>
      </c>
    </row>
    <row r="10" spans="1:9" ht="15.6" thickTop="1" thickBot="1" x14ac:dyDescent="0.35">
      <c r="A10" s="11"/>
      <c r="B10" s="276"/>
      <c r="C10" s="69"/>
    </row>
    <row r="11" spans="1:9" thickBot="1" x14ac:dyDescent="0.35">
      <c r="A11" s="13"/>
      <c r="B11" s="277"/>
      <c r="C11" s="67"/>
    </row>
    <row r="12" spans="1:9" ht="24" thickTop="1" thickBot="1" x14ac:dyDescent="0.3">
      <c r="A12" s="21" t="s">
        <v>182</v>
      </c>
      <c r="B12" s="277">
        <f>SUM(B13:B14)</f>
        <v>0</v>
      </c>
      <c r="C12" s="129">
        <f>SUM(C13:C14)</f>
        <v>0</v>
      </c>
      <c r="E12" s="261">
        <f>SUM(B13:B14)-B12</f>
        <v>0</v>
      </c>
      <c r="F12" s="264">
        <f>SUM(C13:C14)-C12</f>
        <v>0</v>
      </c>
      <c r="H12" s="261">
        <f>B12-'BS old'!$D$74</f>
        <v>0</v>
      </c>
      <c r="I12" s="264">
        <f>C12-'BS old'!$G$74</f>
        <v>0</v>
      </c>
    </row>
    <row r="13" spans="1:9" ht="15.6" thickTop="1" thickBot="1" x14ac:dyDescent="0.35">
      <c r="A13" s="11"/>
      <c r="B13" s="276"/>
      <c r="C13" s="69"/>
    </row>
    <row r="14" spans="1:9" thickBot="1" x14ac:dyDescent="0.35">
      <c r="A14" s="13"/>
      <c r="B14" s="277"/>
      <c r="C14" s="67"/>
    </row>
    <row r="15" spans="1:9" thickTop="1" x14ac:dyDescent="0.3"/>
  </sheetData>
  <mergeCells count="2">
    <mergeCell ref="E1:F1"/>
    <mergeCell ref="H1:I1"/>
  </mergeCells>
  <conditionalFormatting sqref="H1">
    <cfRule type="cellIs" priority="5" stopIfTrue="1" operator="greaterThan">
      <formula>0</formula>
    </cfRule>
  </conditionalFormatting>
  <conditionalFormatting sqref="E3:F12">
    <cfRule type="cellIs" dxfId="71" priority="3" operator="lessThan">
      <formula>0</formula>
    </cfRule>
    <cfRule type="cellIs" dxfId="70" priority="4" operator="greaterThan">
      <formula>0</formula>
    </cfRule>
  </conditionalFormatting>
  <conditionalFormatting sqref="H3:I12">
    <cfRule type="cellIs" dxfId="69" priority="1" operator="lessThan">
      <formula>0</formula>
    </cfRule>
    <cfRule type="cellIs" dxfId="68" priority="2" operator="greaterThan">
      <formula>0</formula>
    </cfRule>
  </conditionalFormatting>
  <pageMargins left="0.7" right="0.7" top="0.75" bottom="0.75" header="0.3" footer="0.3"/>
  <pageSetup paperSize="9"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O8"/>
  <sheetViews>
    <sheetView showGridLines="0" zoomScaleNormal="100" workbookViewId="0">
      <selection activeCell="O7" sqref="J2:O7"/>
    </sheetView>
  </sheetViews>
  <sheetFormatPr defaultRowHeight="15" x14ac:dyDescent="0.25"/>
  <cols>
    <col min="1" max="1" width="14.42578125" customWidth="1"/>
    <col min="2" max="7" width="12" customWidth="1"/>
    <col min="10" max="10" width="9.140625" style="260"/>
    <col min="15" max="15" width="9.140625" style="263"/>
  </cols>
  <sheetData>
    <row r="1" spans="1:15" ht="17.25" thickBot="1" x14ac:dyDescent="0.35">
      <c r="A1" s="1" t="s">
        <v>183</v>
      </c>
      <c r="J1" s="928" t="s">
        <v>946</v>
      </c>
      <c r="K1" s="929"/>
      <c r="L1" s="929"/>
      <c r="M1" s="929"/>
      <c r="N1" s="929"/>
      <c r="O1" s="930"/>
    </row>
    <row r="2" spans="1:15" ht="49.5" customHeight="1" thickTop="1" thickBot="1" x14ac:dyDescent="0.3">
      <c r="A2" s="933" t="s">
        <v>1</v>
      </c>
      <c r="B2" s="919" t="s">
        <v>2</v>
      </c>
      <c r="C2" s="920"/>
      <c r="D2" s="921"/>
      <c r="E2" s="912" t="s">
        <v>456</v>
      </c>
      <c r="F2" s="918"/>
      <c r="G2" s="913"/>
      <c r="J2" s="919" t="s">
        <v>2</v>
      </c>
      <c r="K2" s="920"/>
      <c r="L2" s="921"/>
      <c r="M2" s="912" t="s">
        <v>456</v>
      </c>
      <c r="N2" s="918"/>
      <c r="O2" s="913"/>
    </row>
    <row r="3" spans="1:15" ht="16.5" thickTop="1" thickBot="1" x14ac:dyDescent="0.3">
      <c r="A3" s="934"/>
      <c r="B3" s="919" t="s">
        <v>184</v>
      </c>
      <c r="C3" s="920"/>
      <c r="D3" s="921"/>
      <c r="E3" s="919" t="s">
        <v>184</v>
      </c>
      <c r="F3" s="920"/>
      <c r="G3" s="921"/>
      <c r="J3" s="919" t="s">
        <v>184</v>
      </c>
      <c r="K3" s="920"/>
      <c r="L3" s="921"/>
      <c r="M3" s="919" t="s">
        <v>184</v>
      </c>
      <c r="N3" s="920"/>
      <c r="O3" s="921"/>
    </row>
    <row r="4" spans="1:15" s="4" customFormat="1" ht="45" customHeight="1" thickTop="1" thickBot="1" x14ac:dyDescent="0.3">
      <c r="A4" s="935"/>
      <c r="B4" s="17" t="s">
        <v>185</v>
      </c>
      <c r="C4" s="17" t="s">
        <v>186</v>
      </c>
      <c r="D4" s="17" t="s">
        <v>187</v>
      </c>
      <c r="E4" s="17" t="s">
        <v>185</v>
      </c>
      <c r="F4" s="17" t="s">
        <v>186</v>
      </c>
      <c r="G4" s="17" t="s">
        <v>187</v>
      </c>
      <c r="J4" s="49" t="s">
        <v>185</v>
      </c>
      <c r="K4" s="17" t="s">
        <v>186</v>
      </c>
      <c r="L4" s="17" t="s">
        <v>187</v>
      </c>
      <c r="M4" s="17" t="s">
        <v>185</v>
      </c>
      <c r="N4" s="17" t="s">
        <v>186</v>
      </c>
      <c r="O4" s="17" t="s">
        <v>187</v>
      </c>
    </row>
    <row r="5" spans="1:15" ht="15.6" thickTop="1" thickBot="1" x14ac:dyDescent="0.35">
      <c r="A5" s="60" t="s">
        <v>188</v>
      </c>
      <c r="B5" s="68"/>
      <c r="C5" s="68"/>
      <c r="D5" s="68"/>
      <c r="E5" s="68"/>
      <c r="F5" s="68"/>
      <c r="G5" s="69"/>
    </row>
    <row r="6" spans="1:15" ht="15.75" thickBot="1" x14ac:dyDescent="0.3">
      <c r="A6" s="60" t="s">
        <v>189</v>
      </c>
      <c r="B6" s="68"/>
      <c r="C6" s="68"/>
      <c r="D6" s="68"/>
      <c r="E6" s="68"/>
      <c r="F6" s="68"/>
      <c r="G6" s="69"/>
    </row>
    <row r="7" spans="1:15" thickBot="1" x14ac:dyDescent="0.35">
      <c r="A7" s="61" t="s">
        <v>14</v>
      </c>
      <c r="B7" s="74">
        <f>B5+B6</f>
        <v>0</v>
      </c>
      <c r="C7" s="74">
        <f t="shared" ref="C7:G7" si="0">C5+C6</f>
        <v>0</v>
      </c>
      <c r="D7" s="74">
        <f t="shared" si="0"/>
        <v>0</v>
      </c>
      <c r="E7" s="74">
        <f t="shared" si="0"/>
        <v>0</v>
      </c>
      <c r="F7" s="74">
        <f t="shared" si="0"/>
        <v>0</v>
      </c>
      <c r="G7" s="67">
        <f t="shared" si="0"/>
        <v>0</v>
      </c>
      <c r="J7" s="261">
        <f>SUM(B5:B6)-B7</f>
        <v>0</v>
      </c>
      <c r="K7" s="259">
        <f t="shared" ref="K7:O7" si="1">SUM(C5:C6)-C7</f>
        <v>0</v>
      </c>
      <c r="L7" s="259">
        <f t="shared" si="1"/>
        <v>0</v>
      </c>
      <c r="M7" s="259">
        <f t="shared" si="1"/>
        <v>0</v>
      </c>
      <c r="N7" s="259">
        <f t="shared" si="1"/>
        <v>0</v>
      </c>
      <c r="O7" s="264">
        <f t="shared" si="1"/>
        <v>0</v>
      </c>
    </row>
    <row r="8" spans="1:15" thickTop="1" x14ac:dyDescent="0.3"/>
  </sheetData>
  <mergeCells count="10">
    <mergeCell ref="J2:L2"/>
    <mergeCell ref="M2:O2"/>
    <mergeCell ref="J3:L3"/>
    <mergeCell ref="M3:O3"/>
    <mergeCell ref="J1:O1"/>
    <mergeCell ref="B2:D2"/>
    <mergeCell ref="E2:G2"/>
    <mergeCell ref="B3:D3"/>
    <mergeCell ref="E3:G3"/>
    <mergeCell ref="A2:A4"/>
  </mergeCells>
  <conditionalFormatting sqref="J5:O7">
    <cfRule type="cellIs" dxfId="67" priority="3" operator="lessThan">
      <formula>0</formula>
    </cfRule>
    <cfRule type="cellIs" dxfId="66" priority="4" operator="greaterThan">
      <formula>0</formula>
    </cfRule>
  </conditionalFormatting>
  <conditionalFormatting sqref="J7:O7">
    <cfRule type="cellIs" dxfId="65" priority="1" operator="lessThan">
      <formula>0</formula>
    </cfRule>
    <cfRule type="cellIs" dxfId="64" priority="2" operator="greaterThan">
      <formula>0</formula>
    </cfRule>
  </conditionalFormatting>
  <pageMargins left="0.7" right="0.7" top="0.75" bottom="0.75" header="0.3" footer="0.3"/>
  <pageSetup paperSize="9" orientation="portrait"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H27"/>
  <sheetViews>
    <sheetView showGridLines="0" zoomScaleNormal="100" workbookViewId="0">
      <selection activeCell="C23" sqref="C23"/>
    </sheetView>
  </sheetViews>
  <sheetFormatPr defaultRowHeight="15" x14ac:dyDescent="0.25"/>
  <cols>
    <col min="1" max="1" width="41" customWidth="1"/>
    <col min="2" max="2" width="45.42578125" customWidth="1"/>
    <col min="3" max="3" width="15.7109375" customWidth="1"/>
    <col min="4" max="4" width="41" style="265" customWidth="1"/>
    <col min="5" max="5" width="14.42578125" customWidth="1"/>
    <col min="6" max="6" width="11.42578125" customWidth="1"/>
  </cols>
  <sheetData>
    <row r="1" spans="1:8" ht="49.5" x14ac:dyDescent="0.3">
      <c r="A1" s="3" t="s">
        <v>190</v>
      </c>
      <c r="D1" s="273" t="s">
        <v>946</v>
      </c>
      <c r="E1" s="268"/>
      <c r="F1" s="268"/>
      <c r="G1" s="268"/>
      <c r="H1" s="268"/>
    </row>
    <row r="2" spans="1:8" ht="15.75" thickBot="1" x14ac:dyDescent="0.3">
      <c r="A2" s="16" t="s">
        <v>8</v>
      </c>
      <c r="B2" s="16"/>
    </row>
    <row r="3" spans="1:8" ht="18.75" customHeight="1" thickTop="1" thickBot="1" x14ac:dyDescent="0.3">
      <c r="A3" s="73" t="s">
        <v>131</v>
      </c>
      <c r="B3" s="41" t="s">
        <v>3</v>
      </c>
      <c r="D3" s="73" t="s">
        <v>3</v>
      </c>
    </row>
    <row r="4" spans="1:8" ht="18.75" customHeight="1" thickTop="1" thickBot="1" x14ac:dyDescent="0.3">
      <c r="A4" s="61" t="s">
        <v>191</v>
      </c>
      <c r="B4" s="78"/>
    </row>
    <row r="5" spans="1:8" ht="18.75" customHeight="1" thickTop="1" thickBot="1" x14ac:dyDescent="0.3">
      <c r="A5" s="61" t="s">
        <v>192</v>
      </c>
      <c r="B5" s="77" t="s">
        <v>2</v>
      </c>
    </row>
    <row r="6" spans="1:8" ht="18.75" customHeight="1" thickTop="1" thickBot="1" x14ac:dyDescent="0.3">
      <c r="A6" s="60" t="s">
        <v>193</v>
      </c>
      <c r="B6" s="69"/>
    </row>
    <row r="7" spans="1:8" ht="18.75" customHeight="1" thickBot="1" x14ac:dyDescent="0.3">
      <c r="A7" s="60" t="s">
        <v>194</v>
      </c>
      <c r="B7" s="69"/>
    </row>
    <row r="8" spans="1:8" ht="18.75" customHeight="1" thickBot="1" x14ac:dyDescent="0.3">
      <c r="A8" s="60" t="s">
        <v>195</v>
      </c>
      <c r="B8" s="69"/>
    </row>
    <row r="9" spans="1:8" ht="18.75" customHeight="1" thickBot="1" x14ac:dyDescent="0.3">
      <c r="A9" s="60" t="s">
        <v>196</v>
      </c>
      <c r="B9" s="69"/>
    </row>
    <row r="10" spans="1:8" ht="18.75" customHeight="1" thickBot="1" x14ac:dyDescent="0.3">
      <c r="A10" s="60" t="s">
        <v>197</v>
      </c>
      <c r="B10" s="69"/>
    </row>
    <row r="11" spans="1:8" ht="18.75" customHeight="1" thickBot="1" x14ac:dyDescent="0.3">
      <c r="A11" s="60" t="s">
        <v>198</v>
      </c>
      <c r="B11" s="69"/>
    </row>
    <row r="12" spans="1:8" ht="18.75" customHeight="1" thickBot="1" x14ac:dyDescent="0.3">
      <c r="A12" s="60" t="s">
        <v>199</v>
      </c>
      <c r="B12" s="69"/>
    </row>
    <row r="13" spans="1:8" ht="18.75" customHeight="1" thickBot="1" x14ac:dyDescent="0.3">
      <c r="A13" s="60" t="s">
        <v>200</v>
      </c>
      <c r="B13" s="69"/>
    </row>
    <row r="14" spans="1:8" ht="18.75" customHeight="1" thickBot="1" x14ac:dyDescent="0.35">
      <c r="A14" s="61" t="s">
        <v>14</v>
      </c>
      <c r="B14" s="67">
        <f>SUM(B6:B13)</f>
        <v>0</v>
      </c>
      <c r="D14" s="272">
        <f>SUM(B6:B13)-B14</f>
        <v>0</v>
      </c>
    </row>
    <row r="15" spans="1:8" ht="18.75" customHeight="1" thickTop="1" x14ac:dyDescent="0.3">
      <c r="A15" s="16"/>
      <c r="B15" s="16"/>
    </row>
    <row r="16" spans="1:8" ht="18.75" customHeight="1" thickBot="1" x14ac:dyDescent="0.3">
      <c r="A16" s="16" t="s">
        <v>15</v>
      </c>
      <c r="B16" s="16"/>
    </row>
    <row r="17" spans="1:4" ht="18.75" customHeight="1" thickTop="1" thickBot="1" x14ac:dyDescent="0.3">
      <c r="A17" s="73" t="s">
        <v>131</v>
      </c>
      <c r="B17" s="41" t="s">
        <v>3</v>
      </c>
    </row>
    <row r="18" spans="1:4" ht="18.75" customHeight="1" thickTop="1" thickBot="1" x14ac:dyDescent="0.3">
      <c r="A18" s="61" t="s">
        <v>201</v>
      </c>
      <c r="B18" s="78"/>
    </row>
    <row r="19" spans="1:4" ht="18.75" customHeight="1" thickTop="1" thickBot="1" x14ac:dyDescent="0.3">
      <c r="A19" s="61" t="s">
        <v>202</v>
      </c>
      <c r="B19" s="77" t="s">
        <v>2</v>
      </c>
    </row>
    <row r="20" spans="1:4" ht="18.75" customHeight="1" thickTop="1" thickBot="1" x14ac:dyDescent="0.3">
      <c r="A20" s="60" t="s">
        <v>203</v>
      </c>
      <c r="B20" s="69"/>
    </row>
    <row r="21" spans="1:4" ht="18.75" customHeight="1" thickBot="1" x14ac:dyDescent="0.3">
      <c r="A21" s="60" t="s">
        <v>204</v>
      </c>
      <c r="B21" s="69"/>
    </row>
    <row r="22" spans="1:4" ht="18.75" customHeight="1" thickBot="1" x14ac:dyDescent="0.3">
      <c r="A22" s="60" t="s">
        <v>205</v>
      </c>
      <c r="B22" s="69"/>
    </row>
    <row r="23" spans="1:4" ht="18.75" customHeight="1" thickBot="1" x14ac:dyDescent="0.3">
      <c r="A23" s="60" t="s">
        <v>206</v>
      </c>
      <c r="B23" s="69"/>
    </row>
    <row r="24" spans="1:4" ht="18.75" customHeight="1" thickBot="1" x14ac:dyDescent="0.3">
      <c r="A24" s="60" t="s">
        <v>207</v>
      </c>
      <c r="B24" s="69"/>
    </row>
    <row r="25" spans="1:4" ht="18.75" customHeight="1" thickBot="1" x14ac:dyDescent="0.3">
      <c r="A25" s="60" t="s">
        <v>200</v>
      </c>
      <c r="B25" s="69"/>
    </row>
    <row r="26" spans="1:4" ht="18.75" customHeight="1" thickBot="1" x14ac:dyDescent="0.35">
      <c r="A26" s="61" t="s">
        <v>208</v>
      </c>
      <c r="B26" s="67">
        <f>SUM(B20:B25)</f>
        <v>0</v>
      </c>
      <c r="D26" s="272">
        <f>SUM(B20:B25)-B26</f>
        <v>0</v>
      </c>
    </row>
    <row r="27" spans="1:4" thickTop="1" x14ac:dyDescent="0.3">
      <c r="A27" s="1"/>
    </row>
  </sheetData>
  <conditionalFormatting sqref="D14:D26">
    <cfRule type="cellIs" dxfId="63" priority="2" operator="lessThan">
      <formula>0</formula>
    </cfRule>
    <cfRule type="cellIs" dxfId="62" priority="3" operator="greaterThan">
      <formula>0</formula>
    </cfRule>
  </conditionalFormatting>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G10"/>
  <sheetViews>
    <sheetView showGridLines="0" zoomScaleNormal="100" workbookViewId="0">
      <selection activeCell="B15" sqref="B15"/>
    </sheetView>
  </sheetViews>
  <sheetFormatPr defaultRowHeight="15" x14ac:dyDescent="0.25"/>
  <cols>
    <col min="1" max="1" width="24.85546875" customWidth="1"/>
    <col min="2" max="2" width="10.42578125" customWidth="1"/>
    <col min="3" max="4" width="13.42578125" customWidth="1"/>
    <col min="5" max="6" width="11.85546875" customWidth="1"/>
  </cols>
  <sheetData>
    <row r="1" spans="1:7" ht="16.5" x14ac:dyDescent="0.3">
      <c r="A1" s="1" t="s">
        <v>7</v>
      </c>
    </row>
    <row r="2" spans="1:7" ht="14.45" x14ac:dyDescent="0.3">
      <c r="A2" s="16"/>
      <c r="B2" s="16"/>
      <c r="C2" s="16"/>
      <c r="D2" s="16"/>
      <c r="E2" s="16"/>
      <c r="F2" s="16"/>
      <c r="G2" s="16"/>
    </row>
    <row r="3" spans="1:7" ht="15.75" thickBot="1" x14ac:dyDescent="0.3">
      <c r="A3" s="16" t="s">
        <v>15</v>
      </c>
      <c r="B3" s="16"/>
      <c r="C3" s="16"/>
      <c r="D3" s="16"/>
      <c r="E3" s="16"/>
      <c r="F3" s="16"/>
      <c r="G3" s="16"/>
    </row>
    <row r="4" spans="1:7" ht="44.25" customHeight="1" thickTop="1" thickBot="1" x14ac:dyDescent="0.3">
      <c r="A4" s="912" t="s">
        <v>16</v>
      </c>
      <c r="B4" s="913"/>
      <c r="C4" s="912" t="s">
        <v>10</v>
      </c>
      <c r="D4" s="913"/>
      <c r="E4" s="910" t="s">
        <v>11</v>
      </c>
      <c r="F4" s="910" t="s">
        <v>418</v>
      </c>
      <c r="G4" s="16"/>
    </row>
    <row r="5" spans="1:7" ht="27" customHeight="1" thickTop="1" thickBot="1" x14ac:dyDescent="0.3">
      <c r="A5" s="26" t="s">
        <v>9</v>
      </c>
      <c r="B5" s="17" t="s">
        <v>17</v>
      </c>
      <c r="C5" s="17" t="s">
        <v>13</v>
      </c>
      <c r="D5" s="17" t="s">
        <v>12</v>
      </c>
      <c r="E5" s="911"/>
      <c r="F5" s="911"/>
      <c r="G5" s="16"/>
    </row>
    <row r="6" spans="1:7" ht="15.6" thickTop="1" thickBot="1" x14ac:dyDescent="0.35">
      <c r="A6" s="11"/>
      <c r="B6" s="27"/>
      <c r="C6" s="18"/>
      <c r="D6" s="19"/>
      <c r="E6" s="19"/>
      <c r="F6" s="20"/>
      <c r="G6" s="16"/>
    </row>
    <row r="7" spans="1:7" thickBot="1" x14ac:dyDescent="0.35">
      <c r="A7" s="11"/>
      <c r="B7" s="27"/>
      <c r="C7" s="18"/>
      <c r="D7" s="19"/>
      <c r="E7" s="19"/>
      <c r="F7" s="20"/>
      <c r="G7" s="16"/>
    </row>
    <row r="8" spans="1:7" thickBot="1" x14ac:dyDescent="0.35">
      <c r="A8" s="11"/>
      <c r="B8" s="27"/>
      <c r="C8" s="18"/>
      <c r="D8" s="19"/>
      <c r="E8" s="19"/>
      <c r="F8" s="20"/>
      <c r="G8" s="16"/>
    </row>
    <row r="9" spans="1:7" thickBot="1" x14ac:dyDescent="0.35">
      <c r="A9" s="21" t="s">
        <v>14</v>
      </c>
      <c r="B9" s="28" t="s">
        <v>18</v>
      </c>
      <c r="C9" s="22">
        <f>SUM(C6:C8)</f>
        <v>0</v>
      </c>
      <c r="D9" s="24">
        <f>SUM(D6:D8)</f>
        <v>0</v>
      </c>
      <c r="E9" s="24">
        <f t="shared" ref="E9:F9" si="0">SUM(E6:E8)</f>
        <v>0</v>
      </c>
      <c r="F9" s="25">
        <f t="shared" si="0"/>
        <v>0</v>
      </c>
      <c r="G9" s="16"/>
    </row>
    <row r="10" spans="1:7" thickTop="1" x14ac:dyDescent="0.3">
      <c r="A10" s="29"/>
      <c r="B10" s="29"/>
      <c r="C10" s="29"/>
      <c r="D10" s="29"/>
      <c r="E10" s="29"/>
      <c r="F10" s="29"/>
      <c r="G10" s="29"/>
    </row>
  </sheetData>
  <mergeCells count="4">
    <mergeCell ref="F4:F5"/>
    <mergeCell ref="A4:B4"/>
    <mergeCell ref="C4:D4"/>
    <mergeCell ref="E4:E5"/>
  </mergeCells>
  <pageMargins left="0.7" right="0.7" top="0.75" bottom="0.75" header="0.3" footer="0.3"/>
  <pageSetup paperSize="9"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M45"/>
  <sheetViews>
    <sheetView showGridLines="0" workbookViewId="0">
      <selection activeCell="F12" sqref="F12"/>
    </sheetView>
  </sheetViews>
  <sheetFormatPr defaultColWidth="9.140625" defaultRowHeight="11.25" x14ac:dyDescent="0.25"/>
  <cols>
    <col min="1" max="1" width="28.42578125" style="16" customWidth="1"/>
    <col min="2" max="6" width="11.5703125" style="16" customWidth="1"/>
    <col min="7" max="8" width="9.140625" style="16"/>
    <col min="9" max="9" width="20.140625" style="281" customWidth="1"/>
    <col min="10" max="10" width="9.140625" style="16" customWidth="1"/>
    <col min="11" max="11" width="26.85546875" style="281" customWidth="1"/>
    <col min="12" max="12" width="9.140625" style="16"/>
    <col min="13" max="13" width="31.28515625" style="281" customWidth="1"/>
    <col min="14" max="16384" width="9.140625" style="16"/>
  </cols>
  <sheetData>
    <row r="1" spans="1:13" ht="14.45" x14ac:dyDescent="0.3">
      <c r="I1" s="271" t="s">
        <v>946</v>
      </c>
      <c r="K1" s="271" t="s">
        <v>950</v>
      </c>
      <c r="M1" s="273" t="s">
        <v>948</v>
      </c>
    </row>
    <row r="2" spans="1:13" ht="10.9" thickBot="1" x14ac:dyDescent="0.35"/>
    <row r="3" spans="1:13" ht="13.5" customHeight="1" thickTop="1" thickBot="1" x14ac:dyDescent="0.3">
      <c r="A3" s="939" t="s">
        <v>429</v>
      </c>
      <c r="B3" s="936" t="s">
        <v>2</v>
      </c>
      <c r="C3" s="937"/>
      <c r="D3" s="937"/>
      <c r="E3" s="937"/>
      <c r="F3" s="938"/>
    </row>
    <row r="4" spans="1:13" ht="46.5" thickTop="1" thickBot="1" x14ac:dyDescent="0.3">
      <c r="A4" s="940"/>
      <c r="B4" s="81" t="s">
        <v>436</v>
      </c>
      <c r="C4" s="81" t="s">
        <v>27</v>
      </c>
      <c r="D4" s="81" t="s">
        <v>28</v>
      </c>
      <c r="E4" s="81" t="s">
        <v>29</v>
      </c>
      <c r="F4" s="17" t="s">
        <v>392</v>
      </c>
      <c r="I4" s="49" t="s">
        <v>392</v>
      </c>
      <c r="K4" s="49" t="s">
        <v>436</v>
      </c>
      <c r="M4" s="49" t="s">
        <v>392</v>
      </c>
    </row>
    <row r="5" spans="1:13" ht="22.5" customHeight="1" thickTop="1" thickBot="1" x14ac:dyDescent="0.3">
      <c r="A5" s="79" t="s">
        <v>393</v>
      </c>
      <c r="B5" s="82"/>
      <c r="C5" s="82"/>
      <c r="D5" s="82"/>
      <c r="E5" s="82"/>
      <c r="F5" s="83">
        <f>SUM(B5:E5)</f>
        <v>0</v>
      </c>
      <c r="I5" s="281">
        <f>SUM(B5:E5)-F5</f>
        <v>0</v>
      </c>
      <c r="K5" s="281">
        <f>B5-F27</f>
        <v>0</v>
      </c>
      <c r="M5" s="282">
        <f>F5-'BS old'!$D$84</f>
        <v>0</v>
      </c>
    </row>
    <row r="6" spans="1:13" ht="22.5" customHeight="1" thickBot="1" x14ac:dyDescent="0.3">
      <c r="A6" s="79" t="s">
        <v>394</v>
      </c>
      <c r="B6" s="82"/>
      <c r="C6" s="82"/>
      <c r="D6" s="82"/>
      <c r="E6" s="82"/>
      <c r="F6" s="83">
        <f t="shared" ref="F6:F21" si="0">SUM(B6:E6)</f>
        <v>0</v>
      </c>
      <c r="I6" s="281">
        <f>SUM(B6:E6)-F6</f>
        <v>0</v>
      </c>
      <c r="K6" s="281">
        <f>B6-F28</f>
        <v>0</v>
      </c>
      <c r="M6" s="282">
        <f>F6-'BS old'!$D$85</f>
        <v>0</v>
      </c>
    </row>
    <row r="7" spans="1:13" ht="22.5" customHeight="1" thickBot="1" x14ac:dyDescent="0.3">
      <c r="A7" s="79" t="s">
        <v>430</v>
      </c>
      <c r="B7" s="82"/>
      <c r="C7" s="82"/>
      <c r="D7" s="82"/>
      <c r="E7" s="82"/>
      <c r="F7" s="83">
        <f t="shared" si="0"/>
        <v>0</v>
      </c>
      <c r="I7" s="281">
        <f t="shared" ref="I7:I22" si="1">SUM(B7:E7)-F7</f>
        <v>0</v>
      </c>
      <c r="K7" s="281">
        <f t="shared" ref="K7:K22" si="2">B7-F29</f>
        <v>0</v>
      </c>
      <c r="M7" s="282">
        <f>F7-'BS old'!$D$86</f>
        <v>0</v>
      </c>
    </row>
    <row r="8" spans="1:13" ht="22.5" customHeight="1" thickBot="1" x14ac:dyDescent="0.3">
      <c r="A8" s="79" t="s">
        <v>431</v>
      </c>
      <c r="B8" s="82"/>
      <c r="C8" s="82"/>
      <c r="D8" s="82"/>
      <c r="E8" s="82"/>
      <c r="F8" s="83">
        <f t="shared" si="0"/>
        <v>0</v>
      </c>
      <c r="I8" s="281">
        <f t="shared" si="1"/>
        <v>0</v>
      </c>
      <c r="K8" s="281">
        <f t="shared" si="2"/>
        <v>0</v>
      </c>
      <c r="M8" s="281">
        <f>F8-'BS old'!$D$87</f>
        <v>0</v>
      </c>
    </row>
    <row r="9" spans="1:13" ht="22.5" customHeight="1" thickBot="1" x14ac:dyDescent="0.3">
      <c r="A9" s="79" t="s">
        <v>395</v>
      </c>
      <c r="B9" s="82"/>
      <c r="C9" s="82"/>
      <c r="D9" s="82"/>
      <c r="E9" s="82"/>
      <c r="F9" s="83">
        <f t="shared" si="0"/>
        <v>0</v>
      </c>
      <c r="I9" s="281">
        <f t="shared" si="1"/>
        <v>0</v>
      </c>
      <c r="K9" s="281">
        <f t="shared" si="2"/>
        <v>0</v>
      </c>
      <c r="M9" s="282">
        <f>F9-'BS old'!$D$89</f>
        <v>0</v>
      </c>
    </row>
    <row r="10" spans="1:13" ht="22.5" customHeight="1" thickBot="1" x14ac:dyDescent="0.3">
      <c r="A10" s="79" t="s">
        <v>396</v>
      </c>
      <c r="B10" s="82"/>
      <c r="C10" s="82"/>
      <c r="D10" s="82"/>
      <c r="E10" s="82"/>
      <c r="F10" s="83">
        <f t="shared" si="0"/>
        <v>0</v>
      </c>
      <c r="I10" s="281">
        <f t="shared" si="1"/>
        <v>0</v>
      </c>
      <c r="K10" s="281">
        <f t="shared" si="2"/>
        <v>0</v>
      </c>
      <c r="M10" s="282">
        <f>F10-'BS old'!$D$90</f>
        <v>0</v>
      </c>
    </row>
    <row r="11" spans="1:13" ht="22.5" customHeight="1" thickBot="1" x14ac:dyDescent="0.3">
      <c r="A11" s="79" t="s">
        <v>397</v>
      </c>
      <c r="B11" s="82"/>
      <c r="C11" s="82"/>
      <c r="D11" s="82"/>
      <c r="E11" s="82"/>
      <c r="F11" s="83">
        <f>SUM(B11:E11)</f>
        <v>0</v>
      </c>
      <c r="I11" s="281">
        <f t="shared" si="1"/>
        <v>0</v>
      </c>
      <c r="K11" s="281">
        <f t="shared" si="2"/>
        <v>0</v>
      </c>
      <c r="M11" s="282">
        <f>F11-'BS old'!$D$91</f>
        <v>0</v>
      </c>
    </row>
    <row r="12" spans="1:13" ht="22.5" customHeight="1" thickBot="1" x14ac:dyDescent="0.3">
      <c r="A12" s="79" t="s">
        <v>398</v>
      </c>
      <c r="B12" s="82"/>
      <c r="C12" s="82"/>
      <c r="D12" s="82"/>
      <c r="E12" s="82"/>
      <c r="F12" s="83">
        <f t="shared" si="0"/>
        <v>0</v>
      </c>
      <c r="I12" s="281">
        <f t="shared" si="1"/>
        <v>0</v>
      </c>
      <c r="K12" s="281">
        <f t="shared" si="2"/>
        <v>0</v>
      </c>
      <c r="M12" s="282">
        <f>F12-'BS old'!$D$92-'BS old'!$D$93</f>
        <v>0</v>
      </c>
    </row>
    <row r="13" spans="1:13" ht="22.5" customHeight="1" thickBot="1" x14ac:dyDescent="0.3">
      <c r="A13" s="79" t="s">
        <v>432</v>
      </c>
      <c r="B13" s="82"/>
      <c r="C13" s="82"/>
      <c r="D13" s="82"/>
      <c r="E13" s="82"/>
      <c r="F13" s="83">
        <f t="shared" si="0"/>
        <v>0</v>
      </c>
      <c r="I13" s="281">
        <f t="shared" si="1"/>
        <v>0</v>
      </c>
      <c r="K13" s="281">
        <f t="shared" si="2"/>
        <v>0</v>
      </c>
      <c r="M13" s="282">
        <f>F13-'BS old'!$D$94</f>
        <v>0</v>
      </c>
    </row>
    <row r="14" spans="1:13" ht="22.5" customHeight="1" thickBot="1" x14ac:dyDescent="0.3">
      <c r="A14" s="79" t="s">
        <v>399</v>
      </c>
      <c r="B14" s="82"/>
      <c r="C14" s="82"/>
      <c r="D14" s="82"/>
      <c r="E14" s="82"/>
      <c r="F14" s="83">
        <f t="shared" si="0"/>
        <v>0</v>
      </c>
      <c r="I14" s="281">
        <f t="shared" si="1"/>
        <v>0</v>
      </c>
      <c r="K14" s="281">
        <f t="shared" si="2"/>
        <v>0</v>
      </c>
      <c r="M14" s="282">
        <f>F14-'BS old'!$D$96</f>
        <v>0</v>
      </c>
    </row>
    <row r="15" spans="1:13" ht="22.5" customHeight="1" thickBot="1" x14ac:dyDescent="0.3">
      <c r="A15" s="79" t="s">
        <v>400</v>
      </c>
      <c r="B15" s="82"/>
      <c r="C15" s="82"/>
      <c r="D15" s="82"/>
      <c r="E15" s="82"/>
      <c r="F15" s="83">
        <f t="shared" si="0"/>
        <v>0</v>
      </c>
      <c r="I15" s="281">
        <f t="shared" si="1"/>
        <v>0</v>
      </c>
      <c r="K15" s="281">
        <f t="shared" si="2"/>
        <v>0</v>
      </c>
      <c r="M15" s="282">
        <f>F15-'BS old'!$D$97</f>
        <v>0</v>
      </c>
    </row>
    <row r="16" spans="1:13" ht="22.5" customHeight="1" thickBot="1" x14ac:dyDescent="0.3">
      <c r="A16" s="79" t="s">
        <v>401</v>
      </c>
      <c r="B16" s="82"/>
      <c r="C16" s="82"/>
      <c r="D16" s="82"/>
      <c r="E16" s="82"/>
      <c r="F16" s="83">
        <f t="shared" si="0"/>
        <v>0</v>
      </c>
      <c r="I16" s="281">
        <f t="shared" si="1"/>
        <v>0</v>
      </c>
      <c r="K16" s="281">
        <f t="shared" si="2"/>
        <v>0</v>
      </c>
      <c r="M16" s="282">
        <f>F16-'BS old'!$D$98</f>
        <v>0</v>
      </c>
    </row>
    <row r="17" spans="1:13" ht="22.5" customHeight="1" thickBot="1" x14ac:dyDescent="0.3">
      <c r="A17" s="79" t="s">
        <v>402</v>
      </c>
      <c r="B17" s="82"/>
      <c r="C17" s="82"/>
      <c r="D17" s="82"/>
      <c r="E17" s="82"/>
      <c r="F17" s="83">
        <f t="shared" si="0"/>
        <v>0</v>
      </c>
      <c r="I17" s="281">
        <f t="shared" si="1"/>
        <v>0</v>
      </c>
      <c r="K17" s="281">
        <f t="shared" si="2"/>
        <v>0</v>
      </c>
      <c r="M17" s="282">
        <f>F17-'BS old'!$D$100</f>
        <v>0</v>
      </c>
    </row>
    <row r="18" spans="1:13" ht="22.5" customHeight="1" thickBot="1" x14ac:dyDescent="0.3">
      <c r="A18" s="79" t="s">
        <v>433</v>
      </c>
      <c r="B18" s="82"/>
      <c r="C18" s="82"/>
      <c r="D18" s="82"/>
      <c r="E18" s="82"/>
      <c r="F18" s="83">
        <f t="shared" si="0"/>
        <v>0</v>
      </c>
      <c r="I18" s="281">
        <f t="shared" si="1"/>
        <v>0</v>
      </c>
      <c r="K18" s="281">
        <f t="shared" si="2"/>
        <v>0</v>
      </c>
      <c r="M18" s="282">
        <f>F18-'BS old'!$D$101</f>
        <v>0</v>
      </c>
    </row>
    <row r="19" spans="1:13" ht="22.5" customHeight="1" thickBot="1" x14ac:dyDescent="0.3">
      <c r="A19" s="79" t="s">
        <v>434</v>
      </c>
      <c r="B19" s="82"/>
      <c r="C19" s="82"/>
      <c r="D19" s="82"/>
      <c r="E19" s="82"/>
      <c r="F19" s="83">
        <f t="shared" si="0"/>
        <v>0</v>
      </c>
      <c r="I19" s="281">
        <f t="shared" si="1"/>
        <v>0</v>
      </c>
      <c r="K19" s="281">
        <f t="shared" si="2"/>
        <v>0</v>
      </c>
      <c r="M19" s="282">
        <f>F19-'BS old'!$D$102</f>
        <v>0</v>
      </c>
    </row>
    <row r="20" spans="1:13" ht="22.5" customHeight="1" thickBot="1" x14ac:dyDescent="0.3">
      <c r="A20" s="79" t="s">
        <v>403</v>
      </c>
      <c r="B20" s="82"/>
      <c r="C20" s="82"/>
      <c r="D20" s="82"/>
      <c r="E20" s="82"/>
      <c r="F20" s="83">
        <f t="shared" si="0"/>
        <v>0</v>
      </c>
      <c r="I20" s="281">
        <f t="shared" si="1"/>
        <v>0</v>
      </c>
      <c r="K20" s="281">
        <f t="shared" si="2"/>
        <v>0</v>
      </c>
      <c r="M20" s="283"/>
    </row>
    <row r="21" spans="1:13" ht="22.5" customHeight="1" thickBot="1" x14ac:dyDescent="0.3">
      <c r="A21" s="79" t="s">
        <v>404</v>
      </c>
      <c r="B21" s="82"/>
      <c r="C21" s="82"/>
      <c r="D21" s="82"/>
      <c r="E21" s="82"/>
      <c r="F21" s="83">
        <f t="shared" si="0"/>
        <v>0</v>
      </c>
      <c r="I21" s="281">
        <f t="shared" si="1"/>
        <v>0</v>
      </c>
      <c r="K21" s="281">
        <f t="shared" si="2"/>
        <v>0</v>
      </c>
      <c r="M21" s="283"/>
    </row>
    <row r="22" spans="1:13" ht="22.5" customHeight="1" thickBot="1" x14ac:dyDescent="0.3">
      <c r="A22" s="80" t="s">
        <v>435</v>
      </c>
      <c r="B22" s="84"/>
      <c r="C22" s="84"/>
      <c r="D22" s="84"/>
      <c r="E22" s="84"/>
      <c r="F22" s="86">
        <f>SUM(B22:E22)</f>
        <v>0</v>
      </c>
      <c r="I22" s="281">
        <f t="shared" si="1"/>
        <v>0</v>
      </c>
      <c r="K22" s="281">
        <f t="shared" si="2"/>
        <v>0</v>
      </c>
      <c r="M22" s="283"/>
    </row>
    <row r="23" spans="1:13" ht="22.5" customHeight="1" thickTop="1" x14ac:dyDescent="0.3">
      <c r="A23" s="39"/>
      <c r="B23" s="85"/>
      <c r="C23" s="85"/>
      <c r="D23" s="85"/>
      <c r="E23" s="85"/>
      <c r="F23" s="85"/>
    </row>
    <row r="24" spans="1:13" ht="10.9" thickBot="1" x14ac:dyDescent="0.35"/>
    <row r="25" spans="1:13" ht="13.5" customHeight="1" thickTop="1" thickBot="1" x14ac:dyDescent="0.3">
      <c r="A25" s="939" t="s">
        <v>429</v>
      </c>
      <c r="B25" s="936" t="s">
        <v>3</v>
      </c>
      <c r="C25" s="937"/>
      <c r="D25" s="937"/>
      <c r="E25" s="937"/>
      <c r="F25" s="938"/>
    </row>
    <row r="26" spans="1:13" ht="46.5" thickTop="1" thickBot="1" x14ac:dyDescent="0.3">
      <c r="A26" s="940"/>
      <c r="B26" s="81" t="s">
        <v>436</v>
      </c>
      <c r="C26" s="81" t="s">
        <v>27</v>
      </c>
      <c r="D26" s="81" t="s">
        <v>28</v>
      </c>
      <c r="E26" s="81" t="s">
        <v>29</v>
      </c>
      <c r="F26" s="17" t="s">
        <v>392</v>
      </c>
      <c r="I26" s="49" t="s">
        <v>392</v>
      </c>
      <c r="M26" s="49" t="s">
        <v>392</v>
      </c>
    </row>
    <row r="27" spans="1:13" ht="22.5" customHeight="1" thickTop="1" thickBot="1" x14ac:dyDescent="0.3">
      <c r="A27" s="79" t="s">
        <v>393</v>
      </c>
      <c r="B27" s="82"/>
      <c r="C27" s="82"/>
      <c r="D27" s="82"/>
      <c r="E27" s="82"/>
      <c r="F27" s="83">
        <f>SUM(B27:E27)</f>
        <v>0</v>
      </c>
      <c r="I27" s="281">
        <f>SUM(B27:E27)-F27</f>
        <v>0</v>
      </c>
      <c r="M27" s="282">
        <f>F27-'BS old'!E84</f>
        <v>0</v>
      </c>
    </row>
    <row r="28" spans="1:13" ht="22.5" customHeight="1" thickBot="1" x14ac:dyDescent="0.3">
      <c r="A28" s="79" t="s">
        <v>394</v>
      </c>
      <c r="B28" s="82"/>
      <c r="C28" s="82"/>
      <c r="D28" s="82"/>
      <c r="E28" s="82"/>
      <c r="F28" s="83">
        <f t="shared" ref="F28:F42" si="3">SUM(B28:E28)</f>
        <v>0</v>
      </c>
      <c r="I28" s="281">
        <f>SUM(B28:E28)-F28</f>
        <v>0</v>
      </c>
      <c r="M28" s="282">
        <f>F28-'BS old'!E85</f>
        <v>0</v>
      </c>
    </row>
    <row r="29" spans="1:13" ht="22.5" customHeight="1" thickBot="1" x14ac:dyDescent="0.3">
      <c r="A29" s="79" t="s">
        <v>430</v>
      </c>
      <c r="B29" s="82"/>
      <c r="C29" s="82"/>
      <c r="D29" s="82"/>
      <c r="E29" s="82"/>
      <c r="F29" s="83">
        <f t="shared" si="3"/>
        <v>0</v>
      </c>
      <c r="I29" s="281">
        <f t="shared" ref="I29:I44" si="4">SUM(B29:E29)-F29</f>
        <v>0</v>
      </c>
      <c r="M29" s="282">
        <f>F29-'BS old'!E86</f>
        <v>0</v>
      </c>
    </row>
    <row r="30" spans="1:13" ht="22.5" customHeight="1" thickBot="1" x14ac:dyDescent="0.3">
      <c r="A30" s="79" t="s">
        <v>431</v>
      </c>
      <c r="B30" s="82"/>
      <c r="C30" s="82"/>
      <c r="D30" s="82"/>
      <c r="E30" s="82"/>
      <c r="F30" s="83">
        <f t="shared" si="3"/>
        <v>0</v>
      </c>
      <c r="I30" s="281">
        <f t="shared" si="4"/>
        <v>0</v>
      </c>
      <c r="M30" s="282">
        <f>F30-'BS old'!E87</f>
        <v>0</v>
      </c>
    </row>
    <row r="31" spans="1:13" ht="22.5" customHeight="1" thickBot="1" x14ac:dyDescent="0.3">
      <c r="A31" s="79" t="s">
        <v>395</v>
      </c>
      <c r="B31" s="82"/>
      <c r="C31" s="82"/>
      <c r="D31" s="82"/>
      <c r="E31" s="82"/>
      <c r="F31" s="83">
        <f t="shared" si="3"/>
        <v>0</v>
      </c>
      <c r="I31" s="281">
        <f t="shared" si="4"/>
        <v>0</v>
      </c>
      <c r="M31" s="282">
        <f>F31-'BS old'!E89</f>
        <v>0</v>
      </c>
    </row>
    <row r="32" spans="1:13" ht="22.5" customHeight="1" thickBot="1" x14ac:dyDescent="0.3">
      <c r="A32" s="79" t="s">
        <v>396</v>
      </c>
      <c r="B32" s="82"/>
      <c r="C32" s="82"/>
      <c r="D32" s="82"/>
      <c r="E32" s="82"/>
      <c r="F32" s="83">
        <f t="shared" si="3"/>
        <v>0</v>
      </c>
      <c r="I32" s="281">
        <f t="shared" si="4"/>
        <v>0</v>
      </c>
      <c r="M32" s="282">
        <f>F32-'BS old'!E90</f>
        <v>0</v>
      </c>
    </row>
    <row r="33" spans="1:13" ht="22.5" customHeight="1" thickBot="1" x14ac:dyDescent="0.3">
      <c r="A33" s="79" t="s">
        <v>397</v>
      </c>
      <c r="B33" s="82"/>
      <c r="C33" s="82"/>
      <c r="D33" s="82"/>
      <c r="E33" s="82"/>
      <c r="F33" s="83">
        <f t="shared" si="3"/>
        <v>0</v>
      </c>
      <c r="I33" s="281">
        <f t="shared" si="4"/>
        <v>0</v>
      </c>
      <c r="M33" s="282">
        <f>F33-'BS old'!E91</f>
        <v>0</v>
      </c>
    </row>
    <row r="34" spans="1:13" ht="22.5" customHeight="1" thickBot="1" x14ac:dyDescent="0.3">
      <c r="A34" s="79" t="s">
        <v>398</v>
      </c>
      <c r="B34" s="82"/>
      <c r="C34" s="82"/>
      <c r="D34" s="82"/>
      <c r="E34" s="82"/>
      <c r="F34" s="83">
        <f t="shared" si="3"/>
        <v>0</v>
      </c>
      <c r="I34" s="281">
        <f t="shared" si="4"/>
        <v>0</v>
      </c>
      <c r="M34" s="282">
        <f>F34-'BS old'!E92-'BS old'!E93</f>
        <v>0</v>
      </c>
    </row>
    <row r="35" spans="1:13" ht="22.5" customHeight="1" thickBot="1" x14ac:dyDescent="0.3">
      <c r="A35" s="79" t="s">
        <v>432</v>
      </c>
      <c r="B35" s="82"/>
      <c r="C35" s="82"/>
      <c r="D35" s="82"/>
      <c r="E35" s="82"/>
      <c r="F35" s="83">
        <f t="shared" si="3"/>
        <v>0</v>
      </c>
      <c r="I35" s="281">
        <f t="shared" si="4"/>
        <v>0</v>
      </c>
      <c r="M35" s="282">
        <f>F35-'BS old'!E94</f>
        <v>0</v>
      </c>
    </row>
    <row r="36" spans="1:13" ht="22.5" customHeight="1" thickBot="1" x14ac:dyDescent="0.3">
      <c r="A36" s="79" t="s">
        <v>399</v>
      </c>
      <c r="B36" s="82"/>
      <c r="C36" s="82"/>
      <c r="D36" s="82"/>
      <c r="E36" s="82"/>
      <c r="F36" s="83">
        <f t="shared" si="3"/>
        <v>0</v>
      </c>
      <c r="I36" s="281">
        <f t="shared" si="4"/>
        <v>0</v>
      </c>
      <c r="M36" s="282">
        <f>F36-'BS old'!E96</f>
        <v>0</v>
      </c>
    </row>
    <row r="37" spans="1:13" ht="22.5" customHeight="1" thickBot="1" x14ac:dyDescent="0.3">
      <c r="A37" s="79" t="s">
        <v>400</v>
      </c>
      <c r="B37" s="82"/>
      <c r="C37" s="82"/>
      <c r="D37" s="82"/>
      <c r="E37" s="82"/>
      <c r="F37" s="83">
        <f t="shared" si="3"/>
        <v>0</v>
      </c>
      <c r="I37" s="281">
        <f t="shared" si="4"/>
        <v>0</v>
      </c>
      <c r="M37" s="282">
        <f>F37-'BS old'!E97</f>
        <v>0</v>
      </c>
    </row>
    <row r="38" spans="1:13" ht="22.5" customHeight="1" thickBot="1" x14ac:dyDescent="0.3">
      <c r="A38" s="79" t="s">
        <v>401</v>
      </c>
      <c r="B38" s="82"/>
      <c r="C38" s="82"/>
      <c r="D38" s="82"/>
      <c r="E38" s="82"/>
      <c r="F38" s="83">
        <f t="shared" si="3"/>
        <v>0</v>
      </c>
      <c r="I38" s="281">
        <f t="shared" si="4"/>
        <v>0</v>
      </c>
      <c r="M38" s="282">
        <f>F38-'BS old'!E98</f>
        <v>0</v>
      </c>
    </row>
    <row r="39" spans="1:13" ht="22.5" customHeight="1" thickBot="1" x14ac:dyDescent="0.3">
      <c r="A39" s="79" t="s">
        <v>402</v>
      </c>
      <c r="B39" s="82"/>
      <c r="C39" s="82"/>
      <c r="D39" s="82"/>
      <c r="E39" s="82"/>
      <c r="F39" s="83">
        <f t="shared" si="3"/>
        <v>0</v>
      </c>
      <c r="I39" s="281">
        <f t="shared" si="4"/>
        <v>0</v>
      </c>
      <c r="M39" s="282">
        <f>F39-'BS old'!E100</f>
        <v>0</v>
      </c>
    </row>
    <row r="40" spans="1:13" ht="22.5" customHeight="1" thickBot="1" x14ac:dyDescent="0.3">
      <c r="A40" s="79" t="s">
        <v>433</v>
      </c>
      <c r="B40" s="82"/>
      <c r="C40" s="82"/>
      <c r="D40" s="82"/>
      <c r="E40" s="82"/>
      <c r="F40" s="83">
        <f t="shared" si="3"/>
        <v>0</v>
      </c>
      <c r="I40" s="281">
        <f t="shared" si="4"/>
        <v>0</v>
      </c>
      <c r="M40" s="282">
        <f>F40-'BS old'!E101</f>
        <v>0</v>
      </c>
    </row>
    <row r="41" spans="1:13" ht="22.5" customHeight="1" thickBot="1" x14ac:dyDescent="0.3">
      <c r="A41" s="79" t="s">
        <v>434</v>
      </c>
      <c r="B41" s="82"/>
      <c r="C41" s="82"/>
      <c r="D41" s="82"/>
      <c r="E41" s="82"/>
      <c r="F41" s="83">
        <f t="shared" si="3"/>
        <v>0</v>
      </c>
      <c r="I41" s="281">
        <f t="shared" si="4"/>
        <v>0</v>
      </c>
      <c r="M41" s="282">
        <f>F41-'BS old'!E102</f>
        <v>0</v>
      </c>
    </row>
    <row r="42" spans="1:13" ht="22.5" customHeight="1" thickBot="1" x14ac:dyDescent="0.3">
      <c r="A42" s="79" t="s">
        <v>403</v>
      </c>
      <c r="B42" s="82"/>
      <c r="C42" s="82"/>
      <c r="D42" s="82"/>
      <c r="E42" s="82"/>
      <c r="F42" s="83">
        <f t="shared" si="3"/>
        <v>0</v>
      </c>
      <c r="I42" s="281">
        <f t="shared" si="4"/>
        <v>0</v>
      </c>
      <c r="M42" s="283"/>
    </row>
    <row r="43" spans="1:13" ht="22.5" customHeight="1" thickBot="1" x14ac:dyDescent="0.3">
      <c r="A43" s="79" t="s">
        <v>404</v>
      </c>
      <c r="B43" s="82"/>
      <c r="C43" s="82"/>
      <c r="D43" s="82"/>
      <c r="E43" s="82"/>
      <c r="F43" s="83">
        <f>SUM(B43:E43)</f>
        <v>0</v>
      </c>
      <c r="I43" s="281">
        <f t="shared" si="4"/>
        <v>0</v>
      </c>
      <c r="M43" s="283"/>
    </row>
    <row r="44" spans="1:13" ht="22.5" customHeight="1" thickBot="1" x14ac:dyDescent="0.3">
      <c r="A44" s="80" t="s">
        <v>435</v>
      </c>
      <c r="B44" s="84"/>
      <c r="C44" s="84"/>
      <c r="D44" s="84"/>
      <c r="E44" s="84"/>
      <c r="F44" s="86">
        <f>SUM(B44:E44)</f>
        <v>0</v>
      </c>
      <c r="I44" s="281">
        <f t="shared" si="4"/>
        <v>0</v>
      </c>
      <c r="M44" s="283"/>
    </row>
    <row r="45" spans="1:13" ht="12" thickTop="1" x14ac:dyDescent="0.25"/>
  </sheetData>
  <mergeCells count="4">
    <mergeCell ref="B3:F3"/>
    <mergeCell ref="A25:A26"/>
    <mergeCell ref="B25:F25"/>
    <mergeCell ref="A3:A4"/>
  </mergeCells>
  <conditionalFormatting sqref="I5:I22 I27:I44 M5:M19 M27:M41 K5:K22">
    <cfRule type="cellIs" dxfId="61" priority="12" operator="lessThan">
      <formula>0</formula>
    </cfRule>
    <cfRule type="cellIs" dxfId="60" priority="13" operator="greaterThan">
      <formula>0</formula>
    </cfRule>
  </conditionalFormatting>
  <conditionalFormatting sqref="M1">
    <cfRule type="cellIs" priority="9" stopIfTrue="1" operator="greaterThan">
      <formula>0</formula>
    </cfRule>
  </conditionalFormatting>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P36"/>
  <sheetViews>
    <sheetView showGridLines="0" topLeftCell="A25" zoomScaleNormal="100" workbookViewId="0">
      <selection activeCell="P29" sqref="P29"/>
    </sheetView>
  </sheetViews>
  <sheetFormatPr defaultRowHeight="15" outlineLevelCol="1" x14ac:dyDescent="0.25"/>
  <cols>
    <col min="1" max="1" width="20.7109375" customWidth="1"/>
    <col min="2" max="6" width="13.140625" customWidth="1"/>
    <col min="7" max="7" width="23.28515625" customWidth="1"/>
    <col min="8" max="8" width="14.28515625" style="260" hidden="1" customWidth="1" outlineLevel="1"/>
    <col min="9" max="11" width="12.7109375" hidden="1" customWidth="1" outlineLevel="1"/>
    <col min="12" max="12" width="18" style="263" customWidth="1" collapsed="1"/>
    <col min="14" max="14" width="27.42578125" style="265" customWidth="1"/>
    <col min="16" max="16" width="24.7109375" style="265" customWidth="1"/>
    <col min="17" max="17" width="27.7109375" customWidth="1"/>
  </cols>
  <sheetData>
    <row r="1" spans="1:16" x14ac:dyDescent="0.25">
      <c r="A1" s="87" t="s">
        <v>209</v>
      </c>
      <c r="B1" s="16"/>
      <c r="C1" s="16"/>
      <c r="D1" s="16"/>
      <c r="E1" s="16"/>
      <c r="F1" s="16"/>
      <c r="H1" s="922" t="s">
        <v>946</v>
      </c>
      <c r="I1" s="923"/>
      <c r="J1" s="923"/>
      <c r="K1" s="923"/>
      <c r="L1" s="924"/>
      <c r="N1" s="271" t="s">
        <v>950</v>
      </c>
      <c r="P1" s="273" t="s">
        <v>948</v>
      </c>
    </row>
    <row r="2" spans="1:16" ht="15.75" thickBot="1" x14ac:dyDescent="0.3">
      <c r="A2" s="16" t="s">
        <v>8</v>
      </c>
      <c r="B2" s="16"/>
      <c r="C2" s="16"/>
      <c r="D2" s="16"/>
      <c r="E2" s="16"/>
      <c r="F2" s="16"/>
      <c r="N2" s="281"/>
    </row>
    <row r="3" spans="1:16" ht="16.5" thickTop="1" thickBot="1" x14ac:dyDescent="0.3">
      <c r="A3" s="933" t="s">
        <v>131</v>
      </c>
      <c r="B3" s="919" t="s">
        <v>2</v>
      </c>
      <c r="C3" s="920"/>
      <c r="D3" s="920"/>
      <c r="E3" s="920"/>
      <c r="F3" s="921"/>
      <c r="N3" s="281"/>
    </row>
    <row r="4" spans="1:16" s="4" customFormat="1" ht="33" customHeight="1" thickTop="1" thickBot="1" x14ac:dyDescent="0.3">
      <c r="A4" s="935"/>
      <c r="B4" s="17" t="s">
        <v>32</v>
      </c>
      <c r="C4" s="17" t="s">
        <v>124</v>
      </c>
      <c r="D4" s="90" t="s">
        <v>210</v>
      </c>
      <c r="E4" s="26" t="s">
        <v>211</v>
      </c>
      <c r="F4" s="17" t="s">
        <v>30</v>
      </c>
      <c r="H4" s="49" t="s">
        <v>32</v>
      </c>
      <c r="I4" s="49" t="s">
        <v>124</v>
      </c>
      <c r="J4" s="49" t="s">
        <v>210</v>
      </c>
      <c r="K4" s="49" t="s">
        <v>211</v>
      </c>
      <c r="L4" s="49" t="s">
        <v>30</v>
      </c>
      <c r="N4" s="49" t="s">
        <v>436</v>
      </c>
      <c r="P4" s="49" t="s">
        <v>30</v>
      </c>
    </row>
    <row r="5" spans="1:16" ht="21" customHeight="1" thickTop="1" thickBot="1" x14ac:dyDescent="0.3">
      <c r="A5" s="75" t="s">
        <v>212</v>
      </c>
      <c r="B5" s="74">
        <f>SUM(B6:B10)</f>
        <v>0</v>
      </c>
      <c r="C5" s="74">
        <f>SUM(C6:C10)</f>
        <v>0</v>
      </c>
      <c r="D5" s="74">
        <f t="shared" ref="D5:E5" si="0">SUM(D6:D10)</f>
        <v>0</v>
      </c>
      <c r="E5" s="74">
        <f t="shared" si="0"/>
        <v>0</v>
      </c>
      <c r="F5" s="129">
        <f>SUM(B5:E5)</f>
        <v>0</v>
      </c>
      <c r="H5" s="261">
        <f>SUM(B6:B10)-B5</f>
        <v>0</v>
      </c>
      <c r="I5" s="259">
        <f t="shared" ref="I5:K5" si="1">SUM(C6:C10)-C5</f>
        <v>0</v>
      </c>
      <c r="J5" s="259">
        <f t="shared" si="1"/>
        <v>0</v>
      </c>
      <c r="K5" s="259">
        <f t="shared" si="1"/>
        <v>0</v>
      </c>
      <c r="L5" s="264">
        <f>SUM(B5:E5)-F5</f>
        <v>0</v>
      </c>
      <c r="N5" s="272">
        <f>B5-F23</f>
        <v>0</v>
      </c>
      <c r="P5" s="272">
        <f>F5-'BS old'!$D$105-'BS old'!$D$107</f>
        <v>0</v>
      </c>
    </row>
    <row r="6" spans="1:16" ht="21" customHeight="1" thickTop="1" thickBot="1" x14ac:dyDescent="0.35">
      <c r="A6" s="96"/>
      <c r="B6" s="68"/>
      <c r="C6" s="68"/>
      <c r="D6" s="130"/>
      <c r="E6" s="130"/>
      <c r="F6" s="131">
        <f t="shared" ref="F6:F17" si="2">SUM(B6:E6)</f>
        <v>0</v>
      </c>
      <c r="L6" s="264">
        <f>SUM(B6:E6)-F6</f>
        <v>0</v>
      </c>
      <c r="N6" s="272">
        <f>B6-F24</f>
        <v>0</v>
      </c>
    </row>
    <row r="7" spans="1:16" ht="21" customHeight="1" thickBot="1" x14ac:dyDescent="0.35">
      <c r="A7" s="96"/>
      <c r="B7" s="68"/>
      <c r="C7" s="68"/>
      <c r="D7" s="108"/>
      <c r="E7" s="108"/>
      <c r="F7" s="131">
        <f t="shared" si="2"/>
        <v>0</v>
      </c>
      <c r="L7" s="264">
        <f t="shared" ref="L7:L10" si="3">SUM(B7:E7)-F7</f>
        <v>0</v>
      </c>
      <c r="N7" s="272">
        <f t="shared" ref="N7:N17" si="4">B7-F25</f>
        <v>0</v>
      </c>
    </row>
    <row r="8" spans="1:16" ht="21" customHeight="1" thickBot="1" x14ac:dyDescent="0.35">
      <c r="A8" s="96"/>
      <c r="B8" s="68"/>
      <c r="C8" s="68"/>
      <c r="D8" s="108"/>
      <c r="E8" s="108"/>
      <c r="F8" s="131">
        <f t="shared" si="2"/>
        <v>0</v>
      </c>
      <c r="L8" s="264">
        <f t="shared" si="3"/>
        <v>0</v>
      </c>
      <c r="N8" s="272">
        <f t="shared" si="4"/>
        <v>0</v>
      </c>
    </row>
    <row r="9" spans="1:16" ht="21" customHeight="1" thickBot="1" x14ac:dyDescent="0.35">
      <c r="A9" s="96"/>
      <c r="B9" s="68"/>
      <c r="C9" s="68"/>
      <c r="D9" s="108"/>
      <c r="E9" s="108"/>
      <c r="F9" s="131">
        <f t="shared" si="2"/>
        <v>0</v>
      </c>
      <c r="L9" s="264">
        <f t="shared" si="3"/>
        <v>0</v>
      </c>
      <c r="N9" s="272">
        <f t="shared" si="4"/>
        <v>0</v>
      </c>
    </row>
    <row r="10" spans="1:16" ht="21" customHeight="1" thickBot="1" x14ac:dyDescent="0.35">
      <c r="A10" s="136"/>
      <c r="B10" s="74"/>
      <c r="C10" s="74"/>
      <c r="D10" s="132"/>
      <c r="E10" s="132"/>
      <c r="F10" s="133">
        <f t="shared" si="2"/>
        <v>0</v>
      </c>
      <c r="L10" s="264">
        <f t="shared" si="3"/>
        <v>0</v>
      </c>
      <c r="N10" s="272">
        <f t="shared" si="4"/>
        <v>0</v>
      </c>
    </row>
    <row r="11" spans="1:16" ht="21" customHeight="1" thickTop="1" thickBot="1" x14ac:dyDescent="0.3">
      <c r="A11" s="75" t="s">
        <v>213</v>
      </c>
      <c r="B11" s="74">
        <f>SUM(B12:B17)</f>
        <v>0</v>
      </c>
      <c r="C11" s="74">
        <f>SUM(C12:C17)</f>
        <v>0</v>
      </c>
      <c r="D11" s="74">
        <f t="shared" ref="D11:E11" si="5">SUM(D12:D17)</f>
        <v>0</v>
      </c>
      <c r="E11" s="74">
        <f t="shared" si="5"/>
        <v>0</v>
      </c>
      <c r="F11" s="129">
        <f>SUM(B11:E11)</f>
        <v>0</v>
      </c>
      <c r="H11" s="261">
        <f>SUM(B12:B17)-B11</f>
        <v>0</v>
      </c>
      <c r="I11" s="259">
        <f t="shared" ref="I11:K11" si="6">SUM(C12:C17)-C11</f>
        <v>0</v>
      </c>
      <c r="J11" s="259">
        <f t="shared" si="6"/>
        <v>0</v>
      </c>
      <c r="K11" s="259">
        <f t="shared" si="6"/>
        <v>0</v>
      </c>
      <c r="L11" s="264">
        <f>SUM(B11:E11)-F11</f>
        <v>0</v>
      </c>
      <c r="N11" s="272">
        <f t="shared" si="4"/>
        <v>0</v>
      </c>
      <c r="P11" s="272">
        <f>F11-'BS old'!$D$106-'BS old'!$D$108</f>
        <v>0</v>
      </c>
    </row>
    <row r="12" spans="1:16" ht="21" customHeight="1" thickTop="1" thickBot="1" x14ac:dyDescent="0.35">
      <c r="A12" s="96"/>
      <c r="B12" s="68"/>
      <c r="C12" s="68"/>
      <c r="D12" s="130"/>
      <c r="E12" s="130"/>
      <c r="F12" s="131">
        <f t="shared" si="2"/>
        <v>0</v>
      </c>
      <c r="L12" s="264">
        <f>SUM(B12:E12)-F12</f>
        <v>0</v>
      </c>
      <c r="N12" s="272">
        <f t="shared" si="4"/>
        <v>0</v>
      </c>
    </row>
    <row r="13" spans="1:16" ht="21" customHeight="1" thickBot="1" x14ac:dyDescent="0.35">
      <c r="A13" s="96"/>
      <c r="B13" s="68"/>
      <c r="C13" s="68"/>
      <c r="D13" s="108"/>
      <c r="E13" s="108"/>
      <c r="F13" s="131">
        <f t="shared" si="2"/>
        <v>0</v>
      </c>
      <c r="L13" s="264">
        <f>SUM(B13:E13)-F13</f>
        <v>0</v>
      </c>
      <c r="N13" s="272">
        <f>B13-F31</f>
        <v>0</v>
      </c>
    </row>
    <row r="14" spans="1:16" ht="21" customHeight="1" thickBot="1" x14ac:dyDescent="0.35">
      <c r="A14" s="96"/>
      <c r="B14" s="68"/>
      <c r="C14" s="68"/>
      <c r="D14" s="108"/>
      <c r="E14" s="108"/>
      <c r="F14" s="131">
        <f t="shared" si="2"/>
        <v>0</v>
      </c>
      <c r="L14" s="264">
        <f t="shared" ref="L14:L17" si="7">SUM(B14:E14)-F14</f>
        <v>0</v>
      </c>
      <c r="N14" s="272">
        <f t="shared" si="4"/>
        <v>0</v>
      </c>
    </row>
    <row r="15" spans="1:16" ht="21" customHeight="1" thickBot="1" x14ac:dyDescent="0.35">
      <c r="A15" s="96"/>
      <c r="B15" s="68"/>
      <c r="C15" s="68"/>
      <c r="D15" s="108"/>
      <c r="E15" s="108"/>
      <c r="F15" s="131">
        <f t="shared" si="2"/>
        <v>0</v>
      </c>
      <c r="L15" s="264">
        <f t="shared" si="7"/>
        <v>0</v>
      </c>
      <c r="N15" s="272">
        <f t="shared" si="4"/>
        <v>0</v>
      </c>
    </row>
    <row r="16" spans="1:16" ht="21" customHeight="1" thickBot="1" x14ac:dyDescent="0.35">
      <c r="A16" s="96"/>
      <c r="B16" s="68"/>
      <c r="C16" s="68"/>
      <c r="D16" s="108"/>
      <c r="E16" s="108"/>
      <c r="F16" s="131">
        <f t="shared" si="2"/>
        <v>0</v>
      </c>
      <c r="L16" s="264">
        <f t="shared" si="7"/>
        <v>0</v>
      </c>
      <c r="N16" s="272">
        <f t="shared" si="4"/>
        <v>0</v>
      </c>
    </row>
    <row r="17" spans="1:16" ht="21" customHeight="1" thickBot="1" x14ac:dyDescent="0.35">
      <c r="A17" s="136"/>
      <c r="B17" s="70"/>
      <c r="C17" s="70"/>
      <c r="D17" s="134"/>
      <c r="E17" s="134"/>
      <c r="F17" s="135">
        <f t="shared" si="2"/>
        <v>0</v>
      </c>
      <c r="L17" s="264">
        <f t="shared" si="7"/>
        <v>0</v>
      </c>
      <c r="N17" s="272">
        <f t="shared" si="4"/>
        <v>0</v>
      </c>
    </row>
    <row r="18" spans="1:16" thickTop="1" x14ac:dyDescent="0.3">
      <c r="A18" s="4"/>
      <c r="B18" s="4"/>
      <c r="C18" s="4"/>
      <c r="D18" s="4"/>
      <c r="E18" s="4"/>
      <c r="F18" s="4"/>
      <c r="N18" s="272"/>
    </row>
    <row r="19" spans="1:16" ht="14.45" x14ac:dyDescent="0.3">
      <c r="A19" s="2"/>
      <c r="N19" s="272"/>
    </row>
    <row r="20" spans="1:16" ht="15.75" thickBot="1" x14ac:dyDescent="0.3">
      <c r="A20" s="16" t="s">
        <v>15</v>
      </c>
      <c r="B20" s="16"/>
      <c r="C20" s="16"/>
      <c r="D20" s="16"/>
      <c r="E20" s="16"/>
      <c r="F20" s="16"/>
      <c r="N20" s="272"/>
    </row>
    <row r="21" spans="1:16" ht="16.5" thickTop="1" thickBot="1" x14ac:dyDescent="0.3">
      <c r="A21" s="933" t="s">
        <v>131</v>
      </c>
      <c r="B21" s="919" t="s">
        <v>3</v>
      </c>
      <c r="C21" s="920"/>
      <c r="D21" s="920"/>
      <c r="E21" s="920"/>
      <c r="F21" s="921"/>
      <c r="N21" s="272"/>
    </row>
    <row r="22" spans="1:16" s="4" customFormat="1" ht="35.25" thickTop="1" thickBot="1" x14ac:dyDescent="0.3">
      <c r="A22" s="935"/>
      <c r="B22" s="17" t="s">
        <v>32</v>
      </c>
      <c r="C22" s="17" t="s">
        <v>124</v>
      </c>
      <c r="D22" s="90" t="s">
        <v>210</v>
      </c>
      <c r="E22" s="26" t="s">
        <v>211</v>
      </c>
      <c r="F22" s="17" t="s">
        <v>30</v>
      </c>
      <c r="H22" s="284"/>
      <c r="L22" s="267"/>
      <c r="N22" s="272"/>
      <c r="P22" s="285"/>
    </row>
    <row r="23" spans="1:16" ht="21" customHeight="1" thickTop="1" thickBot="1" x14ac:dyDescent="0.3">
      <c r="A23" s="136" t="s">
        <v>212</v>
      </c>
      <c r="B23" s="74">
        <f>SUM(B24:B28)</f>
        <v>0</v>
      </c>
      <c r="C23" s="74">
        <f>SUM(C24:C28)</f>
        <v>0</v>
      </c>
      <c r="D23" s="74">
        <f t="shared" ref="D23" si="8">SUM(D24:D28)</f>
        <v>0</v>
      </c>
      <c r="E23" s="74">
        <f t="shared" ref="E23" si="9">SUM(E24:E28)</f>
        <v>0</v>
      </c>
      <c r="F23" s="129">
        <f>SUM(B23:E23)</f>
        <v>0</v>
      </c>
      <c r="H23" s="261">
        <f>SUM(B24:B28)-B23</f>
        <v>0</v>
      </c>
      <c r="I23" s="259">
        <f t="shared" ref="I23" si="10">SUM(C24:C28)-C23</f>
        <v>0</v>
      </c>
      <c r="J23" s="259">
        <f t="shared" ref="J23" si="11">SUM(D24:D28)-D23</f>
        <v>0</v>
      </c>
      <c r="K23" s="259">
        <f t="shared" ref="K23" si="12">SUM(E24:E28)-E23</f>
        <v>0</v>
      </c>
      <c r="L23" s="264">
        <f>SUM(B23:E23)-F23</f>
        <v>0</v>
      </c>
      <c r="N23" s="272"/>
      <c r="P23" s="272">
        <f>F23-'BS old'!E105-'BS old'!E107</f>
        <v>0</v>
      </c>
    </row>
    <row r="24" spans="1:16" ht="21" customHeight="1" thickTop="1" thickBot="1" x14ac:dyDescent="0.35">
      <c r="A24" s="96"/>
      <c r="B24" s="68"/>
      <c r="C24" s="68"/>
      <c r="D24" s="130"/>
      <c r="E24" s="130"/>
      <c r="F24" s="131">
        <f t="shared" ref="F24:F35" si="13">SUM(B24:E24)</f>
        <v>0</v>
      </c>
      <c r="L24" s="264">
        <f>SUM(B24:E24)-F24</f>
        <v>0</v>
      </c>
      <c r="N24" s="272"/>
    </row>
    <row r="25" spans="1:16" ht="21" customHeight="1" thickBot="1" x14ac:dyDescent="0.35">
      <c r="A25" s="96"/>
      <c r="B25" s="68"/>
      <c r="C25" s="68"/>
      <c r="D25" s="108"/>
      <c r="E25" s="108"/>
      <c r="F25" s="131">
        <f t="shared" si="13"/>
        <v>0</v>
      </c>
      <c r="L25" s="264">
        <f t="shared" ref="L25:L28" si="14">SUM(B25:E25)-F25</f>
        <v>0</v>
      </c>
      <c r="N25" s="272"/>
    </row>
    <row r="26" spans="1:16" ht="21" customHeight="1" thickBot="1" x14ac:dyDescent="0.35">
      <c r="A26" s="96"/>
      <c r="B26" s="68"/>
      <c r="C26" s="68"/>
      <c r="D26" s="108"/>
      <c r="E26" s="108"/>
      <c r="F26" s="131">
        <f t="shared" si="13"/>
        <v>0</v>
      </c>
      <c r="L26" s="264">
        <f t="shared" si="14"/>
        <v>0</v>
      </c>
      <c r="N26" s="272"/>
    </row>
    <row r="27" spans="1:16" ht="21" customHeight="1" thickBot="1" x14ac:dyDescent="0.35">
      <c r="A27" s="96"/>
      <c r="B27" s="68"/>
      <c r="C27" s="68"/>
      <c r="D27" s="108"/>
      <c r="E27" s="108"/>
      <c r="F27" s="131">
        <f t="shared" si="13"/>
        <v>0</v>
      </c>
      <c r="L27" s="264">
        <f t="shared" si="14"/>
        <v>0</v>
      </c>
      <c r="N27" s="272"/>
    </row>
    <row r="28" spans="1:16" ht="21" customHeight="1" thickBot="1" x14ac:dyDescent="0.35">
      <c r="A28" s="136"/>
      <c r="B28" s="74"/>
      <c r="C28" s="74"/>
      <c r="D28" s="132"/>
      <c r="E28" s="132"/>
      <c r="F28" s="133">
        <f t="shared" si="13"/>
        <v>0</v>
      </c>
      <c r="L28" s="264">
        <f t="shared" si="14"/>
        <v>0</v>
      </c>
      <c r="N28" s="272"/>
    </row>
    <row r="29" spans="1:16" ht="21" customHeight="1" thickTop="1" thickBot="1" x14ac:dyDescent="0.3">
      <c r="A29" s="136" t="s">
        <v>213</v>
      </c>
      <c r="B29" s="74">
        <f>SUM(B30:B34)</f>
        <v>0</v>
      </c>
      <c r="C29" s="74">
        <f>SUM(C30:C34)</f>
        <v>0</v>
      </c>
      <c r="D29" s="74">
        <f t="shared" ref="D29" si="15">SUM(D30:D34)</f>
        <v>0</v>
      </c>
      <c r="E29" s="74">
        <f t="shared" ref="E29" si="16">SUM(E30:E34)</f>
        <v>0</v>
      </c>
      <c r="F29" s="129">
        <f>SUM(B29:E29)</f>
        <v>0</v>
      </c>
      <c r="H29" s="261">
        <f>SUM(B30:B35)-B29</f>
        <v>0</v>
      </c>
      <c r="I29" s="259">
        <f t="shared" ref="I29" si="17">SUM(C30:C35)-C29</f>
        <v>0</v>
      </c>
      <c r="J29" s="259">
        <f t="shared" ref="J29" si="18">SUM(D30:D35)-D29</f>
        <v>0</v>
      </c>
      <c r="K29" s="259">
        <f t="shared" ref="K29" si="19">SUM(E30:E35)-E29</f>
        <v>0</v>
      </c>
      <c r="L29" s="264">
        <f>SUM(B29:E29)-F29</f>
        <v>0</v>
      </c>
      <c r="N29" s="272"/>
      <c r="P29" s="272">
        <f>F29-'BS old'!E106-'BS old'!E108</f>
        <v>0</v>
      </c>
    </row>
    <row r="30" spans="1:16" ht="21" customHeight="1" thickTop="1" thickBot="1" x14ac:dyDescent="0.35">
      <c r="A30" s="96"/>
      <c r="B30" s="68"/>
      <c r="C30" s="68"/>
      <c r="D30" s="130"/>
      <c r="E30" s="130"/>
      <c r="F30" s="131">
        <f t="shared" si="13"/>
        <v>0</v>
      </c>
      <c r="L30" s="264">
        <f>SUM(B30:E30)-F30</f>
        <v>0</v>
      </c>
      <c r="N30" s="272"/>
    </row>
    <row r="31" spans="1:16" ht="21" customHeight="1" thickBot="1" x14ac:dyDescent="0.35">
      <c r="A31" s="96"/>
      <c r="B31" s="68"/>
      <c r="C31" s="68"/>
      <c r="D31" s="108"/>
      <c r="E31" s="108"/>
      <c r="F31" s="131">
        <f t="shared" si="13"/>
        <v>0</v>
      </c>
      <c r="L31" s="264">
        <f t="shared" ref="L31:L35" si="20">SUM(B31:E31)-F31</f>
        <v>0</v>
      </c>
      <c r="N31" s="272"/>
    </row>
    <row r="32" spans="1:16" ht="21" customHeight="1" thickBot="1" x14ac:dyDescent="0.35">
      <c r="A32" s="96"/>
      <c r="B32" s="68"/>
      <c r="C32" s="68"/>
      <c r="D32" s="108"/>
      <c r="E32" s="108"/>
      <c r="F32" s="131">
        <f t="shared" si="13"/>
        <v>0</v>
      </c>
      <c r="L32" s="264">
        <f t="shared" si="20"/>
        <v>0</v>
      </c>
      <c r="N32" s="272"/>
    </row>
    <row r="33" spans="1:14" ht="21" customHeight="1" thickBot="1" x14ac:dyDescent="0.35">
      <c r="A33" s="96"/>
      <c r="B33" s="68"/>
      <c r="C33" s="68"/>
      <c r="D33" s="108"/>
      <c r="E33" s="108"/>
      <c r="F33" s="131">
        <f t="shared" si="13"/>
        <v>0</v>
      </c>
      <c r="L33" s="264">
        <f t="shared" si="20"/>
        <v>0</v>
      </c>
      <c r="N33" s="272"/>
    </row>
    <row r="34" spans="1:14" ht="21" customHeight="1" thickBot="1" x14ac:dyDescent="0.35">
      <c r="A34" s="96"/>
      <c r="B34" s="68"/>
      <c r="C34" s="68"/>
      <c r="D34" s="108"/>
      <c r="E34" s="108"/>
      <c r="F34" s="131">
        <f t="shared" si="13"/>
        <v>0</v>
      </c>
      <c r="L34" s="264">
        <f t="shared" si="20"/>
        <v>0</v>
      </c>
      <c r="N34" s="272"/>
    </row>
    <row r="35" spans="1:14" ht="21" customHeight="1" thickBot="1" x14ac:dyDescent="0.35">
      <c r="A35" s="136"/>
      <c r="B35" s="70"/>
      <c r="C35" s="70"/>
      <c r="D35" s="134"/>
      <c r="E35" s="134"/>
      <c r="F35" s="135">
        <f t="shared" si="13"/>
        <v>0</v>
      </c>
      <c r="L35" s="264">
        <f t="shared" si="20"/>
        <v>0</v>
      </c>
      <c r="N35" s="272"/>
    </row>
    <row r="36" spans="1:14" thickTop="1" x14ac:dyDescent="0.3"/>
  </sheetData>
  <mergeCells count="5">
    <mergeCell ref="B21:F21"/>
    <mergeCell ref="A21:A22"/>
    <mergeCell ref="A3:A4"/>
    <mergeCell ref="B3:F3"/>
    <mergeCell ref="H1:L1"/>
  </mergeCells>
  <conditionalFormatting sqref="H5:K35">
    <cfRule type="cellIs" dxfId="59" priority="31" operator="lessThan">
      <formula>0</formula>
    </cfRule>
    <cfRule type="cellIs" dxfId="58" priority="32" operator="greaterThan">
      <formula>0</formula>
    </cfRule>
  </conditionalFormatting>
  <conditionalFormatting sqref="H5:L36">
    <cfRule type="cellIs" dxfId="57" priority="26" operator="lessThan">
      <formula>0</formula>
    </cfRule>
    <cfRule type="cellIs" dxfId="56" priority="27" operator="greaterThan">
      <formula>0</formula>
    </cfRule>
    <cfRule type="cellIs" priority="28" stopIfTrue="1" operator="greaterThan">
      <formula>0</formula>
    </cfRule>
    <cfRule type="cellIs" priority="29" stopIfTrue="1" operator="greaterThan">
      <formula>0</formula>
    </cfRule>
    <cfRule type="cellIs" priority="30" stopIfTrue="1" operator="greaterThan">
      <formula>0</formula>
    </cfRule>
  </conditionalFormatting>
  <conditionalFormatting sqref="P1">
    <cfRule type="cellIs" priority="25" stopIfTrue="1" operator="greaterThan">
      <formula>0</formula>
    </cfRule>
  </conditionalFormatting>
  <conditionalFormatting sqref="N5:N17">
    <cfRule type="cellIs" dxfId="55" priority="23" operator="lessThan">
      <formula>0</formula>
    </cfRule>
    <cfRule type="cellIs" dxfId="54" priority="24" operator="greaterThan">
      <formula>0</formula>
    </cfRule>
  </conditionalFormatting>
  <conditionalFormatting sqref="P5:P29">
    <cfRule type="cellIs" dxfId="53" priority="21" operator="lessThan">
      <formula>0</formula>
    </cfRule>
    <cfRule type="cellIs" dxfId="52" priority="22" operator="greaterThan">
      <formula>0</formula>
    </cfRule>
  </conditionalFormatting>
  <conditionalFormatting sqref="L5">
    <cfRule type="cellIs" dxfId="51" priority="16" operator="lessThan">
      <formula>0</formula>
    </cfRule>
    <cfRule type="cellIs" dxfId="50" priority="17" operator="greaterThan">
      <formula>0</formula>
    </cfRule>
    <cfRule type="cellIs" priority="18" stopIfTrue="1" operator="greaterThan">
      <formula>0</formula>
    </cfRule>
    <cfRule type="cellIs" priority="19" stopIfTrue="1" operator="greaterThan">
      <formula>0</formula>
    </cfRule>
    <cfRule type="cellIs" priority="20" stopIfTrue="1" operator="greaterThan">
      <formula>0</formula>
    </cfRule>
  </conditionalFormatting>
  <conditionalFormatting sqref="L11">
    <cfRule type="cellIs" dxfId="49" priority="11" operator="lessThan">
      <formula>0</formula>
    </cfRule>
    <cfRule type="cellIs" dxfId="48" priority="12" operator="greaterThan">
      <formula>0</formula>
    </cfRule>
    <cfRule type="cellIs" priority="13" stopIfTrue="1" operator="greaterThan">
      <formula>0</formula>
    </cfRule>
    <cfRule type="cellIs" priority="14" stopIfTrue="1" operator="greaterThan">
      <formula>0</formula>
    </cfRule>
    <cfRule type="cellIs" priority="15" stopIfTrue="1" operator="greaterThan">
      <formula>0</formula>
    </cfRule>
  </conditionalFormatting>
  <conditionalFormatting sqref="L23">
    <cfRule type="cellIs" dxfId="47" priority="6" operator="lessThan">
      <formula>0</formula>
    </cfRule>
    <cfRule type="cellIs" dxfId="46" priority="7" operator="greaterThan">
      <formula>0</formula>
    </cfRule>
    <cfRule type="cellIs" priority="8" stopIfTrue="1" operator="greaterThan">
      <formula>0</formula>
    </cfRule>
    <cfRule type="cellIs" priority="9" stopIfTrue="1" operator="greaterThan">
      <formula>0</formula>
    </cfRule>
    <cfRule type="cellIs" priority="10" stopIfTrue="1" operator="greaterThan">
      <formula>0</formula>
    </cfRule>
  </conditionalFormatting>
  <conditionalFormatting sqref="L29">
    <cfRule type="cellIs" dxfId="45" priority="1" operator="lessThan">
      <formula>0</formula>
    </cfRule>
    <cfRule type="cellIs" dxfId="44"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9"/>
  <sheetViews>
    <sheetView showGridLines="0" zoomScaleNormal="100" workbookViewId="0">
      <selection activeCell="A3" sqref="A3:A8"/>
    </sheetView>
  </sheetViews>
  <sheetFormatPr defaultRowHeight="15" x14ac:dyDescent="0.25"/>
  <cols>
    <col min="1" max="1" width="32" customWidth="1"/>
    <col min="2" max="3" width="27.28515625" customWidth="1"/>
    <col min="4" max="4" width="14.140625" customWidth="1"/>
    <col min="5" max="5" width="25.28515625" style="260" customWidth="1"/>
    <col min="6" max="6" width="25.28515625" style="263" customWidth="1"/>
    <col min="7" max="7" width="5.85546875" customWidth="1"/>
    <col min="8" max="8" width="29.42578125" style="260" customWidth="1"/>
    <col min="9" max="9" width="30.85546875" style="263" customWidth="1"/>
  </cols>
  <sheetData>
    <row r="1" spans="1:9" ht="17.25" thickBot="1" x14ac:dyDescent="0.35">
      <c r="A1" s="1" t="s">
        <v>214</v>
      </c>
      <c r="E1" s="928" t="s">
        <v>946</v>
      </c>
      <c r="F1" s="930"/>
      <c r="H1" s="928" t="s">
        <v>948</v>
      </c>
      <c r="I1" s="930"/>
    </row>
    <row r="2" spans="1:9" ht="26.25" customHeight="1" thickTop="1" thickBot="1" x14ac:dyDescent="0.3">
      <c r="A2" s="73" t="s">
        <v>131</v>
      </c>
      <c r="B2" s="30" t="s">
        <v>2</v>
      </c>
      <c r="C2" s="30" t="s">
        <v>3</v>
      </c>
      <c r="E2" s="49" t="s">
        <v>2</v>
      </c>
      <c r="F2" s="30" t="s">
        <v>3</v>
      </c>
      <c r="H2" s="49" t="s">
        <v>2</v>
      </c>
      <c r="I2" s="30" t="s">
        <v>3</v>
      </c>
    </row>
    <row r="3" spans="1:9" ht="20.25" customHeight="1" thickTop="1" thickBot="1" x14ac:dyDescent="0.3">
      <c r="A3" s="11" t="s">
        <v>215</v>
      </c>
      <c r="B3" s="137"/>
      <c r="C3" s="138"/>
    </row>
    <row r="4" spans="1:9" ht="20.25" customHeight="1" thickBot="1" x14ac:dyDescent="0.3">
      <c r="A4" s="11" t="s">
        <v>437</v>
      </c>
      <c r="B4" s="137"/>
      <c r="C4" s="138"/>
    </row>
    <row r="5" spans="1:9" ht="20.25" customHeight="1" thickBot="1" x14ac:dyDescent="0.3">
      <c r="A5" s="35" t="s">
        <v>216</v>
      </c>
      <c r="B5" s="68">
        <f>B3+B4</f>
        <v>0</v>
      </c>
      <c r="C5" s="69">
        <f>C3+C4</f>
        <v>0</v>
      </c>
      <c r="E5" s="261">
        <f>SUM(B3:B4)-B5</f>
        <v>0</v>
      </c>
      <c r="F5" s="264">
        <f>SUM(C3:C4)-C5</f>
        <v>0</v>
      </c>
      <c r="H5" s="261">
        <f>B5-'BS old'!$D$121</f>
        <v>0</v>
      </c>
      <c r="I5" s="264">
        <f>C5-'BS old'!$E$121</f>
        <v>0</v>
      </c>
    </row>
    <row r="6" spans="1:9" ht="20.25" customHeight="1" thickBot="1" x14ac:dyDescent="0.3">
      <c r="A6" s="11" t="s">
        <v>217</v>
      </c>
      <c r="B6" s="68"/>
      <c r="C6" s="69"/>
    </row>
    <row r="7" spans="1:9" ht="20.25" customHeight="1" thickBot="1" x14ac:dyDescent="0.3">
      <c r="A7" s="11" t="s">
        <v>218</v>
      </c>
      <c r="B7" s="139"/>
      <c r="C7" s="114"/>
    </row>
    <row r="8" spans="1:9" ht="20.25" customHeight="1" thickBot="1" x14ac:dyDescent="0.3">
      <c r="A8" s="21" t="s">
        <v>219</v>
      </c>
      <c r="B8" s="132">
        <f>B6+B7</f>
        <v>0</v>
      </c>
      <c r="C8" s="115">
        <f>C6+C7</f>
        <v>0</v>
      </c>
      <c r="E8" s="261">
        <f>SUM(B6:B7)-B8</f>
        <v>0</v>
      </c>
      <c r="F8" s="264">
        <f>SUM(C6:C7)-C8</f>
        <v>0</v>
      </c>
      <c r="H8" s="261">
        <f>B8-'BS old'!$D$109</f>
        <v>0</v>
      </c>
      <c r="I8" s="264">
        <f>C8-'BS old'!$E$109</f>
        <v>0</v>
      </c>
    </row>
    <row r="9" spans="1:9" thickTop="1" x14ac:dyDescent="0.3"/>
  </sheetData>
  <mergeCells count="2">
    <mergeCell ref="E1:F1"/>
    <mergeCell ref="H1:I1"/>
  </mergeCells>
  <conditionalFormatting sqref="H1">
    <cfRule type="cellIs" priority="3" stopIfTrue="1" operator="greaterThan">
      <formula>0</formula>
    </cfRule>
  </conditionalFormatting>
  <conditionalFormatting sqref="E3:I12">
    <cfRule type="cellIs" dxfId="43" priority="1" operator="lessThan">
      <formula>0</formula>
    </cfRule>
    <cfRule type="cellIs" dxfId="42" priority="2" operator="greaterThan">
      <formula>0</formula>
    </cfRule>
  </conditionalFormatting>
  <pageMargins left="0.7" right="0.7" top="0.75" bottom="0.75" header="0.3" footer="0.3"/>
  <pageSetup paperSize="9" orientation="portrait"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I10"/>
  <sheetViews>
    <sheetView showGridLines="0" zoomScaleNormal="100" workbookViewId="0">
      <selection activeCell="H9" sqref="H2:I9"/>
    </sheetView>
  </sheetViews>
  <sheetFormatPr defaultRowHeight="15" x14ac:dyDescent="0.25"/>
  <cols>
    <col min="1" max="1" width="33" customWidth="1"/>
    <col min="2" max="3" width="26.7109375" customWidth="1"/>
    <col min="4" max="4" width="14.140625" customWidth="1"/>
    <col min="5" max="5" width="27.85546875" style="260" customWidth="1"/>
    <col min="6" max="6" width="27.85546875" style="263" customWidth="1"/>
    <col min="7" max="7" width="10.42578125" customWidth="1"/>
    <col min="8" max="8" width="23.140625" style="260" customWidth="1"/>
    <col min="9" max="9" width="23.140625" style="263" customWidth="1"/>
  </cols>
  <sheetData>
    <row r="1" spans="1:9" ht="17.25" thickBot="1" x14ac:dyDescent="0.35">
      <c r="A1" s="1" t="s">
        <v>442</v>
      </c>
      <c r="E1" s="928" t="s">
        <v>946</v>
      </c>
      <c r="F1" s="930"/>
      <c r="H1" s="928" t="s">
        <v>948</v>
      </c>
      <c r="I1" s="930"/>
    </row>
    <row r="2" spans="1:9" ht="21.75" customHeight="1" thickTop="1" thickBot="1" x14ac:dyDescent="0.3">
      <c r="A2" s="49" t="s">
        <v>131</v>
      </c>
      <c r="B2" s="30" t="s">
        <v>2</v>
      </c>
      <c r="C2" s="30" t="s">
        <v>3</v>
      </c>
      <c r="E2" s="49" t="s">
        <v>2</v>
      </c>
      <c r="F2" s="30" t="s">
        <v>3</v>
      </c>
      <c r="H2" s="49" t="s">
        <v>2</v>
      </c>
      <c r="I2" s="30" t="s">
        <v>3</v>
      </c>
    </row>
    <row r="3" spans="1:9" ht="21.75" customHeight="1" thickTop="1" thickBot="1" x14ac:dyDescent="0.3">
      <c r="A3" s="91" t="s">
        <v>234</v>
      </c>
      <c r="B3" s="68"/>
      <c r="C3" s="69"/>
    </row>
    <row r="4" spans="1:9" ht="21.75" customHeight="1" thickBot="1" x14ac:dyDescent="0.3">
      <c r="A4" s="60" t="s">
        <v>235</v>
      </c>
      <c r="B4" s="68"/>
      <c r="C4" s="69"/>
    </row>
    <row r="5" spans="1:9" ht="21.75" customHeight="1" thickBot="1" x14ac:dyDescent="0.3">
      <c r="A5" s="60" t="s">
        <v>236</v>
      </c>
      <c r="B5" s="68"/>
      <c r="C5" s="69"/>
    </row>
    <row r="6" spans="1:9" ht="21.75" customHeight="1" thickBot="1" x14ac:dyDescent="0.3">
      <c r="A6" s="60" t="s">
        <v>237</v>
      </c>
      <c r="B6" s="68"/>
      <c r="C6" s="69"/>
    </row>
    <row r="7" spans="1:9" ht="21.75" customHeight="1" thickBot="1" x14ac:dyDescent="0.3">
      <c r="A7" s="91" t="s">
        <v>238</v>
      </c>
      <c r="B7" s="68">
        <f>SUM(B4:B6)</f>
        <v>0</v>
      </c>
      <c r="C7" s="69">
        <f>SUM(C4:C6)</f>
        <v>0</v>
      </c>
      <c r="E7" s="261">
        <f>SUM(B4:B6)-B7</f>
        <v>0</v>
      </c>
      <c r="F7" s="264">
        <f>SUM(C4:C6)-C7</f>
        <v>0</v>
      </c>
    </row>
    <row r="8" spans="1:9" ht="21.75" customHeight="1" thickBot="1" x14ac:dyDescent="0.3">
      <c r="A8" s="91" t="s">
        <v>239</v>
      </c>
      <c r="B8" s="68"/>
      <c r="C8" s="69"/>
    </row>
    <row r="9" spans="1:9" ht="21.75" customHeight="1" thickBot="1" x14ac:dyDescent="0.3">
      <c r="A9" s="61" t="s">
        <v>240</v>
      </c>
      <c r="B9" s="74">
        <f>B3+B7+B8</f>
        <v>0</v>
      </c>
      <c r="C9" s="67">
        <f>C3+C7+C8</f>
        <v>0</v>
      </c>
      <c r="E9" s="261">
        <f>B3+B7+B8-B9</f>
        <v>0</v>
      </c>
      <c r="F9" s="264">
        <f>C3+C7+C8-C9</f>
        <v>0</v>
      </c>
      <c r="H9" s="261">
        <f>B9-'BS old'!$D$118</f>
        <v>0</v>
      </c>
      <c r="I9" s="264">
        <f>C9-'BS old'!$E$118</f>
        <v>0</v>
      </c>
    </row>
    <row r="10" spans="1:9" thickTop="1" x14ac:dyDescent="0.3">
      <c r="A10" s="2"/>
    </row>
  </sheetData>
  <mergeCells count="2">
    <mergeCell ref="E1:F1"/>
    <mergeCell ref="H1:I1"/>
  </mergeCells>
  <conditionalFormatting sqref="E7:F9">
    <cfRule type="cellIs" dxfId="41" priority="4" operator="lessThan">
      <formula>0</formula>
    </cfRule>
    <cfRule type="cellIs" dxfId="40" priority="5" operator="greaterThan">
      <formula>0</formula>
    </cfRule>
  </conditionalFormatting>
  <conditionalFormatting sqref="H1">
    <cfRule type="cellIs" priority="3" stopIfTrue="1" operator="greaterThan">
      <formula>0</formula>
    </cfRule>
  </conditionalFormatting>
  <conditionalFormatting sqref="H9:I9">
    <cfRule type="cellIs" dxfId="39" priority="1" operator="lessThan">
      <formula>0</formula>
    </cfRule>
    <cfRule type="cellIs" dxfId="38" priority="2" operator="greaterThan">
      <formula>0</formula>
    </cfRule>
  </conditionalFormatting>
  <pageMargins left="0.7" right="0.7" top="0.75" bottom="0.75" header="0.3" footer="0.3"/>
  <pageSetup paperSize="9"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F7"/>
  <sheetViews>
    <sheetView showGridLines="0" zoomScaleNormal="100" workbookViewId="0">
      <selection activeCell="B27" sqref="B27"/>
    </sheetView>
  </sheetViews>
  <sheetFormatPr defaultRowHeight="15" x14ac:dyDescent="0.25"/>
  <cols>
    <col min="1" max="6" width="14.42578125" customWidth="1"/>
    <col min="7" max="7" width="23.28515625" customWidth="1"/>
  </cols>
  <sheetData>
    <row r="1" spans="1:6" ht="17.25" thickBot="1" x14ac:dyDescent="0.35">
      <c r="A1" s="1" t="s">
        <v>443</v>
      </c>
    </row>
    <row r="2" spans="1:6" s="4" customFormat="1" ht="21.75" customHeight="1" thickTop="1" thickBot="1" x14ac:dyDescent="0.3">
      <c r="A2" s="49" t="s">
        <v>241</v>
      </c>
      <c r="B2" s="30" t="s">
        <v>242</v>
      </c>
      <c r="C2" s="30" t="s">
        <v>243</v>
      </c>
      <c r="D2" s="30" t="s">
        <v>244</v>
      </c>
      <c r="E2" s="30" t="s">
        <v>245</v>
      </c>
      <c r="F2" s="30" t="s">
        <v>184</v>
      </c>
    </row>
    <row r="3" spans="1:6" ht="21.75" customHeight="1" thickTop="1" thickBot="1" x14ac:dyDescent="0.35">
      <c r="A3" s="96"/>
      <c r="B3" s="94"/>
      <c r="C3" s="68"/>
      <c r="D3" s="68"/>
      <c r="E3" s="68"/>
      <c r="F3" s="69"/>
    </row>
    <row r="4" spans="1:6" ht="21.75" customHeight="1" thickBot="1" x14ac:dyDescent="0.35">
      <c r="A4" s="96"/>
      <c r="B4" s="94"/>
      <c r="C4" s="68"/>
      <c r="D4" s="68"/>
      <c r="E4" s="68"/>
      <c r="F4" s="69"/>
    </row>
    <row r="5" spans="1:6" ht="21.75" customHeight="1" thickBot="1" x14ac:dyDescent="0.35">
      <c r="A5" s="96"/>
      <c r="B5" s="94"/>
      <c r="C5" s="68"/>
      <c r="D5" s="68"/>
      <c r="E5" s="68"/>
      <c r="F5" s="69"/>
    </row>
    <row r="6" spans="1:6" ht="21.75" customHeight="1" thickBot="1" x14ac:dyDescent="0.35">
      <c r="A6" s="97"/>
      <c r="B6" s="95"/>
      <c r="C6" s="74"/>
      <c r="D6" s="74"/>
      <c r="E6" s="74"/>
      <c r="F6" s="67"/>
    </row>
    <row r="7" spans="1:6" thickTop="1" x14ac:dyDescent="0.3"/>
  </sheetData>
  <pageMargins left="0.7" right="0.7" top="0.75" bottom="0.75" header="0.3" footer="0.3"/>
  <pageSetup paperSize="9"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tabColor rgb="FFFFFF00"/>
  </sheetPr>
  <dimension ref="A1:I26"/>
  <sheetViews>
    <sheetView showGridLines="0" topLeftCell="A10" zoomScaleNormal="100" workbookViewId="0">
      <selection activeCell="H19" sqref="H19:I19"/>
    </sheetView>
  </sheetViews>
  <sheetFormatPr defaultColWidth="9.140625" defaultRowHeight="11.25" x14ac:dyDescent="0.25"/>
  <cols>
    <col min="1" max="1" width="23" style="16" customWidth="1"/>
    <col min="2" max="2" width="8.28515625" style="16" customWidth="1"/>
    <col min="3" max="6" width="13.85546875" style="16" customWidth="1"/>
    <col min="7" max="7" width="23.28515625" style="16" customWidth="1"/>
    <col min="8" max="8" width="18.28515625" style="280" customWidth="1"/>
    <col min="9" max="9" width="18.28515625" style="279" customWidth="1"/>
    <col min="10" max="16384" width="9.140625" style="16"/>
  </cols>
  <sheetData>
    <row r="1" spans="1:9" ht="15" x14ac:dyDescent="0.25">
      <c r="A1" s="87" t="s">
        <v>444</v>
      </c>
      <c r="H1" s="922" t="s">
        <v>948</v>
      </c>
      <c r="I1" s="924"/>
    </row>
    <row r="2" spans="1:9" ht="12" thickBot="1" x14ac:dyDescent="0.3">
      <c r="A2" s="16" t="s">
        <v>8</v>
      </c>
    </row>
    <row r="3" spans="1:9" ht="66.75" customHeight="1" thickTop="1" thickBot="1" x14ac:dyDescent="0.3">
      <c r="A3" s="7" t="s">
        <v>131</v>
      </c>
      <c r="B3" s="7" t="s">
        <v>246</v>
      </c>
      <c r="C3" s="8" t="s">
        <v>441</v>
      </c>
      <c r="D3" s="7" t="s">
        <v>247</v>
      </c>
      <c r="E3" s="7" t="s">
        <v>248</v>
      </c>
      <c r="F3" s="7" t="s">
        <v>249</v>
      </c>
      <c r="H3" s="49" t="s">
        <v>248</v>
      </c>
      <c r="I3" s="49" t="s">
        <v>249</v>
      </c>
    </row>
    <row r="4" spans="1:9" ht="21.75" customHeight="1" thickTop="1" thickBot="1" x14ac:dyDescent="0.3">
      <c r="A4" s="42" t="s">
        <v>250</v>
      </c>
      <c r="B4" s="76"/>
      <c r="C4" s="76"/>
      <c r="D4" s="76"/>
      <c r="E4" s="76"/>
      <c r="F4" s="72"/>
      <c r="H4" s="289">
        <f>SUM(E5:E7)-'BS old'!$D$134</f>
        <v>0</v>
      </c>
      <c r="I4" s="287">
        <f>SUM(F5:F7)-'BS old'!$E$134</f>
        <v>0</v>
      </c>
    </row>
    <row r="5" spans="1:9" ht="21.75" customHeight="1" thickTop="1" thickBot="1" x14ac:dyDescent="0.35">
      <c r="A5" s="60"/>
      <c r="B5" s="98"/>
      <c r="C5" s="101"/>
      <c r="D5" s="105"/>
      <c r="E5" s="68"/>
      <c r="F5" s="69"/>
    </row>
    <row r="6" spans="1:9" ht="21.75" customHeight="1" thickBot="1" x14ac:dyDescent="0.35">
      <c r="A6" s="60"/>
      <c r="B6" s="98"/>
      <c r="C6" s="101"/>
      <c r="D6" s="82"/>
      <c r="E6" s="68"/>
      <c r="F6" s="69"/>
    </row>
    <row r="7" spans="1:9" ht="21.75" customHeight="1" thickBot="1" x14ac:dyDescent="0.35">
      <c r="A7" s="60"/>
      <c r="B7" s="98"/>
      <c r="C7" s="101"/>
      <c r="D7" s="82"/>
      <c r="E7" s="68"/>
      <c r="F7" s="69"/>
    </row>
    <row r="8" spans="1:9" ht="21.75" customHeight="1" thickBot="1" x14ac:dyDescent="0.3">
      <c r="A8" s="88" t="s">
        <v>251</v>
      </c>
      <c r="B8" s="99"/>
      <c r="C8" s="102"/>
      <c r="D8" s="102"/>
      <c r="E8" s="102"/>
      <c r="F8" s="103"/>
      <c r="H8" s="289">
        <f>SUM(E9:E11)-'BS old'!$D$135</f>
        <v>0</v>
      </c>
      <c r="I8" s="287">
        <f>SUM(F9:F11)-'BS old'!$E$135</f>
        <v>0</v>
      </c>
    </row>
    <row r="9" spans="1:9" ht="21.75" customHeight="1" thickTop="1" thickBot="1" x14ac:dyDescent="0.35">
      <c r="A9" s="60"/>
      <c r="B9" s="98"/>
      <c r="C9" s="101"/>
      <c r="D9" s="82"/>
      <c r="E9" s="68"/>
      <c r="F9" s="69"/>
    </row>
    <row r="10" spans="1:9" ht="21.75" customHeight="1" thickBot="1" x14ac:dyDescent="0.35">
      <c r="A10" s="60"/>
      <c r="B10" s="98"/>
      <c r="C10" s="101"/>
      <c r="D10" s="82"/>
      <c r="E10" s="68"/>
      <c r="F10" s="69"/>
    </row>
    <row r="11" spans="1:9" ht="21.75" customHeight="1" thickBot="1" x14ac:dyDescent="0.35">
      <c r="A11" s="61"/>
      <c r="B11" s="100"/>
      <c r="C11" s="104"/>
      <c r="D11" s="84"/>
      <c r="E11" s="74"/>
      <c r="F11" s="67"/>
    </row>
    <row r="12" spans="1:9" ht="10.9" thickTop="1" x14ac:dyDescent="0.3">
      <c r="A12" s="87"/>
    </row>
    <row r="13" spans="1:9" ht="12" thickBot="1" x14ac:dyDescent="0.3">
      <c r="A13" s="16" t="s">
        <v>15</v>
      </c>
    </row>
    <row r="14" spans="1:9" ht="66.75" customHeight="1" thickTop="1" thickBot="1" x14ac:dyDescent="0.3">
      <c r="A14" s="7" t="s">
        <v>131</v>
      </c>
      <c r="B14" s="7" t="s">
        <v>246</v>
      </c>
      <c r="C14" s="8" t="s">
        <v>441</v>
      </c>
      <c r="D14" s="7" t="s">
        <v>247</v>
      </c>
      <c r="E14" s="7" t="s">
        <v>248</v>
      </c>
      <c r="F14" s="7" t="s">
        <v>249</v>
      </c>
    </row>
    <row r="15" spans="1:9" ht="21.75" customHeight="1" thickTop="1" thickBot="1" x14ac:dyDescent="0.3">
      <c r="A15" s="42" t="s">
        <v>438</v>
      </c>
      <c r="B15" s="76"/>
      <c r="C15" s="76"/>
      <c r="D15" s="76"/>
      <c r="E15" s="76"/>
      <c r="F15" s="72"/>
      <c r="H15" s="290"/>
      <c r="I15" s="288"/>
    </row>
    <row r="16" spans="1:9" ht="21.75" customHeight="1" thickTop="1" thickBot="1" x14ac:dyDescent="0.35">
      <c r="A16" s="60"/>
      <c r="B16" s="98"/>
      <c r="C16" s="101"/>
      <c r="D16" s="82"/>
      <c r="E16" s="68"/>
      <c r="F16" s="69"/>
    </row>
    <row r="17" spans="1:9" ht="21.75" customHeight="1" thickBot="1" x14ac:dyDescent="0.35">
      <c r="A17" s="60"/>
      <c r="B17" s="98"/>
      <c r="C17" s="101"/>
      <c r="D17" s="82"/>
      <c r="E17" s="68"/>
      <c r="F17" s="69"/>
    </row>
    <row r="18" spans="1:9" ht="21.75" customHeight="1" thickBot="1" x14ac:dyDescent="0.35">
      <c r="A18" s="60"/>
      <c r="B18" s="98"/>
      <c r="C18" s="101"/>
      <c r="D18" s="82"/>
      <c r="E18" s="68"/>
      <c r="F18" s="69"/>
    </row>
    <row r="19" spans="1:9" ht="21.75" customHeight="1" thickBot="1" x14ac:dyDescent="0.3">
      <c r="A19" s="88" t="s">
        <v>439</v>
      </c>
      <c r="B19" s="99"/>
      <c r="C19" s="102"/>
      <c r="D19" s="102"/>
      <c r="E19" s="102"/>
      <c r="F19" s="103"/>
      <c r="H19" s="289">
        <f>SUM(E20:E22,E24:E25)-'BS old'!$D$132</f>
        <v>0</v>
      </c>
      <c r="I19" s="287">
        <f>SUM(F20:F22,F24:F25)-'BS old'!$E$132</f>
        <v>0</v>
      </c>
    </row>
    <row r="20" spans="1:9" ht="21.75" customHeight="1" thickTop="1" thickBot="1" x14ac:dyDescent="0.35">
      <c r="A20" s="60"/>
      <c r="B20" s="98"/>
      <c r="C20" s="101"/>
      <c r="D20" s="82"/>
      <c r="E20" s="68"/>
      <c r="F20" s="69"/>
    </row>
    <row r="21" spans="1:9" ht="21.75" customHeight="1" thickBot="1" x14ac:dyDescent="0.35">
      <c r="A21" s="60"/>
      <c r="B21" s="98"/>
      <c r="C21" s="101"/>
      <c r="D21" s="82"/>
      <c r="E21" s="68"/>
      <c r="F21" s="69"/>
    </row>
    <row r="22" spans="1:9" ht="21.75" customHeight="1" thickBot="1" x14ac:dyDescent="0.35">
      <c r="A22" s="60"/>
      <c r="B22" s="98"/>
      <c r="C22" s="101"/>
      <c r="D22" s="82"/>
      <c r="E22" s="68"/>
      <c r="F22" s="69"/>
    </row>
    <row r="23" spans="1:9" ht="21.75" customHeight="1" thickBot="1" x14ac:dyDescent="0.3">
      <c r="A23" s="88" t="s">
        <v>440</v>
      </c>
      <c r="B23" s="99"/>
      <c r="C23" s="102"/>
      <c r="D23" s="102"/>
      <c r="E23" s="102"/>
      <c r="F23" s="103"/>
    </row>
    <row r="24" spans="1:9" ht="21.75" customHeight="1" thickTop="1" thickBot="1" x14ac:dyDescent="0.35">
      <c r="A24" s="60"/>
      <c r="B24" s="98"/>
      <c r="C24" s="101"/>
      <c r="D24" s="82"/>
      <c r="E24" s="68"/>
      <c r="F24" s="69"/>
    </row>
    <row r="25" spans="1:9" ht="21.75" customHeight="1" thickBot="1" x14ac:dyDescent="0.35">
      <c r="A25" s="61"/>
      <c r="B25" s="100"/>
      <c r="C25" s="104"/>
      <c r="D25" s="84"/>
      <c r="E25" s="74"/>
      <c r="F25" s="67"/>
    </row>
    <row r="26" spans="1:9" ht="10.9" thickTop="1" x14ac:dyDescent="0.3"/>
  </sheetData>
  <mergeCells count="1">
    <mergeCell ref="H1:I1"/>
  </mergeCells>
  <conditionalFormatting sqref="H1">
    <cfRule type="cellIs" priority="5" stopIfTrue="1" operator="greaterThan">
      <formula>0</formula>
    </cfRule>
  </conditionalFormatting>
  <conditionalFormatting sqref="H19:I19">
    <cfRule type="cellIs" dxfId="37" priority="3" operator="lessThan">
      <formula>0</formula>
    </cfRule>
    <cfRule type="cellIs" dxfId="36" priority="4" operator="greaterThan">
      <formula>0</formula>
    </cfRule>
  </conditionalFormatting>
  <conditionalFormatting sqref="H4:I8">
    <cfRule type="cellIs" dxfId="35" priority="1" operator="lessThan">
      <formula>0</formula>
    </cfRule>
    <cfRule type="cellIs" dxfId="34" priority="2" operator="greaterThan">
      <formula>0</formula>
    </cfRule>
  </conditionalFormatting>
  <pageMargins left="0.7" right="0.7" top="0.75" bottom="0.75" header="0.3" footer="0.3"/>
  <pageSetup paperSize="9"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C20"/>
  <sheetViews>
    <sheetView showGridLines="0" zoomScaleNormal="100" workbookViewId="0">
      <selection activeCell="A3" sqref="A3:A19"/>
    </sheetView>
  </sheetViews>
  <sheetFormatPr defaultRowHeight="15" x14ac:dyDescent="0.25"/>
  <cols>
    <col min="1" max="1" width="27.7109375" customWidth="1"/>
    <col min="2" max="3" width="29.28515625" customWidth="1"/>
    <col min="4" max="4" width="14.140625" customWidth="1"/>
    <col min="5" max="5" width="14.42578125" customWidth="1"/>
    <col min="6" max="7" width="23.28515625" customWidth="1"/>
  </cols>
  <sheetData>
    <row r="1" spans="1:3" ht="17.25" thickBot="1" x14ac:dyDescent="0.35">
      <c r="A1" s="1" t="s">
        <v>445</v>
      </c>
    </row>
    <row r="2" spans="1:3" ht="24" thickTop="1" thickBot="1" x14ac:dyDescent="0.3">
      <c r="A2" s="73" t="s">
        <v>131</v>
      </c>
      <c r="B2" s="30" t="s">
        <v>2</v>
      </c>
      <c r="C2" s="30" t="s">
        <v>3</v>
      </c>
    </row>
    <row r="3" spans="1:3" ht="23.25" customHeight="1" thickTop="1" thickBot="1" x14ac:dyDescent="0.3">
      <c r="A3" s="35" t="s">
        <v>220</v>
      </c>
      <c r="B3" s="68"/>
      <c r="C3" s="69"/>
    </row>
    <row r="4" spans="1:3" ht="23.25" customHeight="1" thickBot="1" x14ac:dyDescent="0.3">
      <c r="A4" s="11" t="s">
        <v>221</v>
      </c>
      <c r="B4" s="68"/>
      <c r="C4" s="69"/>
    </row>
    <row r="5" spans="1:3" ht="23.25" customHeight="1" thickBot="1" x14ac:dyDescent="0.3">
      <c r="A5" s="11" t="s">
        <v>222</v>
      </c>
      <c r="B5" s="68"/>
      <c r="C5" s="69"/>
    </row>
    <row r="6" spans="1:3" ht="23.25" customHeight="1" thickBot="1" x14ac:dyDescent="0.3">
      <c r="A6" s="35" t="s">
        <v>223</v>
      </c>
      <c r="B6" s="68"/>
      <c r="C6" s="69"/>
    </row>
    <row r="7" spans="1:3" ht="23.25" customHeight="1" thickBot="1" x14ac:dyDescent="0.3">
      <c r="A7" s="11" t="s">
        <v>221</v>
      </c>
      <c r="B7" s="68"/>
      <c r="C7" s="69"/>
    </row>
    <row r="8" spans="1:3" ht="23.25" customHeight="1" thickBot="1" x14ac:dyDescent="0.3">
      <c r="A8" s="11" t="s">
        <v>222</v>
      </c>
      <c r="B8" s="68"/>
      <c r="C8" s="69"/>
    </row>
    <row r="9" spans="1:3" ht="23.25" customHeight="1" thickBot="1" x14ac:dyDescent="0.3">
      <c r="A9" s="35" t="s">
        <v>224</v>
      </c>
      <c r="B9" s="68"/>
      <c r="C9" s="69"/>
    </row>
    <row r="10" spans="1:3" ht="23.25" customHeight="1" thickBot="1" x14ac:dyDescent="0.3">
      <c r="A10" s="35" t="s">
        <v>225</v>
      </c>
      <c r="B10" s="68"/>
      <c r="C10" s="69"/>
    </row>
    <row r="11" spans="1:3" ht="23.25" customHeight="1" thickBot="1" x14ac:dyDescent="0.3">
      <c r="A11" s="35" t="s">
        <v>226</v>
      </c>
      <c r="B11" s="101">
        <v>0.19</v>
      </c>
      <c r="C11" s="106">
        <v>0.19</v>
      </c>
    </row>
    <row r="12" spans="1:3" ht="23.25" customHeight="1" thickBot="1" x14ac:dyDescent="0.3">
      <c r="A12" s="35" t="s">
        <v>227</v>
      </c>
      <c r="B12" s="68"/>
      <c r="C12" s="69"/>
    </row>
    <row r="13" spans="1:3" ht="23.25" customHeight="1" thickBot="1" x14ac:dyDescent="0.3">
      <c r="A13" s="35" t="s">
        <v>228</v>
      </c>
      <c r="B13" s="68"/>
      <c r="C13" s="69"/>
    </row>
    <row r="14" spans="1:3" ht="23.25" customHeight="1" thickBot="1" x14ac:dyDescent="0.3">
      <c r="A14" s="11" t="s">
        <v>229</v>
      </c>
      <c r="B14" s="68"/>
      <c r="C14" s="69"/>
    </row>
    <row r="15" spans="1:3" ht="23.25" customHeight="1" thickBot="1" x14ac:dyDescent="0.3">
      <c r="A15" s="11" t="s">
        <v>230</v>
      </c>
      <c r="B15" s="68"/>
      <c r="C15" s="69"/>
    </row>
    <row r="16" spans="1:3" ht="23.25" customHeight="1" thickBot="1" x14ac:dyDescent="0.3">
      <c r="A16" s="92" t="s">
        <v>231</v>
      </c>
      <c r="B16" s="68"/>
      <c r="C16" s="69"/>
    </row>
    <row r="17" spans="1:3" ht="23.25" customHeight="1" thickBot="1" x14ac:dyDescent="0.3">
      <c r="A17" s="93" t="s">
        <v>232</v>
      </c>
      <c r="B17" s="68"/>
      <c r="C17" s="69"/>
    </row>
    <row r="18" spans="1:3" ht="23.25" customHeight="1" thickBot="1" x14ac:dyDescent="0.3">
      <c r="A18" s="11" t="s">
        <v>233</v>
      </c>
      <c r="B18" s="68"/>
      <c r="C18" s="69"/>
    </row>
    <row r="19" spans="1:3" ht="23.25" customHeight="1" thickBot="1" x14ac:dyDescent="0.3">
      <c r="A19" s="13" t="s">
        <v>230</v>
      </c>
      <c r="B19" s="74"/>
      <c r="C19" s="67"/>
    </row>
    <row r="20" spans="1:3" thickTop="1" x14ac:dyDescent="0.3"/>
  </sheetData>
  <pageMargins left="0.7" right="0.7" top="0.75" bottom="0.75" header="0.3" footer="0.3"/>
  <pageSetup paperSize="9"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I17"/>
  <sheetViews>
    <sheetView showGridLines="0" zoomScaleNormal="100" workbookViewId="0">
      <selection activeCell="H2" sqref="H2:I13"/>
    </sheetView>
  </sheetViews>
  <sheetFormatPr defaultRowHeight="15" x14ac:dyDescent="0.25"/>
  <cols>
    <col min="1" max="1" width="32.7109375" customWidth="1"/>
    <col min="2" max="3" width="26.85546875" customWidth="1"/>
    <col min="4" max="4" width="22.28515625" customWidth="1"/>
    <col min="5" max="5" width="26" style="260" customWidth="1"/>
    <col min="6" max="6" width="26" style="263" customWidth="1"/>
    <col min="7" max="7" width="5.140625" customWidth="1"/>
    <col min="8" max="8" width="22.5703125" style="293" customWidth="1"/>
    <col min="9" max="9" width="22.5703125" style="292" customWidth="1"/>
  </cols>
  <sheetData>
    <row r="1" spans="1:9" ht="17.25" thickBot="1" x14ac:dyDescent="0.3">
      <c r="A1" s="291" t="s">
        <v>252</v>
      </c>
      <c r="E1" s="928" t="s">
        <v>946</v>
      </c>
      <c r="F1" s="930"/>
      <c r="G1" s="268"/>
      <c r="H1" s="941" t="s">
        <v>948</v>
      </c>
      <c r="I1" s="942"/>
    </row>
    <row r="2" spans="1:9" ht="23.25" customHeight="1" thickTop="1" thickBot="1" x14ac:dyDescent="0.3">
      <c r="A2" s="73" t="s">
        <v>1</v>
      </c>
      <c r="B2" s="30" t="s">
        <v>2</v>
      </c>
      <c r="C2" s="30" t="s">
        <v>3</v>
      </c>
      <c r="E2" s="49" t="s">
        <v>2</v>
      </c>
      <c r="F2" s="49" t="s">
        <v>3</v>
      </c>
      <c r="H2" s="294" t="s">
        <v>2</v>
      </c>
      <c r="I2" s="294" t="s">
        <v>3</v>
      </c>
    </row>
    <row r="3" spans="1:9" ht="23.25" customHeight="1" thickTop="1" thickBot="1" x14ac:dyDescent="0.3">
      <c r="A3" s="62" t="s">
        <v>253</v>
      </c>
      <c r="B3" s="74">
        <f>SUM(B4:B5)</f>
        <v>0</v>
      </c>
      <c r="C3" s="67">
        <f>SUM(C4:C5)</f>
        <v>0</v>
      </c>
      <c r="E3" s="261">
        <f>SUM(B4:B5)-B3</f>
        <v>0</v>
      </c>
      <c r="F3" s="264">
        <f>SUM(C4:C5)-C3</f>
        <v>0</v>
      </c>
      <c r="H3" s="507">
        <f>B3-'BS old'!$D$137</f>
        <v>0</v>
      </c>
      <c r="I3" s="508">
        <f>C3-'BS old'!$E$137</f>
        <v>0</v>
      </c>
    </row>
    <row r="4" spans="1:9" ht="23.25" customHeight="1" thickTop="1" thickBot="1" x14ac:dyDescent="0.35">
      <c r="A4" s="11"/>
      <c r="B4" s="68"/>
      <c r="C4" s="69"/>
      <c r="H4" s="295"/>
      <c r="I4" s="296"/>
    </row>
    <row r="5" spans="1:9" ht="23.25" customHeight="1" thickBot="1" x14ac:dyDescent="0.35">
      <c r="A5" s="13"/>
      <c r="B5" s="74"/>
      <c r="C5" s="67"/>
      <c r="H5" s="295"/>
      <c r="I5" s="296"/>
    </row>
    <row r="6" spans="1:9" ht="23.25" customHeight="1" thickTop="1" thickBot="1" x14ac:dyDescent="0.3">
      <c r="A6" s="21" t="s">
        <v>254</v>
      </c>
      <c r="B6" s="74">
        <f>SUM(B7:B8)</f>
        <v>0</v>
      </c>
      <c r="C6" s="67">
        <f>SUM(C7:C8)</f>
        <v>0</v>
      </c>
      <c r="E6" s="261">
        <f>SUM(B7:B8)-B6</f>
        <v>0</v>
      </c>
      <c r="F6" s="264">
        <f>SUM(C7:C8)-C6</f>
        <v>0</v>
      </c>
      <c r="H6" s="507">
        <f>B6-'BS old'!$D$138</f>
        <v>0</v>
      </c>
      <c r="I6" s="508">
        <f>C6-'BS old'!$E$138</f>
        <v>0</v>
      </c>
    </row>
    <row r="7" spans="1:9" ht="23.25" customHeight="1" thickTop="1" thickBot="1" x14ac:dyDescent="0.35">
      <c r="A7" s="11"/>
      <c r="B7" s="68"/>
      <c r="C7" s="69"/>
      <c r="H7" s="295"/>
      <c r="I7" s="296"/>
    </row>
    <row r="8" spans="1:9" ht="23.25" customHeight="1" thickBot="1" x14ac:dyDescent="0.35">
      <c r="A8" s="13"/>
      <c r="B8" s="74"/>
      <c r="C8" s="67"/>
      <c r="H8" s="295"/>
      <c r="I8" s="296"/>
    </row>
    <row r="9" spans="1:9" ht="23.25" customHeight="1" thickTop="1" thickBot="1" x14ac:dyDescent="0.3">
      <c r="A9" s="21" t="s">
        <v>446</v>
      </c>
      <c r="B9" s="74">
        <f>SUM(B10:B12)</f>
        <v>0</v>
      </c>
      <c r="C9" s="67">
        <f>SUM(C10:C12)</f>
        <v>0</v>
      </c>
      <c r="E9" s="261">
        <f>SUM(B10:B12)-B9</f>
        <v>0</v>
      </c>
      <c r="F9" s="264">
        <f>SUM(C10:C12)-C9</f>
        <v>0</v>
      </c>
      <c r="H9" s="507">
        <f>B9-'BS old'!$D$139</f>
        <v>0</v>
      </c>
      <c r="I9" s="508">
        <f>C9-'BS old'!$E$139</f>
        <v>0</v>
      </c>
    </row>
    <row r="10" spans="1:9" ht="23.25" customHeight="1" thickTop="1" thickBot="1" x14ac:dyDescent="0.35">
      <c r="A10" s="11"/>
      <c r="B10" s="68"/>
      <c r="C10" s="69"/>
      <c r="H10" s="295"/>
      <c r="I10" s="296"/>
    </row>
    <row r="11" spans="1:9" ht="23.25" customHeight="1" thickBot="1" x14ac:dyDescent="0.35">
      <c r="A11" s="11"/>
      <c r="B11" s="68"/>
      <c r="C11" s="69"/>
      <c r="H11" s="295"/>
      <c r="I11" s="296"/>
    </row>
    <row r="12" spans="1:9" ht="23.25" customHeight="1" thickBot="1" x14ac:dyDescent="0.35">
      <c r="A12" s="13"/>
      <c r="B12" s="74"/>
      <c r="C12" s="67"/>
      <c r="H12" s="295"/>
      <c r="I12" s="296"/>
    </row>
    <row r="13" spans="1:9" ht="23.25" customHeight="1" thickTop="1" thickBot="1" x14ac:dyDescent="0.3">
      <c r="A13" s="21" t="s">
        <v>447</v>
      </c>
      <c r="B13" s="74">
        <f>SUM(B14:B16)</f>
        <v>0</v>
      </c>
      <c r="C13" s="67">
        <f>SUM(C14:C16)</f>
        <v>0</v>
      </c>
      <c r="E13" s="261">
        <f>SUM(B14:B16)-B13</f>
        <v>0</v>
      </c>
      <c r="F13" s="264">
        <f>SUM(C14:C16)-C13</f>
        <v>0</v>
      </c>
      <c r="H13" s="507">
        <f>B13-'BS old'!$D$140</f>
        <v>0</v>
      </c>
      <c r="I13" s="508">
        <f>C13-'BS old'!$E$140</f>
        <v>0</v>
      </c>
    </row>
    <row r="14" spans="1:9" ht="23.25" customHeight="1" thickTop="1" thickBot="1" x14ac:dyDescent="0.35">
      <c r="A14" s="11"/>
      <c r="B14" s="68"/>
      <c r="C14" s="69"/>
    </row>
    <row r="15" spans="1:9" ht="23.25" customHeight="1" thickBot="1" x14ac:dyDescent="0.35">
      <c r="A15" s="107"/>
      <c r="B15" s="108"/>
      <c r="C15" s="109"/>
    </row>
    <row r="16" spans="1:9" ht="23.25" customHeight="1" thickBot="1" x14ac:dyDescent="0.35">
      <c r="A16" s="13"/>
      <c r="B16" s="74"/>
      <c r="C16" s="67"/>
    </row>
    <row r="17" thickTop="1" x14ac:dyDescent="0.3"/>
  </sheetData>
  <mergeCells count="2">
    <mergeCell ref="E1:F1"/>
    <mergeCell ref="H1:I1"/>
  </mergeCells>
  <conditionalFormatting sqref="E3:F13">
    <cfRule type="cellIs" dxfId="33" priority="4" operator="lessThan">
      <formula>0</formula>
    </cfRule>
    <cfRule type="cellIs" dxfId="32" priority="5" operator="greaterThan">
      <formula>0</formula>
    </cfRule>
  </conditionalFormatting>
  <conditionalFormatting sqref="H3:I13">
    <cfRule type="cellIs" dxfId="31" priority="1" operator="lessThan">
      <formula>0</formula>
    </cfRule>
    <cfRule type="cellIs" dxfId="30" priority="2" operator="greaterThan">
      <formula>0</formula>
    </cfRule>
  </conditionalFormatting>
  <pageMargins left="0.7" right="0.7" top="0.75" bottom="0.75" header="0.3" footer="0.3"/>
  <pageSetup paperSize="9"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E15"/>
  <sheetViews>
    <sheetView showGridLines="0" zoomScaleNormal="100" workbookViewId="0">
      <selection activeCell="A11" sqref="A11"/>
    </sheetView>
  </sheetViews>
  <sheetFormatPr defaultRowHeight="15" x14ac:dyDescent="0.25"/>
  <cols>
    <col min="1" max="1" width="27.5703125" customWidth="1"/>
    <col min="2" max="5" width="19.5703125" customWidth="1"/>
  </cols>
  <sheetData>
    <row r="1" spans="1:5" ht="16.5" x14ac:dyDescent="0.3">
      <c r="A1" s="1" t="s">
        <v>255</v>
      </c>
    </row>
    <row r="2" spans="1:5" ht="15.75" thickBot="1" x14ac:dyDescent="0.3">
      <c r="A2" s="16" t="s">
        <v>8</v>
      </c>
      <c r="B2" s="16"/>
      <c r="C2" s="16"/>
      <c r="D2" s="16"/>
      <c r="E2" s="16"/>
    </row>
    <row r="3" spans="1:5" ht="16.5" thickTop="1" thickBot="1" x14ac:dyDescent="0.3">
      <c r="A3" s="933" t="s">
        <v>131</v>
      </c>
      <c r="B3" s="912" t="s">
        <v>256</v>
      </c>
      <c r="C3" s="918"/>
      <c r="D3" s="910" t="s">
        <v>257</v>
      </c>
      <c r="E3" s="16"/>
    </row>
    <row r="4" spans="1:5" ht="16.5" thickTop="1" thickBot="1" x14ac:dyDescent="0.3">
      <c r="A4" s="935"/>
      <c r="B4" s="17" t="s">
        <v>258</v>
      </c>
      <c r="C4" s="59" t="s">
        <v>259</v>
      </c>
      <c r="D4" s="911"/>
      <c r="E4" s="16"/>
    </row>
    <row r="5" spans="1:5" ht="18.75" customHeight="1" thickTop="1" thickBot="1" x14ac:dyDescent="0.3">
      <c r="A5" s="21" t="s">
        <v>260</v>
      </c>
      <c r="B5" s="48"/>
      <c r="C5" s="48"/>
      <c r="D5" s="50"/>
      <c r="E5" s="16"/>
    </row>
    <row r="6" spans="1:5" ht="18.75" customHeight="1" thickTop="1" thickBot="1" x14ac:dyDescent="0.35">
      <c r="A6" s="11"/>
      <c r="B6" s="68"/>
      <c r="C6" s="68"/>
      <c r="D6" s="69"/>
      <c r="E6" s="16"/>
    </row>
    <row r="7" spans="1:5" ht="18.75" customHeight="1" thickBot="1" x14ac:dyDescent="0.35">
      <c r="A7" s="11"/>
      <c r="B7" s="68"/>
      <c r="C7" s="68"/>
      <c r="D7" s="69"/>
      <c r="E7" s="16"/>
    </row>
    <row r="8" spans="1:5" ht="18.75" customHeight="1" thickBot="1" x14ac:dyDescent="0.35">
      <c r="A8" s="11"/>
      <c r="B8" s="68"/>
      <c r="C8" s="68"/>
      <c r="D8" s="69"/>
      <c r="E8" s="16"/>
    </row>
    <row r="9" spans="1:5" ht="18.75" customHeight="1" thickBot="1" x14ac:dyDescent="0.35">
      <c r="A9" s="13"/>
      <c r="B9" s="74"/>
      <c r="C9" s="139"/>
      <c r="D9" s="67"/>
      <c r="E9" s="16"/>
    </row>
    <row r="10" spans="1:5" ht="18.75" customHeight="1" thickTop="1" thickBot="1" x14ac:dyDescent="0.3">
      <c r="A10" s="21" t="s">
        <v>261</v>
      </c>
      <c r="B10" s="74"/>
      <c r="C10" s="140"/>
      <c r="D10" s="67"/>
      <c r="E10" s="16"/>
    </row>
    <row r="11" spans="1:5" ht="18.75" customHeight="1" thickTop="1" thickBot="1" x14ac:dyDescent="0.35">
      <c r="A11" s="11"/>
      <c r="B11" s="68"/>
      <c r="C11" s="68"/>
      <c r="D11" s="69"/>
      <c r="E11" s="16"/>
    </row>
    <row r="12" spans="1:5" ht="18.75" customHeight="1" thickBot="1" x14ac:dyDescent="0.35">
      <c r="A12" s="11"/>
      <c r="B12" s="68"/>
      <c r="C12" s="68"/>
      <c r="D12" s="69"/>
      <c r="E12" s="16"/>
    </row>
    <row r="13" spans="1:5" ht="18.75" customHeight="1" thickBot="1" x14ac:dyDescent="0.35">
      <c r="A13" s="11"/>
      <c r="B13" s="68"/>
      <c r="C13" s="68"/>
      <c r="D13" s="69"/>
      <c r="E13" s="16"/>
    </row>
    <row r="14" spans="1:5" ht="18.75" customHeight="1" thickBot="1" x14ac:dyDescent="0.35">
      <c r="A14" s="21"/>
      <c r="B14" s="74"/>
      <c r="C14" s="74"/>
      <c r="D14" s="67"/>
      <c r="E14" s="16"/>
    </row>
    <row r="15" spans="1:5" thickTop="1" x14ac:dyDescent="0.3">
      <c r="A15" s="16"/>
      <c r="B15" s="16"/>
      <c r="C15" s="16"/>
      <c r="D15" s="16"/>
      <c r="E15" s="16"/>
    </row>
  </sheetData>
  <mergeCells count="3">
    <mergeCell ref="A3:A4"/>
    <mergeCell ref="B3:C3"/>
    <mergeCell ref="D3:D4"/>
  </mergeCells>
  <pageMargins left="0.7" right="0.7" top="0.75" bottom="0.75" header="0.3" footer="0.3"/>
  <pageSetup paperSize="9" orientation="portrait"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E17"/>
  <sheetViews>
    <sheetView showGridLines="0" zoomScaleNormal="100" workbookViewId="0">
      <selection activeCell="A13" sqref="A13"/>
    </sheetView>
  </sheetViews>
  <sheetFormatPr defaultRowHeight="15" x14ac:dyDescent="0.25"/>
  <cols>
    <col min="1" max="1" width="18.5703125" customWidth="1"/>
    <col min="2" max="5" width="17" customWidth="1"/>
  </cols>
  <sheetData>
    <row r="1" spans="1:5" ht="16.5" x14ac:dyDescent="0.3">
      <c r="A1" s="1" t="s">
        <v>255</v>
      </c>
    </row>
    <row r="2" spans="1:5" ht="14.45" x14ac:dyDescent="0.3">
      <c r="A2" s="16"/>
      <c r="B2" s="16"/>
      <c r="C2" s="16"/>
      <c r="D2" s="16"/>
      <c r="E2" s="16"/>
    </row>
    <row r="3" spans="1:5" ht="15.75" thickBot="1" x14ac:dyDescent="0.3">
      <c r="A3" s="16" t="s">
        <v>15</v>
      </c>
      <c r="B3" s="16"/>
      <c r="C3" s="16"/>
      <c r="D3" s="16"/>
      <c r="E3" s="16"/>
    </row>
    <row r="4" spans="1:5" ht="28.5" customHeight="1" thickTop="1" thickBot="1" x14ac:dyDescent="0.3">
      <c r="A4" s="933" t="s">
        <v>131</v>
      </c>
      <c r="B4" s="912" t="s">
        <v>2</v>
      </c>
      <c r="C4" s="913"/>
      <c r="D4" s="912" t="s">
        <v>3</v>
      </c>
      <c r="E4" s="913"/>
    </row>
    <row r="5" spans="1:5" ht="17.25" customHeight="1" thickTop="1" thickBot="1" x14ac:dyDescent="0.3">
      <c r="A5" s="934"/>
      <c r="B5" s="912" t="s">
        <v>262</v>
      </c>
      <c r="C5" s="913"/>
      <c r="D5" s="912" t="s">
        <v>262</v>
      </c>
      <c r="E5" s="913"/>
    </row>
    <row r="6" spans="1:5" ht="24" thickTop="1" thickBot="1" x14ac:dyDescent="0.3">
      <c r="A6" s="935"/>
      <c r="B6" s="17" t="s">
        <v>263</v>
      </c>
      <c r="C6" s="17" t="s">
        <v>264</v>
      </c>
      <c r="D6" s="17" t="s">
        <v>263</v>
      </c>
      <c r="E6" s="17" t="s">
        <v>264</v>
      </c>
    </row>
    <row r="7" spans="1:5" ht="35.25" thickTop="1" thickBot="1" x14ac:dyDescent="0.3">
      <c r="A7" s="21" t="s">
        <v>260</v>
      </c>
      <c r="B7" s="48"/>
      <c r="C7" s="48"/>
      <c r="D7" s="50"/>
      <c r="E7" s="50"/>
    </row>
    <row r="8" spans="1:5" ht="18.75" customHeight="1" thickTop="1" thickBot="1" x14ac:dyDescent="0.35">
      <c r="A8" s="11"/>
      <c r="B8" s="68"/>
      <c r="C8" s="68"/>
      <c r="D8" s="69"/>
      <c r="E8" s="69"/>
    </row>
    <row r="9" spans="1:5" ht="18.75" customHeight="1" thickBot="1" x14ac:dyDescent="0.35">
      <c r="A9" s="11"/>
      <c r="B9" s="68"/>
      <c r="C9" s="68"/>
      <c r="D9" s="69"/>
      <c r="E9" s="69"/>
    </row>
    <row r="10" spans="1:5" ht="18.75" customHeight="1" thickBot="1" x14ac:dyDescent="0.35">
      <c r="A10" s="11"/>
      <c r="B10" s="68"/>
      <c r="C10" s="68"/>
      <c r="D10" s="69"/>
      <c r="E10" s="69"/>
    </row>
    <row r="11" spans="1:5" ht="18.75" customHeight="1" thickBot="1" x14ac:dyDescent="0.35">
      <c r="A11" s="13"/>
      <c r="B11" s="74"/>
      <c r="C11" s="139"/>
      <c r="D11" s="67"/>
      <c r="E11" s="67"/>
    </row>
    <row r="12" spans="1:5" ht="24" thickTop="1" thickBot="1" x14ac:dyDescent="0.3">
      <c r="A12" s="21" t="s">
        <v>261</v>
      </c>
      <c r="B12" s="74"/>
      <c r="C12" s="140"/>
      <c r="D12" s="67"/>
      <c r="E12" s="67"/>
    </row>
    <row r="13" spans="1:5" ht="18.75" customHeight="1" thickTop="1" thickBot="1" x14ac:dyDescent="0.35">
      <c r="A13" s="11"/>
      <c r="B13" s="68"/>
      <c r="C13" s="68"/>
      <c r="D13" s="69"/>
      <c r="E13" s="69"/>
    </row>
    <row r="14" spans="1:5" ht="18.75" customHeight="1" thickBot="1" x14ac:dyDescent="0.35">
      <c r="A14" s="11"/>
      <c r="B14" s="68"/>
      <c r="C14" s="68"/>
      <c r="D14" s="69"/>
      <c r="E14" s="69"/>
    </row>
    <row r="15" spans="1:5" ht="18.75" customHeight="1" thickBot="1" x14ac:dyDescent="0.35">
      <c r="A15" s="11"/>
      <c r="B15" s="68"/>
      <c r="C15" s="68"/>
      <c r="D15" s="69"/>
      <c r="E15" s="69"/>
    </row>
    <row r="16" spans="1:5" ht="18.75" customHeight="1" thickBot="1" x14ac:dyDescent="0.35">
      <c r="A16" s="21"/>
      <c r="B16" s="74"/>
      <c r="C16" s="74"/>
      <c r="D16" s="67"/>
      <c r="E16" s="67"/>
    </row>
    <row r="17" spans="1:5" thickTop="1" x14ac:dyDescent="0.3">
      <c r="A17" s="16"/>
      <c r="B17" s="16"/>
      <c r="C17" s="16"/>
      <c r="D17" s="16"/>
      <c r="E17" s="16"/>
    </row>
  </sheetData>
  <mergeCells count="5">
    <mergeCell ref="A4:A6"/>
    <mergeCell ref="B4:C4"/>
    <mergeCell ref="D4:E4"/>
    <mergeCell ref="B5:C5"/>
    <mergeCell ref="D5:E5"/>
  </mergeCell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K49"/>
  <sheetViews>
    <sheetView showGridLines="0" zoomScale="90" zoomScaleNormal="90" workbookViewId="0">
      <pane xSplit="1" ySplit="4" topLeftCell="B5" activePane="bottomRight" state="frozen"/>
      <selection pane="topRight" activeCell="B1" sqref="B1"/>
      <selection pane="bottomLeft" activeCell="A5" sqref="A5"/>
      <selection pane="bottomRight" activeCell="T7" sqref="T7"/>
    </sheetView>
  </sheetViews>
  <sheetFormatPr defaultRowHeight="15" outlineLevelCol="1" x14ac:dyDescent="0.25"/>
  <cols>
    <col min="1" max="1" width="29.42578125" customWidth="1"/>
    <col min="2" max="9" width="12.5703125" customWidth="1"/>
    <col min="10" max="10" width="9.140625" style="263"/>
    <col min="11" max="11" width="9.140625" style="499" customWidth="1" outlineLevel="1"/>
    <col min="12" max="17" width="9.140625" style="15" customWidth="1" outlineLevel="1"/>
    <col min="18" max="18" width="18.28515625" style="501" customWidth="1"/>
    <col min="19" max="19" width="9.140625" style="505"/>
    <col min="20" max="26" width="9.140625" style="15" customWidth="1" outlineLevel="1"/>
    <col min="27" max="27" width="26.85546875" style="501" customWidth="1"/>
    <col min="28" max="28" width="9.140625" style="501"/>
    <col min="29" max="29" width="9.140625" style="499" customWidth="1" outlineLevel="1"/>
    <col min="30" max="35" width="9.140625" style="15" customWidth="1" outlineLevel="1"/>
    <col min="36" max="36" width="26.7109375" style="501" customWidth="1"/>
  </cols>
  <sheetData>
    <row r="1" spans="1:36" ht="16.5" x14ac:dyDescent="0.3">
      <c r="A1" s="1" t="s">
        <v>19</v>
      </c>
      <c r="K1" s="914" t="s">
        <v>946</v>
      </c>
      <c r="L1" s="915"/>
      <c r="M1" s="915"/>
      <c r="N1" s="915"/>
      <c r="O1" s="915"/>
      <c r="P1" s="915"/>
      <c r="Q1" s="915"/>
      <c r="R1" s="916"/>
      <c r="T1" s="914" t="s">
        <v>947</v>
      </c>
      <c r="U1" s="915"/>
      <c r="V1" s="915"/>
      <c r="W1" s="915"/>
      <c r="X1" s="915"/>
      <c r="Y1" s="915"/>
      <c r="Z1" s="915"/>
      <c r="AA1" s="916"/>
      <c r="AC1" s="914" t="s">
        <v>948</v>
      </c>
      <c r="AD1" s="915"/>
      <c r="AE1" s="915"/>
      <c r="AF1" s="915"/>
      <c r="AG1" s="915"/>
      <c r="AH1" s="915"/>
      <c r="AI1" s="915"/>
      <c r="AJ1" s="916"/>
    </row>
    <row r="2" spans="1:36" ht="17.25" thickBot="1" x14ac:dyDescent="0.35">
      <c r="A2" s="2" t="s">
        <v>8</v>
      </c>
    </row>
    <row r="3" spans="1:36" ht="15" customHeight="1" thickTop="1" thickBot="1" x14ac:dyDescent="0.3">
      <c r="A3" s="910" t="s">
        <v>20</v>
      </c>
      <c r="B3" s="912" t="s">
        <v>2</v>
      </c>
      <c r="C3" s="918"/>
      <c r="D3" s="918"/>
      <c r="E3" s="918"/>
      <c r="F3" s="918"/>
      <c r="G3" s="918"/>
      <c r="H3" s="918"/>
      <c r="I3" s="913"/>
    </row>
    <row r="4" spans="1:36" ht="35.25" customHeight="1" thickTop="1" thickBot="1" x14ac:dyDescent="0.3">
      <c r="A4" s="917"/>
      <c r="B4" s="31" t="s">
        <v>405</v>
      </c>
      <c r="C4" s="8" t="s">
        <v>21</v>
      </c>
      <c r="D4" s="8" t="s">
        <v>406</v>
      </c>
      <c r="E4" s="7" t="s">
        <v>22</v>
      </c>
      <c r="F4" s="31" t="s">
        <v>23</v>
      </c>
      <c r="G4" s="8" t="s">
        <v>407</v>
      </c>
      <c r="H4" s="8" t="s">
        <v>24</v>
      </c>
      <c r="I4" s="8" t="s">
        <v>14</v>
      </c>
      <c r="J4" s="303"/>
      <c r="K4" s="49" t="s">
        <v>405</v>
      </c>
      <c r="L4" s="30" t="s">
        <v>21</v>
      </c>
      <c r="M4" s="30" t="s">
        <v>406</v>
      </c>
      <c r="N4" s="49" t="s">
        <v>22</v>
      </c>
      <c r="O4" s="30" t="s">
        <v>23</v>
      </c>
      <c r="P4" s="30" t="s">
        <v>407</v>
      </c>
      <c r="Q4" s="30" t="s">
        <v>24</v>
      </c>
      <c r="R4" s="30" t="s">
        <v>14</v>
      </c>
      <c r="S4" s="15"/>
      <c r="T4" s="49" t="s">
        <v>405</v>
      </c>
      <c r="U4" s="30" t="s">
        <v>21</v>
      </c>
      <c r="V4" s="30" t="s">
        <v>406</v>
      </c>
      <c r="W4" s="49" t="s">
        <v>22</v>
      </c>
      <c r="X4" s="30" t="s">
        <v>23</v>
      </c>
      <c r="Y4" s="30" t="s">
        <v>407</v>
      </c>
      <c r="Z4" s="30" t="s">
        <v>24</v>
      </c>
      <c r="AA4" s="30" t="s">
        <v>14</v>
      </c>
      <c r="AB4" s="15"/>
      <c r="AC4" s="49" t="s">
        <v>405</v>
      </c>
      <c r="AD4" s="30" t="s">
        <v>21</v>
      </c>
      <c r="AE4" s="30" t="s">
        <v>406</v>
      </c>
      <c r="AF4" s="49" t="s">
        <v>22</v>
      </c>
      <c r="AG4" s="30" t="s">
        <v>23</v>
      </c>
      <c r="AH4" s="30" t="s">
        <v>407</v>
      </c>
      <c r="AI4" s="30" t="s">
        <v>24</v>
      </c>
      <c r="AJ4" s="30" t="s">
        <v>14</v>
      </c>
    </row>
    <row r="5" spans="1:36" ht="15" customHeight="1" thickTop="1" thickBot="1" x14ac:dyDescent="0.3">
      <c r="A5" s="32" t="s">
        <v>25</v>
      </c>
      <c r="B5" s="33"/>
      <c r="C5" s="33"/>
      <c r="D5" s="33"/>
      <c r="E5" s="33"/>
      <c r="F5" s="33"/>
      <c r="G5" s="33"/>
      <c r="H5" s="33"/>
      <c r="I5" s="34"/>
    </row>
    <row r="6" spans="1:36" ht="15" customHeight="1" thickTop="1" thickBot="1" x14ac:dyDescent="0.3">
      <c r="A6" s="35" t="s">
        <v>26</v>
      </c>
      <c r="B6" s="18"/>
      <c r="C6" s="18"/>
      <c r="D6" s="18"/>
      <c r="E6" s="18"/>
      <c r="F6" s="36"/>
      <c r="G6" s="18"/>
      <c r="H6" s="18"/>
      <c r="I6" s="12">
        <f>SUM(B6:H6)</f>
        <v>0</v>
      </c>
      <c r="R6" s="500">
        <f>SUM(B6:H6)-I6</f>
        <v>0</v>
      </c>
      <c r="T6" s="511">
        <f>B6-B35</f>
        <v>0</v>
      </c>
      <c r="U6" s="511">
        <f t="shared" ref="U6:AA6" si="0">C6-C35</f>
        <v>0</v>
      </c>
      <c r="V6" s="511">
        <f t="shared" si="0"/>
        <v>0</v>
      </c>
      <c r="W6" s="511">
        <f t="shared" si="0"/>
        <v>0</v>
      </c>
      <c r="X6" s="511">
        <f t="shared" si="0"/>
        <v>0</v>
      </c>
      <c r="Y6" s="511">
        <f t="shared" si="0"/>
        <v>0</v>
      </c>
      <c r="Z6" s="511">
        <f t="shared" si="0"/>
        <v>0</v>
      </c>
      <c r="AA6" s="500">
        <f t="shared" si="0"/>
        <v>0</v>
      </c>
    </row>
    <row r="7" spans="1:36" ht="15" customHeight="1" thickBot="1" x14ac:dyDescent="0.3">
      <c r="A7" s="11" t="s">
        <v>27</v>
      </c>
      <c r="B7" s="18"/>
      <c r="C7" s="18"/>
      <c r="D7" s="18"/>
      <c r="E7" s="18"/>
      <c r="F7" s="37"/>
      <c r="G7" s="18"/>
      <c r="H7" s="18"/>
      <c r="I7" s="12">
        <f>SUM(B7:H7)</f>
        <v>0</v>
      </c>
      <c r="R7" s="500">
        <f t="shared" ref="R7:R22" si="1">SUM(B7:H7)-I7</f>
        <v>0</v>
      </c>
    </row>
    <row r="8" spans="1:36" ht="15" customHeight="1" thickBot="1" x14ac:dyDescent="0.3">
      <c r="A8" s="11" t="s">
        <v>28</v>
      </c>
      <c r="B8" s="18"/>
      <c r="C8" s="18"/>
      <c r="D8" s="18"/>
      <c r="E8" s="18"/>
      <c r="F8" s="37"/>
      <c r="G8" s="18"/>
      <c r="H8" s="18"/>
      <c r="I8" s="12">
        <f t="shared" ref="I8:I9" si="2">SUM(B8:H8)</f>
        <v>0</v>
      </c>
      <c r="R8" s="500">
        <f t="shared" si="1"/>
        <v>0</v>
      </c>
    </row>
    <row r="9" spans="1:36" ht="15" customHeight="1" thickBot="1" x14ac:dyDescent="0.35">
      <c r="A9" s="11" t="s">
        <v>29</v>
      </c>
      <c r="B9" s="18"/>
      <c r="C9" s="18"/>
      <c r="D9" s="18"/>
      <c r="E9" s="18"/>
      <c r="F9" s="37"/>
      <c r="G9" s="18"/>
      <c r="H9" s="18"/>
      <c r="I9" s="12">
        <f t="shared" si="2"/>
        <v>0</v>
      </c>
      <c r="R9" s="500">
        <f t="shared" si="1"/>
        <v>0</v>
      </c>
    </row>
    <row r="10" spans="1:36" ht="15" customHeight="1" thickBot="1" x14ac:dyDescent="0.3">
      <c r="A10" s="21" t="s">
        <v>30</v>
      </c>
      <c r="B10" s="22">
        <f>B6+B7-B8+B9</f>
        <v>0</v>
      </c>
      <c r="C10" s="22">
        <f>C6+C7-C8+C9</f>
        <v>0</v>
      </c>
      <c r="D10" s="22">
        <f>D6+D7-D8+D9</f>
        <v>0</v>
      </c>
      <c r="E10" s="22">
        <f t="shared" ref="E10:H10" si="3">E6+E7-E8+E9</f>
        <v>0</v>
      </c>
      <c r="F10" s="22">
        <f t="shared" si="3"/>
        <v>0</v>
      </c>
      <c r="G10" s="22">
        <f t="shared" si="3"/>
        <v>0</v>
      </c>
      <c r="H10" s="22">
        <f t="shared" si="3"/>
        <v>0</v>
      </c>
      <c r="I10" s="14">
        <f>I6+I7-I8+I9</f>
        <v>0</v>
      </c>
      <c r="K10" s="502">
        <f>B6+B7-B8+B9-B10</f>
        <v>0</v>
      </c>
      <c r="L10" s="511">
        <f t="shared" ref="L10:R10" si="4">C6+C7-C8+C9-C10</f>
        <v>0</v>
      </c>
      <c r="M10" s="511">
        <f t="shared" si="4"/>
        <v>0</v>
      </c>
      <c r="N10" s="511">
        <f t="shared" si="4"/>
        <v>0</v>
      </c>
      <c r="O10" s="511">
        <f t="shared" si="4"/>
        <v>0</v>
      </c>
      <c r="P10" s="511">
        <f t="shared" si="4"/>
        <v>0</v>
      </c>
      <c r="Q10" s="511">
        <f t="shared" si="4"/>
        <v>0</v>
      </c>
      <c r="R10" s="511">
        <f t="shared" si="4"/>
        <v>0</v>
      </c>
      <c r="AC10" s="502">
        <f>B10-'BS old'!$D$13</f>
        <v>0</v>
      </c>
      <c r="AD10" s="511">
        <f>C10-'BS old'!$D$14</f>
        <v>0</v>
      </c>
      <c r="AE10" s="511">
        <f>D10-'BS old'!$D$15</f>
        <v>0</v>
      </c>
      <c r="AF10" s="511">
        <f>E10-'BS old'!$D$16</f>
        <v>0</v>
      </c>
      <c r="AG10" s="511">
        <f>F10-'BS old'!$D$17</f>
        <v>0</v>
      </c>
      <c r="AH10" s="511">
        <f>G10-'BS old'!$D$18</f>
        <v>0</v>
      </c>
      <c r="AI10" s="511">
        <f>H10-'BS old'!$D$19</f>
        <v>0</v>
      </c>
      <c r="AJ10" s="500">
        <f>I10-'BS old'!$D$12</f>
        <v>0</v>
      </c>
    </row>
    <row r="11" spans="1:36" ht="15" customHeight="1" thickTop="1" thickBot="1" x14ac:dyDescent="0.3">
      <c r="A11" s="32" t="s">
        <v>31</v>
      </c>
      <c r="B11" s="33"/>
      <c r="C11" s="33"/>
      <c r="D11" s="33"/>
      <c r="E11" s="33"/>
      <c r="F11" s="33"/>
      <c r="G11" s="33"/>
      <c r="H11" s="33"/>
      <c r="I11" s="34"/>
      <c r="R11" s="500"/>
    </row>
    <row r="12" spans="1:36" ht="15" customHeight="1" thickTop="1" thickBot="1" x14ac:dyDescent="0.3">
      <c r="A12" s="35" t="s">
        <v>32</v>
      </c>
      <c r="B12" s="18"/>
      <c r="C12" s="18"/>
      <c r="D12" s="18"/>
      <c r="E12" s="18"/>
      <c r="F12" s="18"/>
      <c r="G12" s="18"/>
      <c r="H12" s="18"/>
      <c r="I12" s="12">
        <f>SUM(B12:H12)</f>
        <v>0</v>
      </c>
      <c r="R12" s="500">
        <f t="shared" si="1"/>
        <v>0</v>
      </c>
      <c r="T12" s="511">
        <f>B12-B40</f>
        <v>0</v>
      </c>
      <c r="U12" s="511">
        <f t="shared" ref="U12:AA12" si="5">C12-C40</f>
        <v>0</v>
      </c>
      <c r="V12" s="511">
        <f t="shared" si="5"/>
        <v>0</v>
      </c>
      <c r="W12" s="511">
        <f t="shared" si="5"/>
        <v>0</v>
      </c>
      <c r="X12" s="511">
        <f t="shared" si="5"/>
        <v>0</v>
      </c>
      <c r="Y12" s="511">
        <f t="shared" si="5"/>
        <v>0</v>
      </c>
      <c r="Z12" s="511">
        <f t="shared" si="5"/>
        <v>0</v>
      </c>
      <c r="AA12" s="500">
        <f t="shared" si="5"/>
        <v>0</v>
      </c>
    </row>
    <row r="13" spans="1:36" ht="15" customHeight="1" thickBot="1" x14ac:dyDescent="0.3">
      <c r="A13" s="11" t="s">
        <v>27</v>
      </c>
      <c r="B13" s="18"/>
      <c r="C13" s="18"/>
      <c r="D13" s="18"/>
      <c r="E13" s="18"/>
      <c r="F13" s="18"/>
      <c r="G13" s="18"/>
      <c r="H13" s="18"/>
      <c r="I13" s="12">
        <f t="shared" ref="I13:I14" si="6">SUM(B13:H13)</f>
        <v>0</v>
      </c>
      <c r="R13" s="500">
        <f t="shared" si="1"/>
        <v>0</v>
      </c>
    </row>
    <row r="14" spans="1:36" ht="15" customHeight="1" thickBot="1" x14ac:dyDescent="0.3">
      <c r="A14" s="11" t="s">
        <v>28</v>
      </c>
      <c r="B14" s="18"/>
      <c r="C14" s="18"/>
      <c r="D14" s="18"/>
      <c r="E14" s="18"/>
      <c r="F14" s="18"/>
      <c r="G14" s="18"/>
      <c r="H14" s="18"/>
      <c r="I14" s="12">
        <f t="shared" si="6"/>
        <v>0</v>
      </c>
      <c r="R14" s="500">
        <f t="shared" si="1"/>
        <v>0</v>
      </c>
      <c r="AC14" s="514" t="s">
        <v>949</v>
      </c>
    </row>
    <row r="15" spans="1:36" ht="15" customHeight="1" thickBot="1" x14ac:dyDescent="0.3">
      <c r="A15" s="21" t="s">
        <v>30</v>
      </c>
      <c r="B15" s="22">
        <f>B12+B13-B14</f>
        <v>0</v>
      </c>
      <c r="C15" s="22">
        <f>C12+C13-C14</f>
        <v>0</v>
      </c>
      <c r="D15" s="22">
        <f t="shared" ref="D15:H15" si="7">D12+D13-D14</f>
        <v>0</v>
      </c>
      <c r="E15" s="22">
        <f t="shared" si="7"/>
        <v>0</v>
      </c>
      <c r="F15" s="22">
        <f t="shared" si="7"/>
        <v>0</v>
      </c>
      <c r="G15" s="22">
        <f t="shared" si="7"/>
        <v>0</v>
      </c>
      <c r="H15" s="22">
        <f t="shared" si="7"/>
        <v>0</v>
      </c>
      <c r="I15" s="14">
        <f>I12+I13-I14</f>
        <v>0</v>
      </c>
      <c r="K15" s="502">
        <f>B12+B13-B14-B15</f>
        <v>0</v>
      </c>
      <c r="L15" s="511">
        <f>C12+C13-C14-C15</f>
        <v>0</v>
      </c>
      <c r="M15" s="511">
        <f t="shared" ref="M15:R15" si="8">D12+D13-D14-D15</f>
        <v>0</v>
      </c>
      <c r="N15" s="511">
        <f t="shared" si="8"/>
        <v>0</v>
      </c>
      <c r="O15" s="511">
        <f t="shared" si="8"/>
        <v>0</v>
      </c>
      <c r="P15" s="511">
        <f t="shared" si="8"/>
        <v>0</v>
      </c>
      <c r="Q15" s="511">
        <f t="shared" si="8"/>
        <v>0</v>
      </c>
      <c r="R15" s="511">
        <f t="shared" si="8"/>
        <v>0</v>
      </c>
      <c r="AC15" s="502">
        <f>B15+B20-'BS old'!$E$13</f>
        <v>0</v>
      </c>
      <c r="AD15" s="511">
        <f>C15+C20-'BS old'!$E$14</f>
        <v>0</v>
      </c>
      <c r="AE15" s="511">
        <f>D15+D20-'BS old'!$E$15</f>
        <v>0</v>
      </c>
      <c r="AF15" s="511">
        <f>E15+E20-'BS old'!$E$16</f>
        <v>0</v>
      </c>
      <c r="AG15" s="511">
        <f>F15+F20-'BS old'!$E$17</f>
        <v>0</v>
      </c>
      <c r="AH15" s="511">
        <f>G15+G20-'BS old'!$E$18</f>
        <v>0</v>
      </c>
      <c r="AI15" s="511">
        <f>H15+H20-'BS old'!$E$19</f>
        <v>0</v>
      </c>
      <c r="AJ15" s="500">
        <f>I15+I20-'BS old'!$E$12</f>
        <v>0</v>
      </c>
    </row>
    <row r="16" spans="1:36" ht="15" customHeight="1" thickTop="1" thickBot="1" x14ac:dyDescent="0.3">
      <c r="A16" s="32" t="s">
        <v>33</v>
      </c>
      <c r="B16" s="33"/>
      <c r="C16" s="33"/>
      <c r="D16" s="33"/>
      <c r="E16" s="33"/>
      <c r="F16" s="33"/>
      <c r="G16" s="33"/>
      <c r="H16" s="33"/>
      <c r="I16" s="34"/>
      <c r="R16" s="500"/>
    </row>
    <row r="17" spans="1:36" ht="15" customHeight="1" thickTop="1" thickBot="1" x14ac:dyDescent="0.3">
      <c r="A17" s="35" t="s">
        <v>32</v>
      </c>
      <c r="B17" s="18"/>
      <c r="C17" s="18"/>
      <c r="D17" s="18"/>
      <c r="E17" s="18"/>
      <c r="F17" s="18"/>
      <c r="G17" s="18"/>
      <c r="H17" s="18"/>
      <c r="I17" s="12">
        <f>SUM(B17:H17)</f>
        <v>0</v>
      </c>
      <c r="R17" s="500">
        <f t="shared" si="1"/>
        <v>0</v>
      </c>
      <c r="T17" s="511">
        <f>B17-B45</f>
        <v>0</v>
      </c>
      <c r="U17" s="511">
        <f t="shared" ref="U17:AA17" si="9">C17-C45</f>
        <v>0</v>
      </c>
      <c r="V17" s="511">
        <f t="shared" si="9"/>
        <v>0</v>
      </c>
      <c r="W17" s="511">
        <f t="shared" si="9"/>
        <v>0</v>
      </c>
      <c r="X17" s="511">
        <f t="shared" si="9"/>
        <v>0</v>
      </c>
      <c r="Y17" s="511">
        <f t="shared" si="9"/>
        <v>0</v>
      </c>
      <c r="Z17" s="511">
        <f t="shared" si="9"/>
        <v>0</v>
      </c>
      <c r="AA17" s="500">
        <f t="shared" si="9"/>
        <v>0</v>
      </c>
    </row>
    <row r="18" spans="1:36" ht="15" customHeight="1" thickBot="1" x14ac:dyDescent="0.3">
      <c r="A18" s="11" t="s">
        <v>27</v>
      </c>
      <c r="B18" s="18"/>
      <c r="C18" s="18"/>
      <c r="D18" s="18"/>
      <c r="E18" s="18"/>
      <c r="F18" s="18"/>
      <c r="G18" s="18"/>
      <c r="H18" s="18"/>
      <c r="I18" s="12">
        <f t="shared" ref="I18:I19" si="10">SUM(B18:H18)</f>
        <v>0</v>
      </c>
      <c r="R18" s="500">
        <f t="shared" si="1"/>
        <v>0</v>
      </c>
    </row>
    <row r="19" spans="1:36" ht="15" customHeight="1" thickBot="1" x14ac:dyDescent="0.3">
      <c r="A19" s="11" t="s">
        <v>28</v>
      </c>
      <c r="B19" s="18"/>
      <c r="C19" s="18"/>
      <c r="D19" s="18"/>
      <c r="E19" s="18"/>
      <c r="F19" s="18"/>
      <c r="G19" s="18"/>
      <c r="H19" s="18"/>
      <c r="I19" s="12">
        <f t="shared" si="10"/>
        <v>0</v>
      </c>
      <c r="R19" s="500">
        <f t="shared" si="1"/>
        <v>0</v>
      </c>
    </row>
    <row r="20" spans="1:36" ht="15" customHeight="1" thickBot="1" x14ac:dyDescent="0.3">
      <c r="A20" s="21" t="s">
        <v>30</v>
      </c>
      <c r="B20" s="22">
        <f>B17+B18-B19</f>
        <v>0</v>
      </c>
      <c r="C20" s="22">
        <f>C17+C18-C19</f>
        <v>0</v>
      </c>
      <c r="D20" s="22">
        <f t="shared" ref="D20" si="11">D17+D18-D19</f>
        <v>0</v>
      </c>
      <c r="E20" s="22">
        <f t="shared" ref="E20" si="12">E17+E18-E19</f>
        <v>0</v>
      </c>
      <c r="F20" s="22">
        <f t="shared" ref="F20" si="13">F17+F18-F19</f>
        <v>0</v>
      </c>
      <c r="G20" s="22">
        <f t="shared" ref="G20" si="14">G17+G18-G19</f>
        <v>0</v>
      </c>
      <c r="H20" s="22">
        <f t="shared" ref="H20" si="15">H17+H18-H19</f>
        <v>0</v>
      </c>
      <c r="I20" s="14">
        <f>I17+I18-I19</f>
        <v>0</v>
      </c>
      <c r="K20" s="502">
        <f>B17+B18-B19-B20</f>
        <v>0</v>
      </c>
      <c r="L20" s="511">
        <f>C17+C18-C19-C20</f>
        <v>0</v>
      </c>
      <c r="M20" s="511">
        <f t="shared" ref="M20:R20" si="16">D17+D18-D19-D20</f>
        <v>0</v>
      </c>
      <c r="N20" s="511">
        <f t="shared" si="16"/>
        <v>0</v>
      </c>
      <c r="O20" s="511">
        <f t="shared" si="16"/>
        <v>0</v>
      </c>
      <c r="P20" s="511">
        <f t="shared" si="16"/>
        <v>0</v>
      </c>
      <c r="Q20" s="511">
        <f t="shared" si="16"/>
        <v>0</v>
      </c>
      <c r="R20" s="511">
        <f t="shared" si="16"/>
        <v>0</v>
      </c>
    </row>
    <row r="21" spans="1:36" ht="15" customHeight="1" thickTop="1" thickBot="1" x14ac:dyDescent="0.3">
      <c r="A21" s="32" t="s">
        <v>34</v>
      </c>
      <c r="B21" s="33"/>
      <c r="C21" s="33"/>
      <c r="D21" s="33"/>
      <c r="E21" s="33"/>
      <c r="F21" s="33"/>
      <c r="G21" s="33"/>
      <c r="H21" s="33"/>
      <c r="I21" s="34"/>
      <c r="R21" s="500"/>
    </row>
    <row r="22" spans="1:36" ht="15" customHeight="1" thickTop="1" thickBot="1" x14ac:dyDescent="0.3">
      <c r="A22" s="35" t="s">
        <v>32</v>
      </c>
      <c r="B22" s="18">
        <f>B6-B12-B17</f>
        <v>0</v>
      </c>
      <c r="C22" s="18">
        <f t="shared" ref="C22:I22" si="17">C6-C12-C17</f>
        <v>0</v>
      </c>
      <c r="D22" s="18">
        <f t="shared" si="17"/>
        <v>0</v>
      </c>
      <c r="E22" s="18">
        <f t="shared" si="17"/>
        <v>0</v>
      </c>
      <c r="F22" s="18">
        <f t="shared" si="17"/>
        <v>0</v>
      </c>
      <c r="G22" s="18">
        <f t="shared" si="17"/>
        <v>0</v>
      </c>
      <c r="H22" s="18">
        <f t="shared" si="17"/>
        <v>0</v>
      </c>
      <c r="I22" s="12">
        <f t="shared" si="17"/>
        <v>0</v>
      </c>
      <c r="K22" s="502">
        <f>B6-B12-B17-B22</f>
        <v>0</v>
      </c>
      <c r="L22" s="511">
        <f t="shared" ref="L22:N22" si="18">C6-C12-C17-C22</f>
        <v>0</v>
      </c>
      <c r="M22" s="511">
        <f t="shared" si="18"/>
        <v>0</v>
      </c>
      <c r="N22" s="511">
        <f t="shared" si="18"/>
        <v>0</v>
      </c>
      <c r="O22" s="511">
        <f>F6-F12-F17-F22</f>
        <v>0</v>
      </c>
      <c r="P22" s="511">
        <f t="shared" ref="P22:Q22" si="19">G6-G12-G17-G22</f>
        <v>0</v>
      </c>
      <c r="Q22" s="511">
        <f t="shared" si="19"/>
        <v>0</v>
      </c>
      <c r="R22" s="500">
        <f t="shared" si="1"/>
        <v>0</v>
      </c>
      <c r="T22" s="511">
        <f>B22-B48</f>
        <v>0</v>
      </c>
      <c r="U22" s="511">
        <f t="shared" ref="U22:AA22" si="20">C22-C48</f>
        <v>0</v>
      </c>
      <c r="V22" s="511">
        <f t="shared" si="20"/>
        <v>0</v>
      </c>
      <c r="W22" s="511">
        <f t="shared" si="20"/>
        <v>0</v>
      </c>
      <c r="X22" s="511">
        <f t="shared" si="20"/>
        <v>0</v>
      </c>
      <c r="Y22" s="511">
        <f t="shared" si="20"/>
        <v>0</v>
      </c>
      <c r="Z22" s="511">
        <f t="shared" si="20"/>
        <v>0</v>
      </c>
      <c r="AA22" s="500">
        <f t="shared" si="20"/>
        <v>0</v>
      </c>
    </row>
    <row r="23" spans="1:36" ht="15" customHeight="1" thickBot="1" x14ac:dyDescent="0.3">
      <c r="A23" s="21" t="s">
        <v>30</v>
      </c>
      <c r="B23" s="22">
        <f>B10-B15-B20</f>
        <v>0</v>
      </c>
      <c r="C23" s="22">
        <f t="shared" ref="C23:I23" si="21">C10-C15-C20</f>
        <v>0</v>
      </c>
      <c r="D23" s="22">
        <f t="shared" si="21"/>
        <v>0</v>
      </c>
      <c r="E23" s="22">
        <f t="shared" si="21"/>
        <v>0</v>
      </c>
      <c r="F23" s="22">
        <f t="shared" si="21"/>
        <v>0</v>
      </c>
      <c r="G23" s="22">
        <f t="shared" si="21"/>
        <v>0</v>
      </c>
      <c r="H23" s="22">
        <f t="shared" si="21"/>
        <v>0</v>
      </c>
      <c r="I23" s="14">
        <f t="shared" si="21"/>
        <v>0</v>
      </c>
      <c r="K23" s="502">
        <f>B10-B15-B20-B23</f>
        <v>0</v>
      </c>
      <c r="L23" s="511">
        <f t="shared" ref="L23:N23" si="22">C10-C15-C20-C23</f>
        <v>0</v>
      </c>
      <c r="M23" s="511">
        <f t="shared" si="22"/>
        <v>0</v>
      </c>
      <c r="N23" s="511">
        <f t="shared" si="22"/>
        <v>0</v>
      </c>
      <c r="O23" s="511">
        <f>F10-F15-F20-F23</f>
        <v>0</v>
      </c>
      <c r="P23" s="511">
        <f t="shared" ref="P23:Q23" si="23">G10-G15-G20-G23</f>
        <v>0</v>
      </c>
      <c r="Q23" s="511">
        <f t="shared" si="23"/>
        <v>0</v>
      </c>
      <c r="R23" s="500">
        <f>SUM(B23:H23)-I23</f>
        <v>0</v>
      </c>
      <c r="AC23" s="502">
        <f>B23-'BS old'!$F$13</f>
        <v>0</v>
      </c>
      <c r="AD23" s="511">
        <f>C23-'BS old'!$F$14</f>
        <v>0</v>
      </c>
      <c r="AE23" s="511">
        <f>D23-'BS old'!$F$15</f>
        <v>0</v>
      </c>
      <c r="AF23" s="511">
        <f>E23-'BS old'!$F$16</f>
        <v>0</v>
      </c>
      <c r="AG23" s="511">
        <f>F23-'BS old'!$F$17</f>
        <v>0</v>
      </c>
      <c r="AH23" s="511">
        <f>G23-'BS old'!$F$18</f>
        <v>0</v>
      </c>
      <c r="AI23" s="511">
        <f>H23-'BS old'!$F$19</f>
        <v>0</v>
      </c>
      <c r="AJ23" s="500">
        <f>I23-'BS old'!$F$12</f>
        <v>0</v>
      </c>
    </row>
    <row r="24" spans="1:36" thickTop="1" x14ac:dyDescent="0.3">
      <c r="A24" s="39"/>
      <c r="B24" s="39"/>
      <c r="C24" s="39"/>
      <c r="D24" s="39"/>
      <c r="E24" s="39"/>
      <c r="F24" s="39"/>
      <c r="G24" s="39"/>
      <c r="H24" s="39"/>
      <c r="I24" s="39"/>
    </row>
    <row r="25" spans="1:36" ht="14.45" x14ac:dyDescent="0.3">
      <c r="A25" s="40"/>
      <c r="B25" s="16"/>
      <c r="C25" s="16"/>
      <c r="D25" s="16"/>
      <c r="E25" s="16"/>
      <c r="F25" s="16"/>
      <c r="G25" s="16"/>
      <c r="H25" s="16"/>
      <c r="I25" s="16"/>
    </row>
    <row r="26" spans="1:36" x14ac:dyDescent="0.25">
      <c r="A26" s="40" t="s">
        <v>15</v>
      </c>
      <c r="B26" s="16"/>
      <c r="C26" s="16"/>
      <c r="D26" s="16"/>
      <c r="E26" s="16"/>
      <c r="F26" s="16"/>
      <c r="G26" s="16"/>
      <c r="H26" s="16"/>
      <c r="I26" s="16"/>
    </row>
    <row r="27" spans="1:36" thickBot="1" x14ac:dyDescent="0.35">
      <c r="A27" s="39"/>
      <c r="B27" s="39"/>
      <c r="C27" s="39"/>
      <c r="D27" s="39"/>
      <c r="E27" s="39"/>
      <c r="F27" s="39"/>
      <c r="G27" s="39"/>
      <c r="H27" s="39"/>
      <c r="I27" s="16"/>
    </row>
    <row r="28" spans="1:36" ht="15" customHeight="1" thickTop="1" thickBot="1" x14ac:dyDescent="0.3">
      <c r="A28" s="910" t="s">
        <v>20</v>
      </c>
      <c r="B28" s="912" t="s">
        <v>3</v>
      </c>
      <c r="C28" s="918"/>
      <c r="D28" s="918"/>
      <c r="E28" s="918"/>
      <c r="F28" s="918"/>
      <c r="G28" s="918"/>
      <c r="H28" s="918"/>
      <c r="I28" s="913"/>
    </row>
    <row r="29" spans="1:36" ht="35.25" thickTop="1" thickBot="1" x14ac:dyDescent="0.3">
      <c r="A29" s="917"/>
      <c r="B29" s="31" t="s">
        <v>405</v>
      </c>
      <c r="C29" s="8" t="s">
        <v>21</v>
      </c>
      <c r="D29" s="8" t="s">
        <v>406</v>
      </c>
      <c r="E29" s="7" t="s">
        <v>22</v>
      </c>
      <c r="F29" s="31" t="s">
        <v>23</v>
      </c>
      <c r="G29" s="8" t="s">
        <v>407</v>
      </c>
      <c r="H29" s="8" t="s">
        <v>24</v>
      </c>
      <c r="I29" s="8" t="s">
        <v>14</v>
      </c>
    </row>
    <row r="30" spans="1:36" ht="15" customHeight="1" thickTop="1" thickBot="1" x14ac:dyDescent="0.3">
      <c r="A30" s="32" t="s">
        <v>25</v>
      </c>
      <c r="B30" s="33"/>
      <c r="C30" s="33"/>
      <c r="D30" s="33"/>
      <c r="E30" s="33"/>
      <c r="F30" s="33"/>
      <c r="G30" s="33"/>
      <c r="H30" s="33"/>
      <c r="I30" s="34"/>
    </row>
    <row r="31" spans="1:36" ht="15" customHeight="1" thickTop="1" thickBot="1" x14ac:dyDescent="0.3">
      <c r="A31" s="35" t="s">
        <v>26</v>
      </c>
      <c r="B31" s="18"/>
      <c r="C31" s="18"/>
      <c r="D31" s="18"/>
      <c r="E31" s="18"/>
      <c r="F31" s="36"/>
      <c r="G31" s="18"/>
      <c r="H31" s="18"/>
      <c r="I31" s="12">
        <f>SUM(B31:H31)</f>
        <v>0</v>
      </c>
      <c r="R31" s="500">
        <f>SUM(B31:H31)-I31</f>
        <v>0</v>
      </c>
    </row>
    <row r="32" spans="1:36" ht="15" customHeight="1" thickBot="1" x14ac:dyDescent="0.3">
      <c r="A32" s="11" t="s">
        <v>27</v>
      </c>
      <c r="B32" s="18"/>
      <c r="C32" s="18"/>
      <c r="D32" s="18"/>
      <c r="E32" s="18"/>
      <c r="F32" s="37"/>
      <c r="G32" s="18"/>
      <c r="H32" s="18"/>
      <c r="I32" s="12">
        <f t="shared" ref="I32:I34" si="24">SUM(B32:H32)</f>
        <v>0</v>
      </c>
      <c r="R32" s="500">
        <f t="shared" ref="R32:R34" si="25">SUM(B32:H32)-I32</f>
        <v>0</v>
      </c>
    </row>
    <row r="33" spans="1:37" ht="15" customHeight="1" thickBot="1" x14ac:dyDescent="0.3">
      <c r="A33" s="11" t="s">
        <v>28</v>
      </c>
      <c r="B33" s="18"/>
      <c r="C33" s="18"/>
      <c r="D33" s="18"/>
      <c r="E33" s="18"/>
      <c r="F33" s="37"/>
      <c r="G33" s="18"/>
      <c r="H33" s="18"/>
      <c r="I33" s="12">
        <f t="shared" si="24"/>
        <v>0</v>
      </c>
      <c r="R33" s="500">
        <f t="shared" si="25"/>
        <v>0</v>
      </c>
    </row>
    <row r="34" spans="1:37" ht="15" customHeight="1" thickBot="1" x14ac:dyDescent="0.35">
      <c r="A34" s="11" t="s">
        <v>29</v>
      </c>
      <c r="B34" s="18"/>
      <c r="C34" s="18"/>
      <c r="D34" s="18"/>
      <c r="E34" s="18"/>
      <c r="F34" s="37"/>
      <c r="G34" s="18"/>
      <c r="H34" s="18"/>
      <c r="I34" s="12">
        <f t="shared" si="24"/>
        <v>0</v>
      </c>
      <c r="R34" s="500">
        <f t="shared" si="25"/>
        <v>0</v>
      </c>
    </row>
    <row r="35" spans="1:37" ht="15" customHeight="1" thickBot="1" x14ac:dyDescent="0.3">
      <c r="A35" s="21" t="s">
        <v>30</v>
      </c>
      <c r="B35" s="22">
        <f>B31+B32-B33+B34</f>
        <v>0</v>
      </c>
      <c r="C35" s="22">
        <f>C31+C32-C33+C34</f>
        <v>0</v>
      </c>
      <c r="D35" s="22">
        <f>D31+D32-D33+D34</f>
        <v>0</v>
      </c>
      <c r="E35" s="22">
        <f t="shared" ref="E35:H35" si="26">E31+E32-E33+E34</f>
        <v>0</v>
      </c>
      <c r="F35" s="22">
        <f t="shared" si="26"/>
        <v>0</v>
      </c>
      <c r="G35" s="22">
        <f t="shared" si="26"/>
        <v>0</v>
      </c>
      <c r="H35" s="22">
        <f t="shared" si="26"/>
        <v>0</v>
      </c>
      <c r="I35" s="14">
        <f>I31+I32-I33+I34</f>
        <v>0</v>
      </c>
      <c r="K35" s="502">
        <f>B31+B32-B33+B34-B35</f>
        <v>0</v>
      </c>
      <c r="L35" s="511">
        <f t="shared" ref="L35:R35" si="27">C31+C32-C33+C34-C35</f>
        <v>0</v>
      </c>
      <c r="M35" s="511">
        <f t="shared" si="27"/>
        <v>0</v>
      </c>
      <c r="N35" s="511">
        <f t="shared" si="27"/>
        <v>0</v>
      </c>
      <c r="O35" s="511">
        <f t="shared" si="27"/>
        <v>0</v>
      </c>
      <c r="P35" s="511">
        <f t="shared" si="27"/>
        <v>0</v>
      </c>
      <c r="Q35" s="511">
        <f t="shared" si="27"/>
        <v>0</v>
      </c>
      <c r="R35" s="511">
        <f t="shared" si="27"/>
        <v>0</v>
      </c>
    </row>
    <row r="36" spans="1:37" ht="15" customHeight="1" thickTop="1" thickBot="1" x14ac:dyDescent="0.3">
      <c r="A36" s="32" t="s">
        <v>31</v>
      </c>
      <c r="B36" s="33"/>
      <c r="C36" s="33"/>
      <c r="D36" s="33"/>
      <c r="E36" s="33"/>
      <c r="F36" s="33"/>
      <c r="G36" s="33"/>
      <c r="H36" s="33"/>
      <c r="I36" s="34"/>
      <c r="R36" s="500"/>
    </row>
    <row r="37" spans="1:37" ht="15" customHeight="1" thickTop="1" thickBot="1" x14ac:dyDescent="0.3">
      <c r="A37" s="35" t="s">
        <v>32</v>
      </c>
      <c r="B37" s="18"/>
      <c r="C37" s="18"/>
      <c r="D37" s="18"/>
      <c r="E37" s="18"/>
      <c r="F37" s="18"/>
      <c r="G37" s="18"/>
      <c r="H37" s="18"/>
      <c r="I37" s="12">
        <f>SUM(B37:H37)</f>
        <v>0</v>
      </c>
      <c r="R37" s="500">
        <f t="shared" ref="R37:R39" si="28">SUM(B37:H37)-I37</f>
        <v>0</v>
      </c>
    </row>
    <row r="38" spans="1:37" ht="15" customHeight="1" thickBot="1" x14ac:dyDescent="0.3">
      <c r="A38" s="11" t="s">
        <v>27</v>
      </c>
      <c r="B38" s="18"/>
      <c r="C38" s="18"/>
      <c r="D38" s="18"/>
      <c r="E38" s="18"/>
      <c r="F38" s="18"/>
      <c r="G38" s="18"/>
      <c r="H38" s="18"/>
      <c r="I38" s="12">
        <f t="shared" ref="I38:I39" si="29">SUM(B38:H38)</f>
        <v>0</v>
      </c>
      <c r="R38" s="500">
        <f t="shared" si="28"/>
        <v>0</v>
      </c>
    </row>
    <row r="39" spans="1:37" ht="15" customHeight="1" thickBot="1" x14ac:dyDescent="0.3">
      <c r="A39" s="11" t="s">
        <v>28</v>
      </c>
      <c r="B39" s="18"/>
      <c r="C39" s="18"/>
      <c r="D39" s="18"/>
      <c r="E39" s="18"/>
      <c r="F39" s="18"/>
      <c r="G39" s="18"/>
      <c r="H39" s="18"/>
      <c r="I39" s="12">
        <f t="shared" si="29"/>
        <v>0</v>
      </c>
      <c r="R39" s="500">
        <f t="shared" si="28"/>
        <v>0</v>
      </c>
    </row>
    <row r="40" spans="1:37" ht="15" customHeight="1" thickBot="1" x14ac:dyDescent="0.3">
      <c r="A40" s="21" t="s">
        <v>30</v>
      </c>
      <c r="B40" s="22">
        <f>B37+B38-B39</f>
        <v>0</v>
      </c>
      <c r="C40" s="22">
        <f>C37+C38-C39</f>
        <v>0</v>
      </c>
      <c r="D40" s="22">
        <f t="shared" ref="D40:H40" si="30">D37+D38-D39</f>
        <v>0</v>
      </c>
      <c r="E40" s="22">
        <f t="shared" si="30"/>
        <v>0</v>
      </c>
      <c r="F40" s="22">
        <f t="shared" si="30"/>
        <v>0</v>
      </c>
      <c r="G40" s="22">
        <f t="shared" si="30"/>
        <v>0</v>
      </c>
      <c r="H40" s="22">
        <f t="shared" si="30"/>
        <v>0</v>
      </c>
      <c r="I40" s="14">
        <f>I37+I38-I39</f>
        <v>0</v>
      </c>
      <c r="K40" s="502">
        <f>B37+B38-B39-B40</f>
        <v>0</v>
      </c>
      <c r="L40" s="511">
        <f>C37+C38-C39-C40</f>
        <v>0</v>
      </c>
      <c r="M40" s="511">
        <f t="shared" ref="M40:R40" si="31">D37+D38-D39-D40</f>
        <v>0</v>
      </c>
      <c r="N40" s="511">
        <f t="shared" si="31"/>
        <v>0</v>
      </c>
      <c r="O40" s="511">
        <f t="shared" si="31"/>
        <v>0</v>
      </c>
      <c r="P40" s="511">
        <f t="shared" si="31"/>
        <v>0</v>
      </c>
      <c r="Q40" s="511">
        <f t="shared" si="31"/>
        <v>0</v>
      </c>
      <c r="R40" s="511">
        <f t="shared" si="31"/>
        <v>0</v>
      </c>
    </row>
    <row r="41" spans="1:37" ht="15" customHeight="1" thickTop="1" thickBot="1" x14ac:dyDescent="0.3">
      <c r="A41" s="32" t="s">
        <v>33</v>
      </c>
      <c r="B41" s="33"/>
      <c r="C41" s="33"/>
      <c r="D41" s="33"/>
      <c r="E41" s="33"/>
      <c r="F41" s="33"/>
      <c r="G41" s="33"/>
      <c r="H41" s="33"/>
      <c r="I41" s="34"/>
      <c r="R41" s="500"/>
    </row>
    <row r="42" spans="1:37" ht="15" customHeight="1" thickTop="1" thickBot="1" x14ac:dyDescent="0.3">
      <c r="A42" s="35" t="s">
        <v>32</v>
      </c>
      <c r="B42" s="18"/>
      <c r="C42" s="18"/>
      <c r="D42" s="18"/>
      <c r="E42" s="18"/>
      <c r="F42" s="18"/>
      <c r="G42" s="18"/>
      <c r="H42" s="18"/>
      <c r="I42" s="12">
        <f>SUM(B42:H42)</f>
        <v>0</v>
      </c>
      <c r="R42" s="500">
        <f t="shared" ref="R42:R44" si="32">SUM(B42:H42)-I42</f>
        <v>0</v>
      </c>
    </row>
    <row r="43" spans="1:37" ht="15" customHeight="1" thickBot="1" x14ac:dyDescent="0.3">
      <c r="A43" s="11" t="s">
        <v>27</v>
      </c>
      <c r="B43" s="18"/>
      <c r="C43" s="18"/>
      <c r="D43" s="18"/>
      <c r="E43" s="18"/>
      <c r="F43" s="18"/>
      <c r="G43" s="18"/>
      <c r="H43" s="18"/>
      <c r="I43" s="12">
        <f t="shared" ref="I43:I44" si="33">SUM(B43:H43)</f>
        <v>0</v>
      </c>
      <c r="R43" s="500">
        <f t="shared" si="32"/>
        <v>0</v>
      </c>
    </row>
    <row r="44" spans="1:37" ht="15" customHeight="1" thickBot="1" x14ac:dyDescent="0.3">
      <c r="A44" s="11" t="s">
        <v>28</v>
      </c>
      <c r="B44" s="18"/>
      <c r="C44" s="18"/>
      <c r="D44" s="18"/>
      <c r="E44" s="18"/>
      <c r="F44" s="18"/>
      <c r="G44" s="18"/>
      <c r="H44" s="18"/>
      <c r="I44" s="12">
        <f t="shared" si="33"/>
        <v>0</v>
      </c>
      <c r="R44" s="500">
        <f t="shared" si="32"/>
        <v>0</v>
      </c>
    </row>
    <row r="45" spans="1:37" ht="15" customHeight="1" thickBot="1" x14ac:dyDescent="0.3">
      <c r="A45" s="21" t="s">
        <v>30</v>
      </c>
      <c r="B45" s="22">
        <f>B42+B43-B44</f>
        <v>0</v>
      </c>
      <c r="C45" s="22">
        <f>C42+C43-C44</f>
        <v>0</v>
      </c>
      <c r="D45" s="22">
        <f t="shared" ref="D45:H45" si="34">D42+D43-D44</f>
        <v>0</v>
      </c>
      <c r="E45" s="22">
        <f t="shared" si="34"/>
        <v>0</v>
      </c>
      <c r="F45" s="22">
        <f t="shared" si="34"/>
        <v>0</v>
      </c>
      <c r="G45" s="22">
        <f t="shared" si="34"/>
        <v>0</v>
      </c>
      <c r="H45" s="22">
        <f t="shared" si="34"/>
        <v>0</v>
      </c>
      <c r="I45" s="14">
        <f>I42+I43-I44</f>
        <v>0</v>
      </c>
      <c r="K45" s="502">
        <f>B42+B43-B44-B45</f>
        <v>0</v>
      </c>
      <c r="L45" s="511">
        <f>C42+C43-C44-C45</f>
        <v>0</v>
      </c>
      <c r="M45" s="511">
        <f t="shared" ref="M45:R45" si="35">D42+D43-D44-D45</f>
        <v>0</v>
      </c>
      <c r="N45" s="511">
        <f t="shared" si="35"/>
        <v>0</v>
      </c>
      <c r="O45" s="511">
        <f t="shared" si="35"/>
        <v>0</v>
      </c>
      <c r="P45" s="511">
        <f t="shared" si="35"/>
        <v>0</v>
      </c>
      <c r="Q45" s="511">
        <f t="shared" si="35"/>
        <v>0</v>
      </c>
      <c r="R45" s="511">
        <f t="shared" si="35"/>
        <v>0</v>
      </c>
    </row>
    <row r="46" spans="1:37" ht="15" customHeight="1" thickTop="1" thickBot="1" x14ac:dyDescent="0.3">
      <c r="A46" s="32" t="s">
        <v>34</v>
      </c>
      <c r="B46" s="33"/>
      <c r="C46" s="33"/>
      <c r="D46" s="33"/>
      <c r="E46" s="33"/>
      <c r="F46" s="33"/>
      <c r="G46" s="33"/>
      <c r="H46" s="33"/>
      <c r="I46" s="34"/>
      <c r="R46" s="500"/>
    </row>
    <row r="47" spans="1:37" ht="15" customHeight="1" thickTop="1" thickBot="1" x14ac:dyDescent="0.3">
      <c r="A47" s="35" t="s">
        <v>32</v>
      </c>
      <c r="B47" s="18">
        <f>B31-B37-B42</f>
        <v>0</v>
      </c>
      <c r="C47" s="18">
        <f t="shared" ref="C47:I47" si="36">C31-C37-C42</f>
        <v>0</v>
      </c>
      <c r="D47" s="18">
        <f t="shared" si="36"/>
        <v>0</v>
      </c>
      <c r="E47" s="18">
        <f t="shared" si="36"/>
        <v>0</v>
      </c>
      <c r="F47" s="18">
        <f t="shared" si="36"/>
        <v>0</v>
      </c>
      <c r="G47" s="18">
        <f t="shared" si="36"/>
        <v>0</v>
      </c>
      <c r="H47" s="18">
        <f t="shared" si="36"/>
        <v>0</v>
      </c>
      <c r="I47" s="12">
        <f t="shared" si="36"/>
        <v>0</v>
      </c>
      <c r="K47" s="502">
        <f>B31-B37-B42-B47</f>
        <v>0</v>
      </c>
      <c r="L47" s="511">
        <f t="shared" ref="L47:N47" si="37">C31-C37-C42-C47</f>
        <v>0</v>
      </c>
      <c r="M47" s="511">
        <f t="shared" si="37"/>
        <v>0</v>
      </c>
      <c r="N47" s="511">
        <f t="shared" si="37"/>
        <v>0</v>
      </c>
      <c r="O47" s="511">
        <f>F31-F37-F42-F47</f>
        <v>0</v>
      </c>
      <c r="P47" s="511">
        <f t="shared" ref="P47:Q47" si="38">G31-G37-G42-G47</f>
        <v>0</v>
      </c>
      <c r="Q47" s="511">
        <f t="shared" si="38"/>
        <v>0</v>
      </c>
      <c r="R47" s="500">
        <f t="shared" ref="R47" si="39">SUM(B47:H47)-I47</f>
        <v>0</v>
      </c>
    </row>
    <row r="48" spans="1:37" ht="15" customHeight="1" thickBot="1" x14ac:dyDescent="0.3">
      <c r="A48" s="21" t="s">
        <v>30</v>
      </c>
      <c r="B48" s="22">
        <f t="shared" ref="B48:I48" si="40">B35-B40-B45</f>
        <v>0</v>
      </c>
      <c r="C48" s="22">
        <f t="shared" si="40"/>
        <v>0</v>
      </c>
      <c r="D48" s="22">
        <f t="shared" si="40"/>
        <v>0</v>
      </c>
      <c r="E48" s="22">
        <f t="shared" si="40"/>
        <v>0</v>
      </c>
      <c r="F48" s="22">
        <f t="shared" si="40"/>
        <v>0</v>
      </c>
      <c r="G48" s="22">
        <f t="shared" si="40"/>
        <v>0</v>
      </c>
      <c r="H48" s="22">
        <f t="shared" si="40"/>
        <v>0</v>
      </c>
      <c r="I48" s="14">
        <f t="shared" si="40"/>
        <v>0</v>
      </c>
      <c r="K48" s="502">
        <f>B35-B40-B45-B48</f>
        <v>0</v>
      </c>
      <c r="L48" s="511">
        <f t="shared" ref="L48:N48" si="41">C35-C40-C45-C48</f>
        <v>0</v>
      </c>
      <c r="M48" s="511">
        <f t="shared" si="41"/>
        <v>0</v>
      </c>
      <c r="N48" s="511">
        <f t="shared" si="41"/>
        <v>0</v>
      </c>
      <c r="O48" s="511">
        <f>F35-F40-F45-F48</f>
        <v>0</v>
      </c>
      <c r="P48" s="511">
        <f t="shared" ref="P48:Q48" si="42">G35-G40-G45-G48</f>
        <v>0</v>
      </c>
      <c r="Q48" s="511">
        <f t="shared" si="42"/>
        <v>0</v>
      </c>
      <c r="R48" s="500">
        <f>SUM(B48:H48)-I48</f>
        <v>0</v>
      </c>
      <c r="AC48" s="502">
        <f>B48-'BS old'!$G$13</f>
        <v>0</v>
      </c>
      <c r="AD48" s="511">
        <f>C48-'BS old'!$G$14</f>
        <v>0</v>
      </c>
      <c r="AE48" s="511">
        <f>D48-'BS old'!$IB$15</f>
        <v>0</v>
      </c>
      <c r="AF48" s="511">
        <f>E48-'BS old'!$G$16</f>
        <v>0</v>
      </c>
      <c r="AG48" s="511">
        <f>F48-'BS old'!$G$17</f>
        <v>0</v>
      </c>
      <c r="AH48" s="511">
        <f>G48-'BS old'!$G$18</f>
        <v>0</v>
      </c>
      <c r="AI48" s="511">
        <f>H48-'BS old'!$G$19</f>
        <v>0</v>
      </c>
      <c r="AJ48" s="500">
        <f>I48-'BS old'!$G$12</f>
        <v>0</v>
      </c>
      <c r="AK48" s="259"/>
    </row>
    <row r="49" ht="15.75" thickTop="1" x14ac:dyDescent="0.25"/>
  </sheetData>
  <mergeCells count="7">
    <mergeCell ref="T1:AA1"/>
    <mergeCell ref="AC1:AJ1"/>
    <mergeCell ref="A28:A29"/>
    <mergeCell ref="B28:I28"/>
    <mergeCell ref="A3:A4"/>
    <mergeCell ref="B3:I3"/>
    <mergeCell ref="K1:R1"/>
  </mergeCells>
  <conditionalFormatting sqref="K6:R23">
    <cfRule type="cellIs" dxfId="261" priority="13" operator="lessThan">
      <formula>0</formula>
    </cfRule>
    <cfRule type="cellIs" dxfId="260" priority="14" operator="greaterThan">
      <formula>0</formula>
    </cfRule>
  </conditionalFormatting>
  <conditionalFormatting sqref="K31:R48">
    <cfRule type="cellIs" dxfId="259" priority="11" operator="lessThan">
      <formula>0</formula>
    </cfRule>
    <cfRule type="cellIs" dxfId="258" priority="12" operator="greaterThan">
      <formula>0</formula>
    </cfRule>
  </conditionalFormatting>
  <conditionalFormatting sqref="T6:AA22">
    <cfRule type="cellIs" dxfId="257" priority="9" operator="lessThan">
      <formula>0</formula>
    </cfRule>
    <cfRule type="cellIs" dxfId="256" priority="10" operator="greaterThan">
      <formula>0</formula>
    </cfRule>
  </conditionalFormatting>
  <conditionalFormatting sqref="AC10:AJ48">
    <cfRule type="cellIs" dxfId="255" priority="7" operator="lessThan">
      <formula>0</formula>
    </cfRule>
    <cfRule type="cellIs" dxfId="254" priority="8" operator="greaterThan">
      <formula>0</formula>
    </cfRule>
  </conditionalFormatting>
  <conditionalFormatting sqref="K6:R23">
    <cfRule type="cellIs" dxfId="253" priority="5" operator="lessThan">
      <formula>0</formula>
    </cfRule>
    <cfRule type="cellIs" dxfId="252" priority="6" operator="greaterThan">
      <formula>0</formula>
    </cfRule>
  </conditionalFormatting>
  <conditionalFormatting sqref="K31:R48">
    <cfRule type="cellIs" dxfId="251" priority="3" operator="lessThan">
      <formula>0</formula>
    </cfRule>
    <cfRule type="cellIs" dxfId="250" priority="4" operator="greaterThan">
      <formula>0</formula>
    </cfRule>
  </conditionalFormatting>
  <conditionalFormatting sqref="K31:R48">
    <cfRule type="cellIs" dxfId="249" priority="1" operator="lessThan">
      <formula>0</formula>
    </cfRule>
    <cfRule type="cellIs" dxfId="248" priority="2" operator="greaterThan">
      <formula>0</formula>
    </cfRule>
  </conditionalFormatting>
  <pageMargins left="0.7" right="0.7" top="0.75" bottom="0.75" header="0.3" footer="0.3"/>
  <pageSetup paperSize="9" orientation="portrait" horizontalDpi="300"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C9"/>
  <sheetViews>
    <sheetView showGridLines="0" zoomScaleNormal="100" workbookViewId="0">
      <selection activeCell="B2" sqref="B2:C2"/>
    </sheetView>
  </sheetViews>
  <sheetFormatPr defaultRowHeight="15" x14ac:dyDescent="0.25"/>
  <cols>
    <col min="1" max="1" width="31.7109375" customWidth="1"/>
    <col min="2" max="3" width="27.28515625" customWidth="1"/>
    <col min="4" max="4" width="21.85546875" customWidth="1"/>
    <col min="5" max="5" width="19.5703125" customWidth="1"/>
  </cols>
  <sheetData>
    <row r="1" spans="1:3" ht="17.25" thickBot="1" x14ac:dyDescent="0.35">
      <c r="A1" s="1" t="s">
        <v>265</v>
      </c>
    </row>
    <row r="2" spans="1:3" ht="16.5" thickTop="1" thickBot="1" x14ac:dyDescent="0.3">
      <c r="A2" s="933" t="s">
        <v>266</v>
      </c>
      <c r="B2" s="912" t="s">
        <v>267</v>
      </c>
      <c r="C2" s="913"/>
    </row>
    <row r="3" spans="1:3" ht="24" thickTop="1" thickBot="1" x14ac:dyDescent="0.3">
      <c r="A3" s="935"/>
      <c r="B3" s="30" t="s">
        <v>2</v>
      </c>
      <c r="C3" s="30" t="s">
        <v>3</v>
      </c>
    </row>
    <row r="4" spans="1:3" ht="20.25" customHeight="1" thickTop="1" thickBot="1" x14ac:dyDescent="0.3">
      <c r="A4" s="11" t="s">
        <v>268</v>
      </c>
      <c r="B4" s="68"/>
      <c r="C4" s="69"/>
    </row>
    <row r="5" spans="1:3" ht="20.25" customHeight="1" thickBot="1" x14ac:dyDescent="0.3">
      <c r="A5" s="11" t="s">
        <v>269</v>
      </c>
      <c r="B5" s="68"/>
      <c r="C5" s="69"/>
    </row>
    <row r="6" spans="1:3" ht="20.25" customHeight="1" thickBot="1" x14ac:dyDescent="0.3">
      <c r="A6" s="11" t="s">
        <v>270</v>
      </c>
      <c r="B6" s="68"/>
      <c r="C6" s="69"/>
    </row>
    <row r="7" spans="1:3" ht="20.25" customHeight="1" thickBot="1" x14ac:dyDescent="0.3">
      <c r="A7" s="11" t="s">
        <v>271</v>
      </c>
      <c r="B7" s="68"/>
      <c r="C7" s="69"/>
    </row>
    <row r="8" spans="1:3" ht="20.25" customHeight="1" thickBot="1" x14ac:dyDescent="0.35">
      <c r="A8" s="21" t="s">
        <v>14</v>
      </c>
      <c r="B8" s="74">
        <f>SUM(B4:B7)</f>
        <v>0</v>
      </c>
      <c r="C8" s="67">
        <f>SUM(C4:C7)</f>
        <v>0</v>
      </c>
    </row>
    <row r="9" spans="1:3" thickTop="1" x14ac:dyDescent="0.3">
      <c r="A9" s="1"/>
    </row>
  </sheetData>
  <mergeCells count="2">
    <mergeCell ref="B2:C2"/>
    <mergeCell ref="A2:A3"/>
  </mergeCells>
  <pageMargins left="0.7" right="0.7" top="0.75" bottom="0.75" header="0.3" footer="0.3"/>
  <pageSetup paperSize="9" orientation="portrait" horizontalDpi="300"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O8"/>
  <sheetViews>
    <sheetView showGridLines="0" zoomScaleNormal="100" workbookViewId="0">
      <selection activeCell="H11" sqref="H11"/>
    </sheetView>
  </sheetViews>
  <sheetFormatPr defaultRowHeight="15" x14ac:dyDescent="0.25"/>
  <cols>
    <col min="1" max="1" width="18.85546875" customWidth="1"/>
    <col min="2" max="7" width="11.28515625" customWidth="1"/>
    <col min="10" max="10" width="9.140625" style="260"/>
    <col min="15" max="15" width="9.140625" style="263"/>
  </cols>
  <sheetData>
    <row r="1" spans="1:15" ht="17.25" thickBot="1" x14ac:dyDescent="0.35">
      <c r="A1" s="1" t="s">
        <v>272</v>
      </c>
      <c r="J1" s="928" t="s">
        <v>946</v>
      </c>
      <c r="K1" s="929"/>
      <c r="L1" s="929"/>
      <c r="M1" s="929"/>
      <c r="N1" s="929"/>
      <c r="O1" s="930"/>
    </row>
    <row r="2" spans="1:15" ht="24.75" customHeight="1" thickTop="1" thickBot="1" x14ac:dyDescent="0.3">
      <c r="A2" s="933" t="s">
        <v>1</v>
      </c>
      <c r="B2" s="919" t="s">
        <v>2</v>
      </c>
      <c r="C2" s="920"/>
      <c r="D2" s="921"/>
      <c r="E2" s="912" t="s">
        <v>3</v>
      </c>
      <c r="F2" s="918"/>
      <c r="G2" s="913"/>
      <c r="J2" s="919" t="s">
        <v>2</v>
      </c>
      <c r="K2" s="920"/>
      <c r="L2" s="921"/>
      <c r="M2" s="912" t="s">
        <v>456</v>
      </c>
      <c r="N2" s="918"/>
      <c r="O2" s="913"/>
    </row>
    <row r="3" spans="1:15" ht="16.5" customHeight="1" thickTop="1" thickBot="1" x14ac:dyDescent="0.3">
      <c r="A3" s="934"/>
      <c r="B3" s="919" t="s">
        <v>184</v>
      </c>
      <c r="C3" s="920"/>
      <c r="D3" s="921"/>
      <c r="E3" s="919" t="s">
        <v>184</v>
      </c>
      <c r="F3" s="920"/>
      <c r="G3" s="921"/>
      <c r="J3" s="919" t="s">
        <v>184</v>
      </c>
      <c r="K3" s="920"/>
      <c r="L3" s="921"/>
      <c r="M3" s="919" t="s">
        <v>184</v>
      </c>
      <c r="N3" s="920"/>
      <c r="O3" s="921"/>
    </row>
    <row r="4" spans="1:15" s="4" customFormat="1" ht="45" customHeight="1" thickTop="1" thickBot="1" x14ac:dyDescent="0.3">
      <c r="A4" s="935"/>
      <c r="B4" s="17" t="s">
        <v>185</v>
      </c>
      <c r="C4" s="17" t="s">
        <v>186</v>
      </c>
      <c r="D4" s="17" t="s">
        <v>187</v>
      </c>
      <c r="E4" s="17" t="s">
        <v>185</v>
      </c>
      <c r="F4" s="17" t="s">
        <v>186</v>
      </c>
      <c r="G4" s="17" t="s">
        <v>187</v>
      </c>
      <c r="J4" s="49" t="s">
        <v>185</v>
      </c>
      <c r="K4" s="17" t="s">
        <v>186</v>
      </c>
      <c r="L4" s="17" t="s">
        <v>187</v>
      </c>
      <c r="M4" s="17" t="s">
        <v>185</v>
      </c>
      <c r="N4" s="17" t="s">
        <v>186</v>
      </c>
      <c r="O4" s="17" t="s">
        <v>187</v>
      </c>
    </row>
    <row r="5" spans="1:15" ht="18.75" customHeight="1" thickTop="1" thickBot="1" x14ac:dyDescent="0.35">
      <c r="A5" s="63" t="s">
        <v>188</v>
      </c>
      <c r="B5" s="130"/>
      <c r="C5" s="130"/>
      <c r="D5" s="130"/>
      <c r="E5" s="130"/>
      <c r="F5" s="130"/>
      <c r="G5" s="66"/>
    </row>
    <row r="6" spans="1:15" ht="18.75" customHeight="1" thickBot="1" x14ac:dyDescent="0.3">
      <c r="A6" s="60" t="s">
        <v>273</v>
      </c>
      <c r="B6" s="68"/>
      <c r="C6" s="68"/>
      <c r="D6" s="68"/>
      <c r="E6" s="68"/>
      <c r="F6" s="68"/>
      <c r="G6" s="69"/>
    </row>
    <row r="7" spans="1:15" ht="18.75" customHeight="1" thickBot="1" x14ac:dyDescent="0.35">
      <c r="A7" s="61" t="s">
        <v>14</v>
      </c>
      <c r="B7" s="74">
        <f>B5+B6</f>
        <v>0</v>
      </c>
      <c r="C7" s="74">
        <f t="shared" ref="C7:G7" si="0">C5+C6</f>
        <v>0</v>
      </c>
      <c r="D7" s="74">
        <f t="shared" si="0"/>
        <v>0</v>
      </c>
      <c r="E7" s="74">
        <f t="shared" si="0"/>
        <v>0</v>
      </c>
      <c r="F7" s="74">
        <f t="shared" si="0"/>
        <v>0</v>
      </c>
      <c r="G7" s="67">
        <f t="shared" si="0"/>
        <v>0</v>
      </c>
      <c r="J7" s="261">
        <f>SUM(B5:B6)-B7</f>
        <v>0</v>
      </c>
      <c r="K7" s="259">
        <f t="shared" ref="K7:O7" si="1">SUM(C5:C6)-C7</f>
        <v>0</v>
      </c>
      <c r="L7" s="259">
        <f t="shared" si="1"/>
        <v>0</v>
      </c>
      <c r="M7" s="259">
        <f t="shared" si="1"/>
        <v>0</v>
      </c>
      <c r="N7" s="259">
        <f t="shared" si="1"/>
        <v>0</v>
      </c>
      <c r="O7" s="264">
        <f t="shared" si="1"/>
        <v>0</v>
      </c>
    </row>
    <row r="8" spans="1:15" thickTop="1" x14ac:dyDescent="0.3"/>
  </sheetData>
  <mergeCells count="10">
    <mergeCell ref="J1:O1"/>
    <mergeCell ref="J2:L2"/>
    <mergeCell ref="M2:O2"/>
    <mergeCell ref="J3:L3"/>
    <mergeCell ref="M3:O3"/>
    <mergeCell ref="B2:D2"/>
    <mergeCell ref="E2:G2"/>
    <mergeCell ref="B3:D3"/>
    <mergeCell ref="E3:G3"/>
    <mergeCell ref="A2:A4"/>
  </mergeCells>
  <conditionalFormatting sqref="J5:O7">
    <cfRule type="cellIs" dxfId="29" priority="3" operator="lessThan">
      <formula>0</formula>
    </cfRule>
    <cfRule type="cellIs" dxfId="28" priority="4" operator="greaterThan">
      <formula>0</formula>
    </cfRule>
  </conditionalFormatting>
  <conditionalFormatting sqref="J7:O7">
    <cfRule type="cellIs" dxfId="27" priority="1" operator="lessThan">
      <formula>0</formula>
    </cfRule>
    <cfRule type="cellIs" dxfId="26" priority="2" operator="greaterThan">
      <formula>0</formula>
    </cfRule>
  </conditionalFormatting>
  <pageMargins left="0.7" right="0.7" top="0.75" bottom="0.75" header="0.3" footer="0.3"/>
  <pageSetup paperSize="9"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C12"/>
  <sheetViews>
    <sheetView showGridLines="0" zoomScaleNormal="100" workbookViewId="0">
      <selection activeCell="B14" sqref="B14"/>
    </sheetView>
  </sheetViews>
  <sheetFormatPr defaultRowHeight="15" x14ac:dyDescent="0.25"/>
  <cols>
    <col min="1" max="3" width="28.85546875" customWidth="1"/>
    <col min="4" max="4" width="17.42578125" customWidth="1"/>
    <col min="5" max="5" width="19.5703125" customWidth="1"/>
    <col min="6" max="6" width="19.28515625" customWidth="1"/>
    <col min="7" max="7" width="13" customWidth="1"/>
  </cols>
  <sheetData>
    <row r="1" spans="1:3" ht="17.25" thickBot="1" x14ac:dyDescent="0.35">
      <c r="A1" s="1" t="s">
        <v>338</v>
      </c>
    </row>
    <row r="2" spans="1:3" ht="33" customHeight="1" thickTop="1" thickBot="1" x14ac:dyDescent="0.3">
      <c r="A2" s="73" t="s">
        <v>131</v>
      </c>
      <c r="B2" s="30" t="s">
        <v>2</v>
      </c>
      <c r="C2" s="30" t="s">
        <v>3</v>
      </c>
    </row>
    <row r="3" spans="1:3" ht="18.75" customHeight="1" thickTop="1" thickBot="1" x14ac:dyDescent="0.3">
      <c r="A3" s="141" t="s">
        <v>339</v>
      </c>
      <c r="B3" s="69"/>
      <c r="C3" s="69"/>
    </row>
    <row r="4" spans="1:3" ht="18.75" customHeight="1" thickBot="1" x14ac:dyDescent="0.3">
      <c r="A4" s="142" t="s">
        <v>340</v>
      </c>
      <c r="B4" s="69"/>
      <c r="C4" s="69"/>
    </row>
    <row r="5" spans="1:3" ht="18.75" customHeight="1" thickBot="1" x14ac:dyDescent="0.3">
      <c r="A5" s="60" t="s">
        <v>341</v>
      </c>
      <c r="B5" s="69"/>
      <c r="C5" s="69"/>
    </row>
    <row r="6" spans="1:3" ht="18.75" customHeight="1" thickBot="1" x14ac:dyDescent="0.3">
      <c r="A6" s="141" t="s">
        <v>342</v>
      </c>
      <c r="B6" s="69"/>
      <c r="C6" s="69"/>
    </row>
    <row r="7" spans="1:3" ht="18.75" customHeight="1" thickBot="1" x14ac:dyDescent="0.3">
      <c r="A7" s="143" t="s">
        <v>343</v>
      </c>
      <c r="B7" s="69"/>
      <c r="C7" s="69"/>
    </row>
    <row r="8" spans="1:3" ht="18.75" customHeight="1" thickBot="1" x14ac:dyDescent="0.3">
      <c r="A8" s="117" t="s">
        <v>344</v>
      </c>
      <c r="B8" s="69"/>
      <c r="C8" s="69"/>
    </row>
    <row r="9" spans="1:3" ht="18.75" customHeight="1" thickBot="1" x14ac:dyDescent="0.3">
      <c r="A9" s="142" t="s">
        <v>345</v>
      </c>
      <c r="B9" s="69"/>
      <c r="C9" s="69"/>
    </row>
    <row r="10" spans="1:3" ht="18.75" customHeight="1" thickBot="1" x14ac:dyDescent="0.3">
      <c r="A10" s="141" t="s">
        <v>346</v>
      </c>
      <c r="B10" s="114"/>
      <c r="C10" s="114"/>
    </row>
    <row r="11" spans="1:3" ht="18.75" customHeight="1" thickBot="1" x14ac:dyDescent="0.3">
      <c r="A11" s="144" t="s">
        <v>347</v>
      </c>
      <c r="B11" s="115"/>
      <c r="C11" s="115"/>
    </row>
    <row r="12" spans="1:3" thickTop="1" x14ac:dyDescent="0.3">
      <c r="A12" s="1"/>
    </row>
  </sheetData>
  <pageMargins left="0.7" right="0.7" top="0.75" bottom="0.75" header="0.3" footer="0.3"/>
  <pageSetup paperSize="9" orientation="portrait" horizontalDpi="300" vertic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D20"/>
  <sheetViews>
    <sheetView showGridLines="0" zoomScaleNormal="100" workbookViewId="0">
      <selection activeCell="A5" sqref="A5:A10"/>
    </sheetView>
  </sheetViews>
  <sheetFormatPr defaultRowHeight="15" x14ac:dyDescent="0.25"/>
  <cols>
    <col min="1" max="1" width="27.28515625" customWidth="1"/>
    <col min="2" max="3" width="29.5703125" customWidth="1"/>
    <col min="4" max="4" width="17.42578125" customWidth="1"/>
    <col min="5" max="5" width="19.5703125" customWidth="1"/>
    <col min="6" max="6" width="19.28515625" customWidth="1"/>
    <col min="7" max="7" width="13" customWidth="1"/>
  </cols>
  <sheetData>
    <row r="1" spans="1:4" ht="16.5" x14ac:dyDescent="0.3">
      <c r="A1" s="1" t="s">
        <v>348</v>
      </c>
    </row>
    <row r="2" spans="1:4" ht="15.75" thickBot="1" x14ac:dyDescent="0.3">
      <c r="A2" s="40" t="s">
        <v>8</v>
      </c>
      <c r="B2" s="16"/>
      <c r="C2" s="16"/>
      <c r="D2" s="16"/>
    </row>
    <row r="3" spans="1:4" ht="16.5" thickTop="1" thickBot="1" x14ac:dyDescent="0.3">
      <c r="A3" s="933" t="s">
        <v>349</v>
      </c>
      <c r="B3" s="912" t="s">
        <v>350</v>
      </c>
      <c r="C3" s="913"/>
      <c r="D3" s="16"/>
    </row>
    <row r="4" spans="1:4" ht="16.5" thickTop="1" thickBot="1" x14ac:dyDescent="0.3">
      <c r="A4" s="935"/>
      <c r="B4" s="17" t="s">
        <v>351</v>
      </c>
      <c r="C4" s="145" t="s">
        <v>352</v>
      </c>
      <c r="D4" s="16"/>
    </row>
    <row r="5" spans="1:4" ht="20.25" customHeight="1" thickTop="1" thickBot="1" x14ac:dyDescent="0.3">
      <c r="A5" s="11" t="s">
        <v>353</v>
      </c>
      <c r="B5" s="69"/>
      <c r="C5" s="69"/>
      <c r="D5" s="16"/>
    </row>
    <row r="6" spans="1:4" ht="20.25" customHeight="1" thickBot="1" x14ac:dyDescent="0.3">
      <c r="A6" s="11" t="s">
        <v>354</v>
      </c>
      <c r="B6" s="69"/>
      <c r="C6" s="69"/>
      <c r="D6" s="16"/>
    </row>
    <row r="7" spans="1:4" ht="20.25" customHeight="1" thickBot="1" x14ac:dyDescent="0.3">
      <c r="A7" s="11" t="s">
        <v>355</v>
      </c>
      <c r="B7" s="69"/>
      <c r="C7" s="69"/>
      <c r="D7" s="16"/>
    </row>
    <row r="8" spans="1:4" ht="20.25" customHeight="1" thickBot="1" x14ac:dyDescent="0.3">
      <c r="A8" s="11" t="s">
        <v>356</v>
      </c>
      <c r="B8" s="69"/>
      <c r="C8" s="69"/>
      <c r="D8" s="16"/>
    </row>
    <row r="9" spans="1:4" ht="20.25" customHeight="1" thickBot="1" x14ac:dyDescent="0.3">
      <c r="A9" s="11" t="s">
        <v>357</v>
      </c>
      <c r="B9" s="69"/>
      <c r="C9" s="69"/>
      <c r="D9" s="16"/>
    </row>
    <row r="10" spans="1:4" ht="20.25" customHeight="1" thickBot="1" x14ac:dyDescent="0.3">
      <c r="A10" s="13" t="s">
        <v>358</v>
      </c>
      <c r="B10" s="67"/>
      <c r="C10" s="67"/>
      <c r="D10" s="16"/>
    </row>
    <row r="11" spans="1:4" ht="16.5" thickTop="1" thickBot="1" x14ac:dyDescent="0.3">
      <c r="A11" s="146" t="s">
        <v>15</v>
      </c>
      <c r="B11" s="16"/>
      <c r="C11" s="16"/>
      <c r="D11" s="16"/>
    </row>
    <row r="12" spans="1:4" ht="16.5" thickTop="1" thickBot="1" x14ac:dyDescent="0.3">
      <c r="A12" s="910" t="s">
        <v>349</v>
      </c>
      <c r="B12" s="912" t="s">
        <v>359</v>
      </c>
      <c r="C12" s="913"/>
      <c r="D12" s="16"/>
    </row>
    <row r="13" spans="1:4" ht="16.5" thickTop="1" thickBot="1" x14ac:dyDescent="0.3">
      <c r="A13" s="911"/>
      <c r="B13" s="17" t="s">
        <v>351</v>
      </c>
      <c r="C13" s="145" t="s">
        <v>352</v>
      </c>
      <c r="D13" s="16"/>
    </row>
    <row r="14" spans="1:4" ht="20.25" customHeight="1" thickTop="1" thickBot="1" x14ac:dyDescent="0.3">
      <c r="A14" s="11" t="s">
        <v>353</v>
      </c>
      <c r="B14" s="69"/>
      <c r="C14" s="69"/>
      <c r="D14" s="16"/>
    </row>
    <row r="15" spans="1:4" ht="20.25" customHeight="1" thickBot="1" x14ac:dyDescent="0.3">
      <c r="A15" s="11" t="s">
        <v>354</v>
      </c>
      <c r="B15" s="69"/>
      <c r="C15" s="69"/>
      <c r="D15" s="16"/>
    </row>
    <row r="16" spans="1:4" ht="20.25" customHeight="1" thickBot="1" x14ac:dyDescent="0.3">
      <c r="A16" s="11" t="s">
        <v>355</v>
      </c>
      <c r="B16" s="69"/>
      <c r="C16" s="69"/>
      <c r="D16" s="16"/>
    </row>
    <row r="17" spans="1:4" ht="20.25" customHeight="1" thickBot="1" x14ac:dyDescent="0.3">
      <c r="A17" s="11" t="s">
        <v>356</v>
      </c>
      <c r="B17" s="69"/>
      <c r="C17" s="69"/>
      <c r="D17" s="16"/>
    </row>
    <row r="18" spans="1:4" ht="20.25" customHeight="1" thickBot="1" x14ac:dyDescent="0.3">
      <c r="A18" s="11" t="s">
        <v>357</v>
      </c>
      <c r="B18" s="69"/>
      <c r="C18" s="69"/>
      <c r="D18" s="16"/>
    </row>
    <row r="19" spans="1:4" ht="20.25" customHeight="1" thickBot="1" x14ac:dyDescent="0.3">
      <c r="A19" s="128" t="s">
        <v>358</v>
      </c>
      <c r="B19" s="67"/>
      <c r="C19" s="67"/>
      <c r="D19" s="16"/>
    </row>
    <row r="20" spans="1:4" thickTop="1" x14ac:dyDescent="0.3">
      <c r="A20" s="16"/>
      <c r="B20" s="16"/>
      <c r="C20" s="16"/>
      <c r="D20" s="16"/>
    </row>
  </sheetData>
  <mergeCells count="4">
    <mergeCell ref="A3:A4"/>
    <mergeCell ref="B3:C3"/>
    <mergeCell ref="A12:A13"/>
    <mergeCell ref="B12:C12"/>
  </mergeCells>
  <pageMargins left="0.7" right="0.7" top="0.75" bottom="0.75" header="0.3" footer="0.3"/>
  <pageSetup paperSize="9" orientation="portrait"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C11"/>
  <sheetViews>
    <sheetView showGridLines="0" zoomScaleNormal="100" workbookViewId="0">
      <selection activeCell="A2" sqref="A2:A10"/>
    </sheetView>
  </sheetViews>
  <sheetFormatPr defaultRowHeight="15" x14ac:dyDescent="0.25"/>
  <cols>
    <col min="1" max="1" width="27.28515625" customWidth="1"/>
    <col min="2" max="3" width="29.5703125" customWidth="1"/>
    <col min="4" max="4" width="17.42578125" customWidth="1"/>
    <col min="5" max="5" width="19.5703125" customWidth="1"/>
    <col min="6" max="6" width="19.28515625" customWidth="1"/>
    <col min="7" max="7" width="13" customWidth="1"/>
  </cols>
  <sheetData>
    <row r="1" spans="1:3" ht="17.25" thickBot="1" x14ac:dyDescent="0.35">
      <c r="A1" s="1" t="s">
        <v>360</v>
      </c>
    </row>
    <row r="2" spans="1:3" ht="24" thickTop="1" thickBot="1" x14ac:dyDescent="0.3">
      <c r="A2" s="73" t="s">
        <v>361</v>
      </c>
      <c r="B2" s="30" t="s">
        <v>362</v>
      </c>
      <c r="C2" s="30" t="s">
        <v>363</v>
      </c>
    </row>
    <row r="3" spans="1:3" ht="20.25" customHeight="1" thickTop="1" thickBot="1" x14ac:dyDescent="0.3">
      <c r="A3" s="110" t="s">
        <v>364</v>
      </c>
      <c r="B3" s="69"/>
      <c r="C3" s="69"/>
    </row>
    <row r="4" spans="1:3" ht="20.25" customHeight="1" thickBot="1" x14ac:dyDescent="0.3">
      <c r="A4" s="117" t="s">
        <v>365</v>
      </c>
      <c r="B4" s="69"/>
      <c r="C4" s="69"/>
    </row>
    <row r="5" spans="1:3" ht="20.25" customHeight="1" thickBot="1" x14ac:dyDescent="0.3">
      <c r="A5" s="117" t="s">
        <v>366</v>
      </c>
      <c r="B5" s="69"/>
      <c r="C5" s="69"/>
    </row>
    <row r="6" spans="1:3" ht="20.25" customHeight="1" thickBot="1" x14ac:dyDescent="0.3">
      <c r="A6" s="117" t="s">
        <v>367</v>
      </c>
      <c r="B6" s="69"/>
      <c r="C6" s="69"/>
    </row>
    <row r="7" spans="1:3" ht="21" customHeight="1" thickBot="1" x14ac:dyDescent="0.3">
      <c r="A7" s="117" t="s">
        <v>457</v>
      </c>
      <c r="B7" s="69"/>
      <c r="C7" s="69"/>
    </row>
    <row r="8" spans="1:3" ht="20.25" customHeight="1" thickBot="1" x14ac:dyDescent="0.3">
      <c r="A8" s="107" t="s">
        <v>368</v>
      </c>
      <c r="B8" s="69"/>
      <c r="C8" s="69"/>
    </row>
    <row r="9" spans="1:3" ht="20.25" customHeight="1" thickBot="1" x14ac:dyDescent="0.3">
      <c r="A9" s="110" t="s">
        <v>369</v>
      </c>
      <c r="B9" s="69"/>
      <c r="C9" s="114"/>
    </row>
    <row r="10" spans="1:3" ht="20.25" customHeight="1" thickBot="1" x14ac:dyDescent="0.3">
      <c r="A10" s="118" t="s">
        <v>370</v>
      </c>
      <c r="B10" s="67"/>
      <c r="C10" s="115"/>
    </row>
    <row r="11" spans="1:3" thickTop="1" x14ac:dyDescent="0.3"/>
  </sheetData>
  <pageMargins left="0.7" right="0.7" top="0.75" bottom="0.75" header="0.3" footer="0.3"/>
  <pageSetup paperSize="9" orientation="portrait" horizontalDpi="300" vertic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G9"/>
  <sheetViews>
    <sheetView showGridLines="0" zoomScaleNormal="100" workbookViewId="0">
      <selection activeCell="D14" sqref="D14"/>
    </sheetView>
  </sheetViews>
  <sheetFormatPr defaultRowHeight="15" x14ac:dyDescent="0.25"/>
  <cols>
    <col min="1" max="1" width="16.7109375" customWidth="1"/>
    <col min="2" max="7" width="11.5703125" customWidth="1"/>
  </cols>
  <sheetData>
    <row r="1" spans="1:7" ht="17.25" thickBot="1" x14ac:dyDescent="0.35">
      <c r="A1" s="1" t="s">
        <v>274</v>
      </c>
    </row>
    <row r="2" spans="1:7" ht="44.25" customHeight="1" thickTop="1" thickBot="1" x14ac:dyDescent="0.3">
      <c r="A2" s="933" t="s">
        <v>275</v>
      </c>
      <c r="B2" s="912" t="s">
        <v>276</v>
      </c>
      <c r="C2" s="913"/>
      <c r="D2" s="912" t="s">
        <v>277</v>
      </c>
      <c r="E2" s="913"/>
      <c r="F2" s="912" t="s">
        <v>278</v>
      </c>
      <c r="G2" s="913"/>
    </row>
    <row r="3" spans="1:7" ht="57.75" thickTop="1" thickBot="1" x14ac:dyDescent="0.3">
      <c r="A3" s="935"/>
      <c r="B3" s="49" t="s">
        <v>2</v>
      </c>
      <c r="C3" s="30" t="s">
        <v>448</v>
      </c>
      <c r="D3" s="30" t="s">
        <v>2</v>
      </c>
      <c r="E3" s="30" t="s">
        <v>448</v>
      </c>
      <c r="F3" s="30" t="s">
        <v>2</v>
      </c>
      <c r="G3" s="30" t="s">
        <v>448</v>
      </c>
    </row>
    <row r="4" spans="1:7" ht="18.75" customHeight="1" thickTop="1" thickBot="1" x14ac:dyDescent="0.35">
      <c r="A4" s="96"/>
      <c r="B4" s="69"/>
      <c r="C4" s="69"/>
      <c r="D4" s="69"/>
      <c r="E4" s="69"/>
      <c r="F4" s="69"/>
      <c r="G4" s="69"/>
    </row>
    <row r="5" spans="1:7" ht="18.75" customHeight="1" thickBot="1" x14ac:dyDescent="0.35">
      <c r="A5" s="96"/>
      <c r="B5" s="69"/>
      <c r="C5" s="69"/>
      <c r="D5" s="69"/>
      <c r="E5" s="69"/>
      <c r="F5" s="69"/>
      <c r="G5" s="69"/>
    </row>
    <row r="6" spans="1:7" ht="18.75" customHeight="1" thickBot="1" x14ac:dyDescent="0.35">
      <c r="A6" s="96"/>
      <c r="B6" s="69"/>
      <c r="C6" s="69"/>
      <c r="D6" s="69"/>
      <c r="E6" s="69"/>
      <c r="F6" s="69"/>
      <c r="G6" s="69"/>
    </row>
    <row r="7" spans="1:7" ht="18.75" customHeight="1" thickBot="1" x14ac:dyDescent="0.35">
      <c r="A7" s="96"/>
      <c r="B7" s="69"/>
      <c r="C7" s="69"/>
      <c r="D7" s="69"/>
      <c r="E7" s="69"/>
      <c r="F7" s="69"/>
      <c r="G7" s="69"/>
    </row>
    <row r="8" spans="1:7" ht="18.75" customHeight="1" thickBot="1" x14ac:dyDescent="0.35">
      <c r="A8" s="61" t="s">
        <v>14</v>
      </c>
      <c r="B8" s="67">
        <f t="shared" ref="B8:G8" si="0">SUM(B4:B7)</f>
        <v>0</v>
      </c>
      <c r="C8" s="67">
        <f t="shared" si="0"/>
        <v>0</v>
      </c>
      <c r="D8" s="67">
        <f t="shared" si="0"/>
        <v>0</v>
      </c>
      <c r="E8" s="67">
        <f t="shared" si="0"/>
        <v>0</v>
      </c>
      <c r="F8" s="67">
        <f t="shared" si="0"/>
        <v>0</v>
      </c>
      <c r="G8" s="67">
        <f t="shared" si="0"/>
        <v>0</v>
      </c>
    </row>
    <row r="9" spans="1:7" thickTop="1" x14ac:dyDescent="0.3"/>
  </sheetData>
  <mergeCells count="4">
    <mergeCell ref="A2:A3"/>
    <mergeCell ref="B2:C2"/>
    <mergeCell ref="D2:E2"/>
    <mergeCell ref="F2:G2"/>
  </mergeCells>
  <pageMargins left="0.7" right="0.7" top="0.75" bottom="0.75" header="0.3" footer="0.3"/>
  <pageSetup paperSize="9" orientation="portrait" horizontalDpi="300" verticalDpi="300" r:id="rId1"/>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8"/>
  <dimension ref="A1:R13"/>
  <sheetViews>
    <sheetView showGridLines="0" zoomScaleNormal="100" workbookViewId="0">
      <selection activeCell="N4" sqref="N4:R12"/>
    </sheetView>
  </sheetViews>
  <sheetFormatPr defaultRowHeight="15" x14ac:dyDescent="0.25"/>
  <cols>
    <col min="1" max="1" width="24.5703125" customWidth="1"/>
    <col min="2" max="6" width="12.28515625" customWidth="1"/>
    <col min="7" max="7" width="13" customWidth="1"/>
    <col min="8" max="8" width="15.7109375" style="260" customWidth="1"/>
    <col min="9" max="10" width="15.7109375" customWidth="1"/>
    <col min="11" max="11" width="14.85546875" customWidth="1"/>
    <col min="12" max="12" width="14.85546875" style="263" customWidth="1"/>
    <col min="13" max="13" width="6.5703125" customWidth="1"/>
    <col min="14" max="14" width="15.5703125" style="260" customWidth="1"/>
    <col min="15" max="17" width="15.5703125" customWidth="1"/>
    <col min="18" max="18" width="15.5703125" style="263" customWidth="1"/>
    <col min="19" max="19" width="19.85546875" customWidth="1"/>
  </cols>
  <sheetData>
    <row r="1" spans="1:18" ht="17.25" thickBot="1" x14ac:dyDescent="0.35">
      <c r="A1" s="1" t="s">
        <v>279</v>
      </c>
      <c r="H1" s="928" t="s">
        <v>946</v>
      </c>
      <c r="I1" s="929"/>
      <c r="J1" s="929"/>
      <c r="K1" s="929"/>
      <c r="L1" s="930"/>
      <c r="N1" s="928" t="s">
        <v>948</v>
      </c>
      <c r="O1" s="929"/>
      <c r="P1" s="929"/>
      <c r="Q1" s="929"/>
      <c r="R1" s="930"/>
    </row>
    <row r="2" spans="1:18" ht="33" customHeight="1" thickTop="1" thickBot="1" x14ac:dyDescent="0.3">
      <c r="A2" s="933" t="s">
        <v>131</v>
      </c>
      <c r="B2" s="30" t="s">
        <v>2</v>
      </c>
      <c r="C2" s="912" t="s">
        <v>3</v>
      </c>
      <c r="D2" s="913"/>
      <c r="E2" s="912" t="s">
        <v>280</v>
      </c>
      <c r="F2" s="913"/>
      <c r="H2" s="49" t="s">
        <v>2</v>
      </c>
      <c r="I2" s="912" t="s">
        <v>3</v>
      </c>
      <c r="J2" s="913"/>
      <c r="K2" s="912" t="s">
        <v>280</v>
      </c>
      <c r="L2" s="913"/>
      <c r="N2" s="49" t="s">
        <v>2</v>
      </c>
      <c r="O2" s="912" t="s">
        <v>3</v>
      </c>
      <c r="P2" s="913"/>
      <c r="Q2" s="912" t="s">
        <v>280</v>
      </c>
      <c r="R2" s="913"/>
    </row>
    <row r="3" spans="1:18" ht="45" customHeight="1" thickTop="1" thickBot="1" x14ac:dyDescent="0.3">
      <c r="A3" s="935"/>
      <c r="B3" s="17" t="s">
        <v>281</v>
      </c>
      <c r="C3" s="17" t="s">
        <v>281</v>
      </c>
      <c r="D3" s="17" t="s">
        <v>282</v>
      </c>
      <c r="E3" s="17" t="s">
        <v>2</v>
      </c>
      <c r="F3" s="17" t="s">
        <v>450</v>
      </c>
      <c r="H3" s="26" t="s">
        <v>281</v>
      </c>
      <c r="I3" s="17" t="s">
        <v>281</v>
      </c>
      <c r="J3" s="17" t="s">
        <v>282</v>
      </c>
      <c r="K3" s="17" t="s">
        <v>2</v>
      </c>
      <c r="L3" s="17" t="s">
        <v>450</v>
      </c>
      <c r="N3" s="26" t="s">
        <v>281</v>
      </c>
      <c r="O3" s="17" t="s">
        <v>281</v>
      </c>
      <c r="P3" s="17" t="s">
        <v>282</v>
      </c>
      <c r="Q3" s="17" t="s">
        <v>2</v>
      </c>
      <c r="R3" s="17" t="s">
        <v>450</v>
      </c>
    </row>
    <row r="4" spans="1:18" ht="19.5" customHeight="1" thickTop="1" thickBot="1" x14ac:dyDescent="0.3">
      <c r="A4" s="110" t="s">
        <v>449</v>
      </c>
      <c r="B4" s="147"/>
      <c r="C4" s="148"/>
      <c r="D4" s="149"/>
      <c r="E4" s="150"/>
      <c r="F4" s="150"/>
      <c r="K4" s="259">
        <f>B4-C4-E4</f>
        <v>0</v>
      </c>
      <c r="L4" s="264">
        <f>C4-D4-F4</f>
        <v>0</v>
      </c>
      <c r="N4" s="261">
        <f>B4-'BS old'!$D$42</f>
        <v>0</v>
      </c>
      <c r="O4" s="259">
        <f>C4-'BS old'!$G$42</f>
        <v>0</v>
      </c>
    </row>
    <row r="5" spans="1:18" ht="19.5" customHeight="1" thickBot="1" x14ac:dyDescent="0.3">
      <c r="A5" s="107" t="s">
        <v>91</v>
      </c>
      <c r="B5" s="151"/>
      <c r="C5" s="151"/>
      <c r="D5" s="152"/>
      <c r="E5" s="109"/>
      <c r="F5" s="109"/>
      <c r="K5" s="259">
        <f>B5-C5-E5</f>
        <v>0</v>
      </c>
      <c r="L5" s="264">
        <f t="shared" ref="L5:L7" si="0">C5-D5-F5</f>
        <v>0</v>
      </c>
      <c r="N5" s="261">
        <f>B5-'BS old'!$D$43</f>
        <v>0</v>
      </c>
      <c r="O5" s="259">
        <f>C5-'BS old'!$G$43</f>
        <v>0</v>
      </c>
    </row>
    <row r="6" spans="1:18" ht="19.5" customHeight="1" thickBot="1" x14ac:dyDescent="0.3">
      <c r="A6" s="11" t="s">
        <v>283</v>
      </c>
      <c r="B6" s="82"/>
      <c r="C6" s="82"/>
      <c r="D6" s="83"/>
      <c r="E6" s="69"/>
      <c r="F6" s="69"/>
      <c r="K6" s="259">
        <f>B6-C6-E6</f>
        <v>0</v>
      </c>
      <c r="L6" s="264">
        <f t="shared" si="0"/>
        <v>0</v>
      </c>
      <c r="N6" s="261">
        <f>B6-'BS old'!$D$44</f>
        <v>0</v>
      </c>
      <c r="O6" s="259">
        <f>C6-'BS old'!$G$44</f>
        <v>0</v>
      </c>
    </row>
    <row r="7" spans="1:18" ht="19.5" customHeight="1" thickBot="1" x14ac:dyDescent="0.35">
      <c r="A7" s="11" t="s">
        <v>14</v>
      </c>
      <c r="B7" s="68">
        <f>SUM(B4:B6)</f>
        <v>0</v>
      </c>
      <c r="C7" s="82">
        <f t="shared" ref="C7:F7" si="1">SUM(C4:C6)</f>
        <v>0</v>
      </c>
      <c r="D7" s="83">
        <f t="shared" si="1"/>
        <v>0</v>
      </c>
      <c r="E7" s="69">
        <f t="shared" si="1"/>
        <v>0</v>
      </c>
      <c r="F7" s="69">
        <f t="shared" si="1"/>
        <v>0</v>
      </c>
      <c r="H7" s="261">
        <f>SUM(B4:B6)-B7</f>
        <v>0</v>
      </c>
      <c r="I7" s="259">
        <f t="shared" ref="I7:J7" si="2">SUM(C4:C6)-C7</f>
        <v>0</v>
      </c>
      <c r="J7" s="259">
        <f t="shared" si="2"/>
        <v>0</v>
      </c>
      <c r="K7" s="259">
        <f>B7-C7-E7</f>
        <v>0</v>
      </c>
      <c r="L7" s="264">
        <f t="shared" si="0"/>
        <v>0</v>
      </c>
    </row>
    <row r="8" spans="1:18" ht="19.5" customHeight="1" thickBot="1" x14ac:dyDescent="0.3">
      <c r="A8" s="11" t="s">
        <v>284</v>
      </c>
      <c r="B8" s="98" t="s">
        <v>18</v>
      </c>
      <c r="C8" s="98" t="s">
        <v>18</v>
      </c>
      <c r="D8" s="111" t="s">
        <v>18</v>
      </c>
      <c r="E8" s="69"/>
      <c r="F8" s="69"/>
    </row>
    <row r="9" spans="1:18" ht="19.5" customHeight="1" thickBot="1" x14ac:dyDescent="0.3">
      <c r="A9" s="11" t="s">
        <v>285</v>
      </c>
      <c r="B9" s="98" t="s">
        <v>18</v>
      </c>
      <c r="C9" s="98" t="s">
        <v>18</v>
      </c>
      <c r="D9" s="111" t="s">
        <v>18</v>
      </c>
      <c r="E9" s="69"/>
      <c r="F9" s="69"/>
    </row>
    <row r="10" spans="1:18" ht="19.5" customHeight="1" thickBot="1" x14ac:dyDescent="0.35">
      <c r="A10" s="11" t="s">
        <v>286</v>
      </c>
      <c r="B10" s="98" t="s">
        <v>18</v>
      </c>
      <c r="C10" s="98" t="s">
        <v>18</v>
      </c>
      <c r="D10" s="111" t="s">
        <v>18</v>
      </c>
      <c r="E10" s="69"/>
      <c r="F10" s="69"/>
    </row>
    <row r="11" spans="1:18" ht="19.5" customHeight="1" thickBot="1" x14ac:dyDescent="0.3">
      <c r="A11" s="13" t="s">
        <v>287</v>
      </c>
      <c r="B11" s="100" t="s">
        <v>18</v>
      </c>
      <c r="C11" s="100" t="s">
        <v>18</v>
      </c>
      <c r="D11" s="112" t="s">
        <v>18</v>
      </c>
      <c r="E11" s="67"/>
      <c r="F11" s="67"/>
    </row>
    <row r="12" spans="1:18" ht="19.5" customHeight="1" thickTop="1" thickBot="1" x14ac:dyDescent="0.3">
      <c r="A12" s="21" t="s">
        <v>288</v>
      </c>
      <c r="B12" s="100" t="s">
        <v>18</v>
      </c>
      <c r="C12" s="100" t="s">
        <v>18</v>
      </c>
      <c r="D12" s="112" t="s">
        <v>18</v>
      </c>
      <c r="E12" s="67"/>
      <c r="F12" s="67"/>
      <c r="K12" s="259">
        <f>SUM(E7:E11)-E12</f>
        <v>0</v>
      </c>
      <c r="L12" s="264">
        <f>SUM(F7:F11)-F12</f>
        <v>0</v>
      </c>
      <c r="Q12" s="259">
        <f>E12-'P&amp;L old'!$D$14</f>
        <v>0</v>
      </c>
      <c r="R12" s="264">
        <f>F12-'P&amp;L old'!$E$14</f>
        <v>0</v>
      </c>
    </row>
    <row r="13" spans="1:18" thickTop="1" x14ac:dyDescent="0.3"/>
  </sheetData>
  <mergeCells count="9">
    <mergeCell ref="A2:A3"/>
    <mergeCell ref="C2:D2"/>
    <mergeCell ref="E2:F2"/>
    <mergeCell ref="Q2:R2"/>
    <mergeCell ref="N1:R1"/>
    <mergeCell ref="K2:L2"/>
    <mergeCell ref="I2:J2"/>
    <mergeCell ref="H1:L1"/>
    <mergeCell ref="O2:P2"/>
  </mergeCells>
  <conditionalFormatting sqref="H4:L12">
    <cfRule type="cellIs" dxfId="25" priority="4" operator="lessThan">
      <formula>0</formula>
    </cfRule>
    <cfRule type="cellIs" dxfId="24" priority="5" operator="greaterThan">
      <formula>0</formula>
    </cfRule>
  </conditionalFormatting>
  <conditionalFormatting sqref="N1">
    <cfRule type="cellIs" priority="3" stopIfTrue="1" operator="greaterThan">
      <formula>0</formula>
    </cfRule>
  </conditionalFormatting>
  <conditionalFormatting sqref="N4:R12">
    <cfRule type="cellIs" dxfId="23" priority="1" operator="lessThan">
      <formula>0</formula>
    </cfRule>
    <cfRule type="cellIs" dxfId="22" priority="2" operator="greaterThan">
      <formula>0</formula>
    </cfRule>
  </conditionalFormatting>
  <pageMargins left="0.7" right="0.7" top="0.75" bottom="0.75" header="0.3" footer="0.3"/>
  <pageSetup paperSize="9" orientation="portrait" horizontalDpi="300" verticalDpi="300" r:id="rId1"/>
  <legacy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F20"/>
  <sheetViews>
    <sheetView showGridLines="0" topLeftCell="A2" zoomScaleNormal="100" workbookViewId="0">
      <selection activeCell="E2" sqref="E2:F19"/>
    </sheetView>
  </sheetViews>
  <sheetFormatPr defaultRowHeight="15" x14ac:dyDescent="0.25"/>
  <cols>
    <col min="1" max="1" width="27.85546875" customWidth="1"/>
    <col min="2" max="3" width="29.42578125" customWidth="1"/>
    <col min="4" max="4" width="17.42578125" customWidth="1"/>
    <col min="5" max="5" width="26.5703125" style="260" customWidth="1"/>
    <col min="6" max="6" width="30.28515625" style="263" customWidth="1"/>
  </cols>
  <sheetData>
    <row r="1" spans="1:6" ht="116.25" thickBot="1" x14ac:dyDescent="0.35">
      <c r="A1" s="299" t="s">
        <v>289</v>
      </c>
      <c r="E1" s="928" t="s">
        <v>948</v>
      </c>
      <c r="F1" s="930"/>
    </row>
    <row r="2" spans="1:6" ht="21" customHeight="1" thickTop="1" thickBot="1" x14ac:dyDescent="0.3">
      <c r="A2" s="49" t="s">
        <v>131</v>
      </c>
      <c r="B2" s="30" t="s">
        <v>2</v>
      </c>
      <c r="C2" s="30" t="s">
        <v>3</v>
      </c>
      <c r="E2" s="269" t="s">
        <v>2</v>
      </c>
      <c r="F2" s="270" t="s">
        <v>3</v>
      </c>
    </row>
    <row r="3" spans="1:6" ht="18.75" customHeight="1" thickTop="1" thickBot="1" x14ac:dyDescent="0.3">
      <c r="A3" s="35" t="s">
        <v>451</v>
      </c>
      <c r="B3" s="69"/>
      <c r="C3" s="69"/>
      <c r="E3" s="300"/>
      <c r="F3" s="301"/>
    </row>
    <row r="4" spans="1:6" ht="18.75" customHeight="1" thickBot="1" x14ac:dyDescent="0.35">
      <c r="A4" s="11"/>
      <c r="B4" s="69"/>
      <c r="C4" s="69"/>
      <c r="E4" s="300"/>
      <c r="F4" s="301"/>
    </row>
    <row r="5" spans="1:6" ht="18.75" customHeight="1" thickBot="1" x14ac:dyDescent="0.35">
      <c r="A5" s="11"/>
      <c r="B5" s="69"/>
      <c r="C5" s="69"/>
      <c r="E5" s="300"/>
      <c r="F5" s="301"/>
    </row>
    <row r="6" spans="1:6" ht="18.75" customHeight="1" thickBot="1" x14ac:dyDescent="0.3">
      <c r="A6" s="35" t="s">
        <v>290</v>
      </c>
      <c r="B6" s="69"/>
      <c r="C6" s="69"/>
      <c r="E6" s="300"/>
      <c r="F6" s="301"/>
    </row>
    <row r="7" spans="1:6" ht="18.75" customHeight="1" thickBot="1" x14ac:dyDescent="0.35">
      <c r="A7" s="11"/>
      <c r="B7" s="69"/>
      <c r="C7" s="69"/>
      <c r="E7" s="300"/>
      <c r="F7" s="301"/>
    </row>
    <row r="8" spans="1:6" ht="18.75" customHeight="1" thickBot="1" x14ac:dyDescent="0.35">
      <c r="A8" s="11"/>
      <c r="B8" s="69"/>
      <c r="C8" s="69"/>
      <c r="E8" s="300"/>
      <c r="F8" s="301"/>
    </row>
    <row r="9" spans="1:6" ht="18.75" customHeight="1" thickBot="1" x14ac:dyDescent="0.35">
      <c r="A9" s="11"/>
      <c r="B9" s="69"/>
      <c r="C9" s="69"/>
      <c r="E9" s="300"/>
      <c r="F9" s="301"/>
    </row>
    <row r="10" spans="1:6" ht="18.75" customHeight="1" thickBot="1" x14ac:dyDescent="0.3">
      <c r="A10" s="35" t="s">
        <v>291</v>
      </c>
      <c r="B10" s="69"/>
      <c r="C10" s="69"/>
      <c r="E10" s="261">
        <f>B10-SUM('P&amp;L old'!$D$35,'P&amp;L old'!$D$37,'P&amp;L old'!$D$41,'P&amp;L old'!$D$43,'P&amp;L old'!$D$46,'P&amp;L old'!$D$48,'P&amp;L old'!$D$50,'P&amp;L old'!$D$52)</f>
        <v>0</v>
      </c>
      <c r="F10" s="264">
        <f>C10-SUM('P&amp;L old'!$E$35,'P&amp;L old'!$E$37,'P&amp;L old'!$E$41,'P&amp;L old'!$E$43,'P&amp;L old'!$E$46,'P&amp;L old'!$E$48,'P&amp;L old'!$E$50,'P&amp;L old'!$E$52)</f>
        <v>0</v>
      </c>
    </row>
    <row r="11" spans="1:6" ht="18.75" customHeight="1" thickBot="1" x14ac:dyDescent="0.3">
      <c r="A11" s="116" t="s">
        <v>292</v>
      </c>
      <c r="B11" s="113"/>
      <c r="C11" s="113"/>
      <c r="E11" s="261">
        <f>B11-'P&amp;L old'!$D$48</f>
        <v>0</v>
      </c>
      <c r="F11" s="264">
        <f>C11-'P&amp;L old'!$E$48</f>
        <v>0</v>
      </c>
    </row>
    <row r="12" spans="1:6" ht="18.75" customHeight="1" thickBot="1" x14ac:dyDescent="0.3">
      <c r="A12" s="11" t="s">
        <v>293</v>
      </c>
      <c r="B12" s="69"/>
      <c r="C12" s="69"/>
    </row>
    <row r="13" spans="1:6" ht="18.75" customHeight="1" thickBot="1" x14ac:dyDescent="0.3">
      <c r="A13" s="116" t="s">
        <v>294</v>
      </c>
      <c r="B13" s="113"/>
      <c r="C13" s="113"/>
    </row>
    <row r="14" spans="1:6" ht="18.75" customHeight="1" thickBot="1" x14ac:dyDescent="0.35">
      <c r="A14" s="11"/>
      <c r="B14" s="69"/>
      <c r="C14" s="69"/>
    </row>
    <row r="15" spans="1:6" ht="18.75" customHeight="1" thickBot="1" x14ac:dyDescent="0.35">
      <c r="A15" s="11"/>
      <c r="B15" s="69"/>
      <c r="C15" s="69"/>
    </row>
    <row r="16" spans="1:6" ht="18.75" customHeight="1" thickBot="1" x14ac:dyDescent="0.35">
      <c r="A16" s="11"/>
      <c r="B16" s="69"/>
      <c r="C16" s="69"/>
    </row>
    <row r="17" spans="1:6" ht="18.75" customHeight="1" thickBot="1" x14ac:dyDescent="0.3">
      <c r="A17" s="35" t="s">
        <v>295</v>
      </c>
      <c r="B17" s="69"/>
      <c r="C17" s="69"/>
      <c r="E17" s="261">
        <f>B17-'P&amp;L old'!$D$60</f>
        <v>0</v>
      </c>
      <c r="F17" s="264">
        <f>C17-'P&amp;L old'!$E$60</f>
        <v>0</v>
      </c>
    </row>
    <row r="18" spans="1:6" ht="18.75" customHeight="1" thickBot="1" x14ac:dyDescent="0.35">
      <c r="A18" s="110"/>
      <c r="B18" s="114"/>
      <c r="C18" s="114"/>
    </row>
    <row r="19" spans="1:6" ht="18.75" customHeight="1" thickBot="1" x14ac:dyDescent="0.35">
      <c r="A19" s="89"/>
      <c r="B19" s="115"/>
      <c r="C19" s="115"/>
    </row>
    <row r="20" spans="1:6" thickTop="1" x14ac:dyDescent="0.3">
      <c r="A20" s="87"/>
      <c r="B20" s="16"/>
      <c r="C20" s="16"/>
    </row>
  </sheetData>
  <mergeCells count="1">
    <mergeCell ref="E1:F1"/>
  </mergeCells>
  <conditionalFormatting sqref="E1">
    <cfRule type="cellIs" priority="3" stopIfTrue="1" operator="greaterThan">
      <formula>0</formula>
    </cfRule>
  </conditionalFormatting>
  <conditionalFormatting sqref="E10:F17">
    <cfRule type="cellIs" dxfId="21" priority="1" operator="lessThan">
      <formula>0</formula>
    </cfRule>
    <cfRule type="cellIs" dxfId="20" priority="2" operator="greaterThan">
      <formula>0</formula>
    </cfRule>
  </conditionalFormatting>
  <pageMargins left="0.7" right="0.7" top="0.75" bottom="0.75" header="0.3" footer="0.3"/>
  <pageSetup paperSize="9" orientation="portrait" horizontalDpi="300" verticalDpi="3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I10"/>
  <sheetViews>
    <sheetView showGridLines="0" topLeftCell="B1" zoomScaleNormal="100" workbookViewId="0">
      <selection activeCell="H2" sqref="H2:I9"/>
    </sheetView>
  </sheetViews>
  <sheetFormatPr defaultRowHeight="15" x14ac:dyDescent="0.25"/>
  <cols>
    <col min="1" max="1" width="27.85546875" customWidth="1"/>
    <col min="2" max="3" width="29.42578125" customWidth="1"/>
    <col min="4" max="4" width="17.42578125" customWidth="1"/>
    <col min="5" max="5" width="29.7109375" style="260" customWidth="1"/>
    <col min="6" max="6" width="29.7109375" style="263" customWidth="1"/>
    <col min="7" max="7" width="4.7109375" customWidth="1"/>
    <col min="8" max="8" width="26.5703125" style="260" customWidth="1"/>
    <col min="9" max="9" width="30.28515625" style="263" customWidth="1"/>
    <col min="10" max="10" width="13" customWidth="1"/>
  </cols>
  <sheetData>
    <row r="1" spans="1:9" ht="17.25" thickBot="1" x14ac:dyDescent="0.35">
      <c r="A1" s="1" t="s">
        <v>296</v>
      </c>
      <c r="E1" s="943" t="s">
        <v>946</v>
      </c>
      <c r="F1" s="944"/>
      <c r="G1" s="262"/>
      <c r="H1" s="928" t="s">
        <v>948</v>
      </c>
      <c r="I1" s="930"/>
    </row>
    <row r="2" spans="1:9" ht="26.25" customHeight="1" thickTop="1" thickBot="1" x14ac:dyDescent="0.3">
      <c r="A2" s="49" t="s">
        <v>131</v>
      </c>
      <c r="B2" s="30" t="s">
        <v>2</v>
      </c>
      <c r="C2" s="30" t="s">
        <v>3</v>
      </c>
      <c r="E2" s="49" t="s">
        <v>2</v>
      </c>
      <c r="F2" s="30" t="s">
        <v>3</v>
      </c>
      <c r="H2" s="49" t="s">
        <v>2</v>
      </c>
      <c r="I2" s="30" t="s">
        <v>3</v>
      </c>
    </row>
    <row r="3" spans="1:9" ht="18.75" customHeight="1" thickTop="1" thickBot="1" x14ac:dyDescent="0.3">
      <c r="A3" s="60" t="s">
        <v>297</v>
      </c>
      <c r="B3" s="69"/>
      <c r="C3" s="69"/>
      <c r="H3" s="261">
        <f>B3+B4-'P&amp;L old'!$D$13</f>
        <v>0</v>
      </c>
      <c r="I3" s="278">
        <f>C3+C4-'P&amp;L old'!$E$13</f>
        <v>0</v>
      </c>
    </row>
    <row r="4" spans="1:9" ht="18.75" customHeight="1" thickBot="1" x14ac:dyDescent="0.3">
      <c r="A4" s="60" t="s">
        <v>298</v>
      </c>
      <c r="B4" s="69"/>
      <c r="C4" s="69"/>
      <c r="H4" s="261">
        <f>H3</f>
        <v>0</v>
      </c>
      <c r="I4" s="264">
        <f>I3</f>
        <v>0</v>
      </c>
    </row>
    <row r="5" spans="1:9" ht="18.75" customHeight="1" thickBot="1" x14ac:dyDescent="0.3">
      <c r="A5" s="60" t="s">
        <v>299</v>
      </c>
      <c r="B5" s="69"/>
      <c r="C5" s="69"/>
      <c r="H5" s="261">
        <f>B5-'P&amp;L old'!$D$9</f>
        <v>0</v>
      </c>
      <c r="I5" s="264">
        <f>C5-'P&amp;L old'!$E$9</f>
        <v>0</v>
      </c>
    </row>
    <row r="6" spans="1:9" ht="18.75" customHeight="1" thickBot="1" x14ac:dyDescent="0.3">
      <c r="A6" s="60" t="s">
        <v>300</v>
      </c>
      <c r="B6" s="69"/>
      <c r="C6" s="69"/>
      <c r="H6" s="300"/>
      <c r="I6" s="301"/>
    </row>
    <row r="7" spans="1:9" ht="18.75" customHeight="1" thickBot="1" x14ac:dyDescent="0.3">
      <c r="A7" s="60" t="s">
        <v>301</v>
      </c>
      <c r="B7" s="69"/>
      <c r="C7" s="69"/>
      <c r="H7" s="261">
        <f>B7-'P&amp;L old'!$D$27</f>
        <v>0</v>
      </c>
      <c r="I7" s="264">
        <f>C7-'P&amp;L old'!$E$27</f>
        <v>0</v>
      </c>
    </row>
    <row r="8" spans="1:9" ht="18.75" customHeight="1" thickBot="1" x14ac:dyDescent="0.3">
      <c r="A8" s="11" t="s">
        <v>302</v>
      </c>
      <c r="B8" s="69"/>
      <c r="C8" s="69"/>
      <c r="H8" s="300"/>
      <c r="I8" s="301"/>
    </row>
    <row r="9" spans="1:9" ht="18.75" customHeight="1" thickBot="1" x14ac:dyDescent="0.3">
      <c r="A9" s="61" t="s">
        <v>303</v>
      </c>
      <c r="B9" s="67">
        <f>SUM(B3:B8)</f>
        <v>0</v>
      </c>
      <c r="C9" s="67">
        <f>SUM(C3:C8)</f>
        <v>0</v>
      </c>
      <c r="E9" s="261">
        <f>SUM(B3:B8)-B9</f>
        <v>0</v>
      </c>
      <c r="F9" s="263">
        <f>SUM(C3:C8)-C9</f>
        <v>0</v>
      </c>
      <c r="H9" s="300"/>
      <c r="I9" s="301"/>
    </row>
    <row r="10" spans="1:9" thickTop="1" x14ac:dyDescent="0.3">
      <c r="H10" s="261"/>
      <c r="I10" s="264"/>
    </row>
  </sheetData>
  <mergeCells count="2">
    <mergeCell ref="H1:I1"/>
    <mergeCell ref="E1:F1"/>
  </mergeCells>
  <conditionalFormatting sqref="H1">
    <cfRule type="cellIs" priority="5" stopIfTrue="1" operator="greaterThan">
      <formula>0</formula>
    </cfRule>
  </conditionalFormatting>
  <conditionalFormatting sqref="H3:I10">
    <cfRule type="cellIs" dxfId="19" priority="3" operator="lessThan">
      <formula>0</formula>
    </cfRule>
    <cfRule type="cellIs" dxfId="18" priority="4" operator="greaterThan">
      <formula>0</formula>
    </cfRule>
  </conditionalFormatting>
  <conditionalFormatting sqref="E9:F9">
    <cfRule type="cellIs" dxfId="17" priority="1" operator="lessThan">
      <formula>0</formula>
    </cfRule>
    <cfRule type="cellIs" dxfId="16" priority="2" operator="greaterThan">
      <formula>0</formula>
    </cfRule>
  </conditionalFormatting>
  <pageMargins left="0.7" right="0.7" top="0.75" bottom="0.75" header="0.3" footer="0.3"/>
  <pageSetup paperSize="9" orientation="portrait" horizontalDpi="300" verticalDpi="3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I28"/>
  <sheetViews>
    <sheetView showGridLines="0" topLeftCell="B1" zoomScaleNormal="100" workbookViewId="0">
      <selection activeCell="E2" sqref="E2:F27"/>
    </sheetView>
  </sheetViews>
  <sheetFormatPr defaultRowHeight="15" x14ac:dyDescent="0.25"/>
  <cols>
    <col min="1" max="1" width="27.85546875" customWidth="1"/>
    <col min="2" max="3" width="29.42578125" customWidth="1"/>
    <col min="4" max="4" width="17.42578125" customWidth="1"/>
    <col min="5" max="5" width="29.7109375" style="260" customWidth="1"/>
    <col min="6" max="6" width="29.7109375" style="263" customWidth="1"/>
    <col min="7" max="7" width="4.7109375" customWidth="1"/>
    <col min="8" max="8" width="26.5703125" style="260" customWidth="1"/>
    <col min="9" max="9" width="30.28515625" style="263" customWidth="1"/>
  </cols>
  <sheetData>
    <row r="1" spans="1:9" ht="17.25" thickBot="1" x14ac:dyDescent="0.35">
      <c r="A1" s="1" t="s">
        <v>304</v>
      </c>
      <c r="E1" s="943" t="s">
        <v>946</v>
      </c>
      <c r="F1" s="944"/>
      <c r="G1" s="262"/>
      <c r="H1" s="928" t="s">
        <v>948</v>
      </c>
      <c r="I1" s="930"/>
    </row>
    <row r="2" spans="1:9" ht="26.25" customHeight="1" thickTop="1" thickBot="1" x14ac:dyDescent="0.3">
      <c r="A2" s="49" t="s">
        <v>131</v>
      </c>
      <c r="B2" s="30" t="s">
        <v>2</v>
      </c>
      <c r="C2" s="30" t="s">
        <v>3</v>
      </c>
      <c r="E2" s="49" t="s">
        <v>2</v>
      </c>
      <c r="F2" s="30" t="s">
        <v>3</v>
      </c>
      <c r="H2" s="49" t="s">
        <v>2</v>
      </c>
      <c r="I2" s="30" t="s">
        <v>3</v>
      </c>
    </row>
    <row r="3" spans="1:9" ht="20.25" customHeight="1" thickTop="1" thickBot="1" x14ac:dyDescent="0.3">
      <c r="A3" s="35" t="s">
        <v>305</v>
      </c>
      <c r="B3" s="69"/>
      <c r="C3" s="69"/>
      <c r="E3" s="261">
        <f>SUM(B4,B10)-B3</f>
        <v>0</v>
      </c>
      <c r="F3" s="264">
        <f>SUM(C4,C10)-C3</f>
        <v>0</v>
      </c>
      <c r="H3" s="261">
        <f>B3-'P&amp;L old'!$D$18</f>
        <v>0</v>
      </c>
      <c r="I3" s="264">
        <f>C3-'P&amp;L old'!$E$18</f>
        <v>0</v>
      </c>
    </row>
    <row r="4" spans="1:9" ht="20.25" customHeight="1" thickBot="1" x14ac:dyDescent="0.3">
      <c r="A4" s="116" t="s">
        <v>306</v>
      </c>
      <c r="B4" s="113"/>
      <c r="C4" s="113"/>
      <c r="E4" s="261">
        <f>SUM(B5:B9)-B4</f>
        <v>0</v>
      </c>
      <c r="F4" s="264">
        <f>SUM(C5:C9)-C4</f>
        <v>0</v>
      </c>
      <c r="H4" s="261"/>
      <c r="I4" s="264"/>
    </row>
    <row r="5" spans="1:9" ht="20.25" customHeight="1" thickBot="1" x14ac:dyDescent="0.3">
      <c r="A5" s="11" t="s">
        <v>307</v>
      </c>
      <c r="B5" s="69"/>
      <c r="C5" s="69"/>
      <c r="F5" s="264"/>
      <c r="H5" s="261"/>
      <c r="I5" s="264"/>
    </row>
    <row r="6" spans="1:9" ht="20.25" customHeight="1" thickBot="1" x14ac:dyDescent="0.3">
      <c r="A6" s="11" t="s">
        <v>308</v>
      </c>
      <c r="B6" s="69"/>
      <c r="C6" s="69"/>
      <c r="F6" s="264"/>
    </row>
    <row r="7" spans="1:9" ht="20.25" customHeight="1" thickBot="1" x14ac:dyDescent="0.3">
      <c r="A7" s="11" t="s">
        <v>309</v>
      </c>
      <c r="B7" s="69"/>
      <c r="C7" s="69"/>
      <c r="F7" s="264"/>
      <c r="H7" s="261"/>
      <c r="I7" s="264"/>
    </row>
    <row r="8" spans="1:9" ht="20.25" customHeight="1" thickBot="1" x14ac:dyDescent="0.3">
      <c r="A8" s="11" t="s">
        <v>310</v>
      </c>
      <c r="B8" s="69"/>
      <c r="C8" s="69"/>
      <c r="F8" s="264"/>
    </row>
    <row r="9" spans="1:9" ht="20.25" customHeight="1" thickBot="1" x14ac:dyDescent="0.3">
      <c r="A9" s="11" t="s">
        <v>311</v>
      </c>
      <c r="B9" s="69"/>
      <c r="C9" s="69"/>
      <c r="E9" s="261"/>
      <c r="F9" s="264"/>
    </row>
    <row r="10" spans="1:9" ht="20.25" customHeight="1" thickBot="1" x14ac:dyDescent="0.3">
      <c r="A10" s="116" t="s">
        <v>312</v>
      </c>
      <c r="B10" s="113"/>
      <c r="C10" s="113"/>
      <c r="E10" s="261">
        <f>SUM(B11:B13)-B10</f>
        <v>0</v>
      </c>
      <c r="F10" s="264">
        <f>SUM(C11:C13)-C10</f>
        <v>0</v>
      </c>
      <c r="H10" s="261"/>
      <c r="I10" s="264"/>
    </row>
    <row r="11" spans="1:9" ht="20.25" customHeight="1" thickBot="1" x14ac:dyDescent="0.35">
      <c r="A11" s="11"/>
      <c r="B11" s="69"/>
      <c r="C11" s="69"/>
      <c r="F11" s="264"/>
    </row>
    <row r="12" spans="1:9" ht="20.25" customHeight="1" thickBot="1" x14ac:dyDescent="0.35">
      <c r="A12" s="11"/>
      <c r="B12" s="69"/>
      <c r="C12" s="69"/>
      <c r="F12" s="264"/>
    </row>
    <row r="13" spans="1:9" ht="20.25" customHeight="1" thickBot="1" x14ac:dyDescent="0.35">
      <c r="A13" s="11"/>
      <c r="B13" s="69"/>
      <c r="C13" s="69"/>
      <c r="F13" s="264"/>
    </row>
    <row r="14" spans="1:9" ht="20.25" customHeight="1" thickBot="1" x14ac:dyDescent="0.3">
      <c r="A14" s="35" t="s">
        <v>313</v>
      </c>
      <c r="B14" s="69"/>
      <c r="C14" s="69"/>
      <c r="E14" s="261">
        <f>SUM(B15:B18)-B14</f>
        <v>0</v>
      </c>
      <c r="F14" s="264">
        <f>SUM(C15:C18)-C14</f>
        <v>0</v>
      </c>
    </row>
    <row r="15" spans="1:9" ht="20.25" customHeight="1" thickBot="1" x14ac:dyDescent="0.35">
      <c r="A15" s="11"/>
      <c r="B15" s="69"/>
      <c r="C15" s="69"/>
      <c r="F15" s="264"/>
    </row>
    <row r="16" spans="1:9" ht="20.25" customHeight="1" thickBot="1" x14ac:dyDescent="0.35">
      <c r="A16" s="11"/>
      <c r="B16" s="69"/>
      <c r="C16" s="69"/>
      <c r="F16" s="264"/>
    </row>
    <row r="17" spans="1:9" ht="20.25" customHeight="1" thickBot="1" x14ac:dyDescent="0.35">
      <c r="A17" s="11"/>
      <c r="B17" s="69"/>
      <c r="C17" s="69"/>
      <c r="F17" s="264"/>
    </row>
    <row r="18" spans="1:9" ht="20.25" customHeight="1" thickBot="1" x14ac:dyDescent="0.35">
      <c r="A18" s="11"/>
      <c r="B18" s="69"/>
      <c r="C18" s="69"/>
      <c r="F18" s="264"/>
    </row>
    <row r="19" spans="1:9" ht="20.25" customHeight="1" thickBot="1" x14ac:dyDescent="0.3">
      <c r="A19" s="35" t="s">
        <v>314</v>
      </c>
      <c r="B19" s="69"/>
      <c r="C19" s="69"/>
      <c r="E19" s="261">
        <f>SUM(B20,B22)-B19</f>
        <v>0</v>
      </c>
      <c r="F19" s="264">
        <f>SUM(C20,C22)-C19</f>
        <v>0</v>
      </c>
      <c r="H19" s="261">
        <f>B19-SUM('P&amp;L old'!$D$36,'P&amp;L old'!$D$42,'P&amp;L old'!$D$44,'P&amp;L old'!$D$45,'P&amp;L old'!$D$47,'P&amp;L old'!$D$49,'P&amp;L old'!$D$51,'P&amp;L old'!$D$53)</f>
        <v>0</v>
      </c>
      <c r="I19" s="264">
        <f>C19-SUM('P&amp;L old'!$E$36,'P&amp;L old'!$E$42,'P&amp;L old'!$E$44,'P&amp;L old'!$E$45,'P&amp;L old'!$E$47,'P&amp;L old'!$E$49,'P&amp;L old'!$E$51,'P&amp;L old'!$E$53)</f>
        <v>0</v>
      </c>
    </row>
    <row r="20" spans="1:9" ht="20.25" customHeight="1" thickBot="1" x14ac:dyDescent="0.3">
      <c r="A20" s="116" t="s">
        <v>315</v>
      </c>
      <c r="B20" s="113"/>
      <c r="C20" s="113"/>
      <c r="E20" s="261"/>
      <c r="F20" s="264"/>
      <c r="H20" s="261">
        <f>B20-'P&amp;L old'!$D$49</f>
        <v>0</v>
      </c>
      <c r="I20" s="264">
        <f>C20-'P&amp;L old'!$E$49</f>
        <v>0</v>
      </c>
    </row>
    <row r="21" spans="1:9" ht="20.25" customHeight="1" thickBot="1" x14ac:dyDescent="0.3">
      <c r="A21" s="11" t="s">
        <v>316</v>
      </c>
      <c r="B21" s="69"/>
      <c r="C21" s="69"/>
      <c r="F21" s="264"/>
    </row>
    <row r="22" spans="1:9" ht="20.25" customHeight="1" thickBot="1" x14ac:dyDescent="0.3">
      <c r="A22" s="116" t="s">
        <v>317</v>
      </c>
      <c r="B22" s="113"/>
      <c r="C22" s="113"/>
      <c r="E22" s="261">
        <f>SUM(B23:B24)-B22</f>
        <v>0</v>
      </c>
      <c r="F22" s="264">
        <f>SUM(C23:C24)-C22</f>
        <v>0</v>
      </c>
    </row>
    <row r="23" spans="1:9" ht="20.25" customHeight="1" thickBot="1" x14ac:dyDescent="0.35">
      <c r="A23" s="11"/>
      <c r="B23" s="69"/>
      <c r="C23" s="69"/>
      <c r="F23" s="264"/>
    </row>
    <row r="24" spans="1:9" ht="20.25" customHeight="1" thickBot="1" x14ac:dyDescent="0.35">
      <c r="A24" s="11"/>
      <c r="B24" s="69"/>
      <c r="C24" s="69"/>
      <c r="F24" s="264"/>
    </row>
    <row r="25" spans="1:9" ht="20.25" customHeight="1" thickBot="1" x14ac:dyDescent="0.3">
      <c r="A25" s="92" t="s">
        <v>318</v>
      </c>
      <c r="B25" s="114"/>
      <c r="C25" s="114"/>
      <c r="E25" s="261">
        <f>SUM(B26:B27)-B25</f>
        <v>0</v>
      </c>
      <c r="F25" s="264">
        <f>SUM(C26:C27)-C25</f>
        <v>0</v>
      </c>
      <c r="H25" s="261">
        <f>B25-'P&amp;L old'!$D$61</f>
        <v>0</v>
      </c>
      <c r="I25" s="264">
        <f>C25-'P&amp;L old'!$E$61</f>
        <v>0</v>
      </c>
    </row>
    <row r="26" spans="1:9" ht="20.25" customHeight="1" thickBot="1" x14ac:dyDescent="0.35">
      <c r="A26" s="93"/>
      <c r="B26" s="109"/>
      <c r="C26" s="109"/>
      <c r="F26" s="264"/>
    </row>
    <row r="27" spans="1:9" ht="20.25" customHeight="1" thickBot="1" x14ac:dyDescent="0.35">
      <c r="A27" s="21"/>
      <c r="B27" s="67"/>
      <c r="C27" s="67"/>
      <c r="F27" s="264"/>
    </row>
    <row r="28" spans="1:9" thickTop="1" x14ac:dyDescent="0.3">
      <c r="A28" s="1"/>
      <c r="F28" s="264"/>
    </row>
  </sheetData>
  <mergeCells count="2">
    <mergeCell ref="E1:F1"/>
    <mergeCell ref="H1:I1"/>
  </mergeCells>
  <conditionalFormatting sqref="H1">
    <cfRule type="cellIs" priority="17" stopIfTrue="1" operator="greaterThan">
      <formula>0</formula>
    </cfRule>
  </conditionalFormatting>
  <conditionalFormatting sqref="H3:I10">
    <cfRule type="cellIs" dxfId="15" priority="15" operator="lessThan">
      <formula>0</formula>
    </cfRule>
    <cfRule type="cellIs" dxfId="14" priority="16" operator="greaterThan">
      <formula>0</formula>
    </cfRule>
  </conditionalFormatting>
  <conditionalFormatting sqref="E9:F9">
    <cfRule type="cellIs" dxfId="13" priority="13" operator="lessThan">
      <formula>0</formula>
    </cfRule>
    <cfRule type="cellIs" dxfId="12" priority="14" operator="greaterThan">
      <formula>0</formula>
    </cfRule>
  </conditionalFormatting>
  <conditionalFormatting sqref="F3">
    <cfRule type="cellIs" dxfId="11" priority="11" operator="lessThan">
      <formula>0</formula>
    </cfRule>
    <cfRule type="cellIs" dxfId="10" priority="12" operator="greaterThan">
      <formula>0</formula>
    </cfRule>
  </conditionalFormatting>
  <conditionalFormatting sqref="F4:F28">
    <cfRule type="cellIs" dxfId="9" priority="9" operator="lessThan">
      <formula>0</formula>
    </cfRule>
    <cfRule type="cellIs" dxfId="8" priority="10" operator="greaterThan">
      <formula>0</formula>
    </cfRule>
  </conditionalFormatting>
  <conditionalFormatting sqref="E3:F26">
    <cfRule type="cellIs" priority="8" stopIfTrue="1" operator="greaterThan">
      <formula>0</formula>
    </cfRule>
  </conditionalFormatting>
  <conditionalFormatting sqref="E3:F29">
    <cfRule type="cellIs" dxfId="7" priority="6" operator="lessThan">
      <formula>0</formula>
    </cfRule>
    <cfRule type="cellIs" dxfId="6" priority="7" operator="greaterThan">
      <formula>0</formula>
    </cfRule>
  </conditionalFormatting>
  <conditionalFormatting sqref="F3">
    <cfRule type="cellIs" dxfId="5" priority="4" operator="lessThan">
      <formula>0</formula>
    </cfRule>
    <cfRule type="cellIs" dxfId="4" priority="5" operator="greaterThan">
      <formula>0</formula>
    </cfRule>
  </conditionalFormatting>
  <conditionalFormatting sqref="H3:I29">
    <cfRule type="cellIs" dxfId="3" priority="1" operator="lessThan">
      <formula>0</formula>
    </cfRule>
    <cfRule type="cellIs" dxfId="2" priority="2" operator="greaterThan">
      <formula>0</formula>
    </cfRule>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B5"/>
  <sheetViews>
    <sheetView showGridLines="0" zoomScaleNormal="100" workbookViewId="0">
      <selection activeCell="A16" sqref="A16"/>
    </sheetView>
  </sheetViews>
  <sheetFormatPr defaultRowHeight="15" x14ac:dyDescent="0.25"/>
  <cols>
    <col min="1" max="2" width="43.28515625" customWidth="1"/>
    <col min="3" max="3" width="19.140625" customWidth="1"/>
  </cols>
  <sheetData>
    <row r="1" spans="1:2" ht="17.25" thickBot="1" x14ac:dyDescent="0.35">
      <c r="A1" s="1" t="s">
        <v>35</v>
      </c>
    </row>
    <row r="2" spans="1:2" ht="21" customHeight="1" thickTop="1" thickBot="1" x14ac:dyDescent="0.3">
      <c r="A2" s="7" t="s">
        <v>20</v>
      </c>
      <c r="B2" s="8" t="s">
        <v>36</v>
      </c>
    </row>
    <row r="3" spans="1:2" ht="23.25" customHeight="1" thickTop="1" thickBot="1" x14ac:dyDescent="0.3">
      <c r="A3" s="9" t="s">
        <v>37</v>
      </c>
      <c r="B3" s="10"/>
    </row>
    <row r="4" spans="1:2" ht="23.25" customHeight="1" thickBot="1" x14ac:dyDescent="0.3">
      <c r="A4" s="13" t="s">
        <v>38</v>
      </c>
      <c r="B4" s="14"/>
    </row>
    <row r="5" spans="1:2" thickTop="1" x14ac:dyDescent="0.3"/>
  </sheetData>
  <pageMargins left="0.7" right="0.7" top="0.75" bottom="0.75" header="0.3" footer="0.3"/>
  <pageSetup paperSize="9" orientation="portrait" horizontalDpi="300" verticalDpi="3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C9"/>
  <sheetViews>
    <sheetView showGridLines="0" zoomScaleNormal="100" workbookViewId="0">
      <selection activeCell="A3" sqref="A3:A8"/>
    </sheetView>
  </sheetViews>
  <sheetFormatPr defaultRowHeight="15" x14ac:dyDescent="0.25"/>
  <cols>
    <col min="1" max="1" width="36.7109375" customWidth="1"/>
    <col min="2" max="2" width="26.42578125" customWidth="1"/>
    <col min="3" max="3" width="23.28515625" customWidth="1"/>
    <col min="4" max="4" width="17.42578125" customWidth="1"/>
    <col min="5" max="5" width="19.5703125" customWidth="1"/>
    <col min="6" max="6" width="19.28515625" customWidth="1"/>
    <col min="7" max="7" width="13" customWidth="1"/>
  </cols>
  <sheetData>
    <row r="1" spans="1:3" ht="17.25" thickBot="1" x14ac:dyDescent="0.35">
      <c r="A1" s="1" t="s">
        <v>319</v>
      </c>
    </row>
    <row r="2" spans="1:3" ht="35.25" thickTop="1" thickBot="1" x14ac:dyDescent="0.3">
      <c r="A2" s="49" t="s">
        <v>131</v>
      </c>
      <c r="B2" s="30" t="s">
        <v>2</v>
      </c>
      <c r="C2" s="30" t="s">
        <v>3</v>
      </c>
    </row>
    <row r="3" spans="1:3" ht="29.25" customHeight="1" thickTop="1" thickBot="1" x14ac:dyDescent="0.3">
      <c r="A3" s="110" t="s">
        <v>320</v>
      </c>
      <c r="B3" s="12"/>
      <c r="C3" s="12"/>
    </row>
    <row r="4" spans="1:3" ht="29.25" customHeight="1" thickBot="1" x14ac:dyDescent="0.3">
      <c r="A4" s="117" t="s">
        <v>321</v>
      </c>
      <c r="B4" s="12"/>
      <c r="C4" s="12"/>
    </row>
    <row r="5" spans="1:3" ht="52.5" customHeight="1" thickBot="1" x14ac:dyDescent="0.3">
      <c r="A5" s="107" t="s">
        <v>322</v>
      </c>
      <c r="B5" s="12"/>
      <c r="C5" s="12"/>
    </row>
    <row r="6" spans="1:3" ht="52.5" customHeight="1" thickBot="1" x14ac:dyDescent="0.3">
      <c r="A6" s="11" t="s">
        <v>323</v>
      </c>
      <c r="B6" s="12"/>
      <c r="C6" s="12"/>
    </row>
    <row r="7" spans="1:3" ht="51" customHeight="1" thickBot="1" x14ac:dyDescent="0.3">
      <c r="A7" s="110" t="s">
        <v>324</v>
      </c>
      <c r="B7" s="12"/>
      <c r="C7" s="12"/>
    </row>
    <row r="8" spans="1:3" ht="30.75" customHeight="1" thickBot="1" x14ac:dyDescent="0.3">
      <c r="A8" s="118" t="s">
        <v>325</v>
      </c>
      <c r="B8" s="14"/>
      <c r="C8" s="14"/>
    </row>
    <row r="9" spans="1:3" thickTop="1" x14ac:dyDescent="0.3">
      <c r="A9" s="1"/>
    </row>
  </sheetData>
  <pageMargins left="0.7" right="0.7" top="0.75" bottom="0.75" header="0.3" footer="0.3"/>
  <pageSetup paperSize="9" orientation="portrait" horizontalDpi="300" verticalDpi="3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K13"/>
  <sheetViews>
    <sheetView showGridLines="0" zoomScaleNormal="100" workbookViewId="0">
      <selection activeCell="J13" sqref="J13"/>
    </sheetView>
  </sheetViews>
  <sheetFormatPr defaultRowHeight="15" x14ac:dyDescent="0.25"/>
  <cols>
    <col min="1" max="1" width="22.28515625" customWidth="1"/>
    <col min="2" max="7" width="10.7109375" customWidth="1"/>
    <col min="10" max="10" width="24.28515625" style="260" customWidth="1"/>
    <col min="11" max="11" width="31.140625" style="263" customWidth="1"/>
  </cols>
  <sheetData>
    <row r="1" spans="1:11" ht="17.25" thickBot="1" x14ac:dyDescent="0.35">
      <c r="A1" s="1" t="s">
        <v>326</v>
      </c>
      <c r="J1" s="928" t="s">
        <v>948</v>
      </c>
      <c r="K1" s="930"/>
    </row>
    <row r="2" spans="1:11" ht="35.25" customHeight="1" thickTop="1" thickBot="1" x14ac:dyDescent="0.3">
      <c r="A2" s="910" t="s">
        <v>131</v>
      </c>
      <c r="B2" s="912" t="s">
        <v>2</v>
      </c>
      <c r="C2" s="918"/>
      <c r="D2" s="913"/>
      <c r="E2" s="912" t="s">
        <v>3</v>
      </c>
      <c r="F2" s="918"/>
      <c r="G2" s="913"/>
      <c r="J2" s="59" t="s">
        <v>2</v>
      </c>
      <c r="K2" s="49" t="s">
        <v>3</v>
      </c>
    </row>
    <row r="3" spans="1:11" s="119" customFormat="1" ht="16.5" thickTop="1" thickBot="1" x14ac:dyDescent="0.3">
      <c r="A3" s="911"/>
      <c r="B3" s="17" t="s">
        <v>327</v>
      </c>
      <c r="C3" s="17" t="s">
        <v>328</v>
      </c>
      <c r="D3" s="17" t="s">
        <v>329</v>
      </c>
      <c r="E3" s="17" t="s">
        <v>327</v>
      </c>
      <c r="F3" s="17" t="s">
        <v>328</v>
      </c>
      <c r="G3" s="17" t="s">
        <v>329</v>
      </c>
      <c r="J3" s="302"/>
      <c r="K3" s="286"/>
    </row>
    <row r="4" spans="1:11" ht="20.25" customHeight="1" thickTop="1" thickBot="1" x14ac:dyDescent="0.3">
      <c r="A4" s="11" t="s">
        <v>330</v>
      </c>
      <c r="B4" s="68"/>
      <c r="C4" s="94" t="s">
        <v>18</v>
      </c>
      <c r="D4" s="154" t="s">
        <v>18</v>
      </c>
      <c r="E4" s="68"/>
      <c r="F4" s="94" t="s">
        <v>18</v>
      </c>
      <c r="G4" s="154" t="s">
        <v>18</v>
      </c>
      <c r="J4" s="261">
        <f>B4-'P&amp;L old'!$D$55</f>
        <v>0</v>
      </c>
      <c r="K4" s="264">
        <f>E4-'P&amp;L old'!$E$55</f>
        <v>0</v>
      </c>
    </row>
    <row r="5" spans="1:11" ht="20.25" customHeight="1" thickBot="1" x14ac:dyDescent="0.3">
      <c r="A5" s="11" t="s">
        <v>331</v>
      </c>
      <c r="B5" s="94" t="s">
        <v>18</v>
      </c>
      <c r="C5" s="68"/>
      <c r="D5" s="106"/>
      <c r="E5" s="94" t="s">
        <v>18</v>
      </c>
      <c r="F5" s="68"/>
      <c r="G5" s="106"/>
    </row>
    <row r="6" spans="1:11" ht="20.25" customHeight="1" thickBot="1" x14ac:dyDescent="0.3">
      <c r="A6" s="11" t="s">
        <v>332</v>
      </c>
      <c r="B6" s="68"/>
      <c r="C6" s="68"/>
      <c r="D6" s="106"/>
      <c r="E6" s="68"/>
      <c r="F6" s="68"/>
      <c r="G6" s="106"/>
    </row>
    <row r="7" spans="1:11" ht="20.25" customHeight="1" thickBot="1" x14ac:dyDescent="0.3">
      <c r="A7" s="11" t="s">
        <v>333</v>
      </c>
      <c r="B7" s="68"/>
      <c r="C7" s="68"/>
      <c r="D7" s="106"/>
      <c r="E7" s="68"/>
      <c r="F7" s="68"/>
      <c r="G7" s="106"/>
    </row>
    <row r="8" spans="1:11" ht="20.25" customHeight="1" thickBot="1" x14ac:dyDescent="0.3">
      <c r="A8" s="11" t="s">
        <v>334</v>
      </c>
      <c r="B8" s="68"/>
      <c r="C8" s="68"/>
      <c r="D8" s="106"/>
      <c r="E8" s="68"/>
      <c r="F8" s="68"/>
      <c r="G8" s="106"/>
    </row>
    <row r="9" spans="1:11" ht="20.25" customHeight="1" thickBot="1" x14ac:dyDescent="0.35">
      <c r="A9" s="11" t="s">
        <v>14</v>
      </c>
      <c r="B9" s="68"/>
      <c r="C9" s="68"/>
      <c r="D9" s="106"/>
      <c r="E9" s="68"/>
      <c r="F9" s="68"/>
      <c r="G9" s="106"/>
    </row>
    <row r="10" spans="1:11" ht="20.25" customHeight="1" thickBot="1" x14ac:dyDescent="0.3">
      <c r="A10" s="11" t="s">
        <v>335</v>
      </c>
      <c r="B10" s="94" t="s">
        <v>18</v>
      </c>
      <c r="C10" s="68"/>
      <c r="D10" s="106"/>
      <c r="E10" s="94" t="s">
        <v>18</v>
      </c>
      <c r="F10" s="68"/>
      <c r="G10" s="106"/>
      <c r="J10" s="261">
        <f>C10-'P&amp;L old'!$D$57-'P&amp;L old'!$D$64</f>
        <v>0</v>
      </c>
      <c r="K10" s="264">
        <f>F10-'P&amp;L old'!$E$57-'P&amp;L old'!$E$64</f>
        <v>0</v>
      </c>
    </row>
    <row r="11" spans="1:11" ht="20.25" customHeight="1" thickBot="1" x14ac:dyDescent="0.3">
      <c r="A11" s="11" t="s">
        <v>336</v>
      </c>
      <c r="B11" s="94" t="s">
        <v>18</v>
      </c>
      <c r="C11" s="68"/>
      <c r="D11" s="106"/>
      <c r="E11" s="94" t="s">
        <v>18</v>
      </c>
      <c r="F11" s="68"/>
      <c r="G11" s="106"/>
      <c r="J11" s="261">
        <f>C11-'P&amp;L old'!$D$58-'P&amp;L old'!$D$65</f>
        <v>0</v>
      </c>
      <c r="K11" s="264">
        <f>F11-'P&amp;L old'!$E$58-'P&amp;L old'!$E$65</f>
        <v>0</v>
      </c>
    </row>
    <row r="12" spans="1:11" ht="20.25" customHeight="1" thickBot="1" x14ac:dyDescent="0.3">
      <c r="A12" s="13" t="s">
        <v>337</v>
      </c>
      <c r="B12" s="95" t="s">
        <v>18</v>
      </c>
      <c r="C12" s="74">
        <f>C10+C11</f>
        <v>0</v>
      </c>
      <c r="D12" s="153"/>
      <c r="E12" s="95" t="s">
        <v>18</v>
      </c>
      <c r="F12" s="74">
        <f>F10+F11</f>
        <v>0</v>
      </c>
      <c r="G12" s="153"/>
      <c r="J12" s="261">
        <f>C12-'P&amp;L old'!$D$56-'P&amp;L old'!$D$63</f>
        <v>0</v>
      </c>
      <c r="K12" s="264">
        <f>F12-'P&amp;L old'!$E$56-'P&amp;L old'!$E$63</f>
        <v>0</v>
      </c>
    </row>
    <row r="13" spans="1:11" thickTop="1" x14ac:dyDescent="0.3"/>
  </sheetData>
  <mergeCells count="4">
    <mergeCell ref="J1:K1"/>
    <mergeCell ref="A2:A3"/>
    <mergeCell ref="B2:D2"/>
    <mergeCell ref="E2:G2"/>
  </mergeCells>
  <conditionalFormatting sqref="J1">
    <cfRule type="cellIs" priority="3" stopIfTrue="1" operator="greaterThan">
      <formula>0</formula>
    </cfRule>
  </conditionalFormatting>
  <conditionalFormatting sqref="J4:K13">
    <cfRule type="cellIs" dxfId="1" priority="1" operator="lessThan">
      <formula>0</formula>
    </cfRule>
    <cfRule type="cellIs" dxfId="0" priority="2" operator="greaterThan">
      <formula>0</formula>
    </cfRule>
  </conditionalFormatting>
  <pageMargins left="0.7" right="0.7" top="0.75" bottom="0.75" header="0.3" footer="0.3"/>
  <pageSetup paperSize="9"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I21"/>
  <sheetViews>
    <sheetView showGridLines="0" zoomScaleNormal="100" workbookViewId="0">
      <selection activeCell="A6" sqref="A6:A19"/>
    </sheetView>
  </sheetViews>
  <sheetFormatPr defaultRowHeight="15" x14ac:dyDescent="0.25"/>
  <cols>
    <col min="1" max="1" width="17.7109375" customWidth="1"/>
    <col min="2" max="7" width="11.42578125" customWidth="1"/>
  </cols>
  <sheetData>
    <row r="1" spans="1:9" ht="17.25" thickBot="1" x14ac:dyDescent="0.35">
      <c r="A1" s="1" t="s">
        <v>371</v>
      </c>
    </row>
    <row r="2" spans="1:9" ht="25.5" customHeight="1" thickTop="1" thickBot="1" x14ac:dyDescent="0.3">
      <c r="A2" s="933" t="s">
        <v>372</v>
      </c>
      <c r="B2" s="931" t="s">
        <v>373</v>
      </c>
      <c r="C2" s="949"/>
      <c r="D2" s="949"/>
      <c r="E2" s="931" t="s">
        <v>374</v>
      </c>
      <c r="F2" s="949"/>
      <c r="G2" s="932"/>
      <c r="H2" s="16"/>
      <c r="I2" s="16"/>
    </row>
    <row r="3" spans="1:9" ht="20.25" customHeight="1" thickTop="1" thickBot="1" x14ac:dyDescent="0.3">
      <c r="A3" s="934"/>
      <c r="B3" s="49" t="s">
        <v>375</v>
      </c>
      <c r="C3" s="49" t="s">
        <v>376</v>
      </c>
      <c r="D3" s="59" t="s">
        <v>377</v>
      </c>
      <c r="E3" s="49" t="s">
        <v>375</v>
      </c>
      <c r="F3" s="49" t="s">
        <v>376</v>
      </c>
      <c r="G3" s="49" t="s">
        <v>377</v>
      </c>
      <c r="H3" s="16"/>
      <c r="I3" s="16"/>
    </row>
    <row r="4" spans="1:9" ht="20.25" customHeight="1" thickTop="1" thickBot="1" x14ac:dyDescent="0.3">
      <c r="A4" s="934"/>
      <c r="B4" s="950" t="s">
        <v>378</v>
      </c>
      <c r="C4" s="951"/>
      <c r="D4" s="951"/>
      <c r="E4" s="950" t="s">
        <v>378</v>
      </c>
      <c r="F4" s="951"/>
      <c r="G4" s="952"/>
      <c r="H4" s="16"/>
      <c r="I4" s="16"/>
    </row>
    <row r="5" spans="1:9" ht="24.75" customHeight="1" thickBot="1" x14ac:dyDescent="0.3">
      <c r="A5" s="935"/>
      <c r="B5" s="953" t="s">
        <v>379</v>
      </c>
      <c r="C5" s="954"/>
      <c r="D5" s="954"/>
      <c r="E5" s="953" t="s">
        <v>379</v>
      </c>
      <c r="F5" s="954"/>
      <c r="G5" s="955"/>
      <c r="H5" s="16"/>
      <c r="I5" s="16"/>
    </row>
    <row r="6" spans="1:9" ht="20.25" customHeight="1" thickTop="1" thickBot="1" x14ac:dyDescent="0.3">
      <c r="A6" s="945" t="s">
        <v>380</v>
      </c>
      <c r="B6" s="68"/>
      <c r="C6" s="155"/>
      <c r="D6" s="130"/>
      <c r="E6" s="68"/>
      <c r="F6" s="130"/>
      <c r="G6" s="66"/>
      <c r="H6" s="16"/>
      <c r="I6" s="16"/>
    </row>
    <row r="7" spans="1:9" ht="20.25" customHeight="1" thickBot="1" x14ac:dyDescent="0.3">
      <c r="A7" s="948"/>
      <c r="B7" s="68"/>
      <c r="C7" s="156"/>
      <c r="D7" s="108"/>
      <c r="E7" s="68"/>
      <c r="F7" s="108"/>
      <c r="G7" s="109"/>
      <c r="H7" s="16"/>
      <c r="I7" s="16"/>
    </row>
    <row r="8" spans="1:9" ht="20.25" customHeight="1" thickBot="1" x14ac:dyDescent="0.3">
      <c r="A8" s="947" t="s">
        <v>381</v>
      </c>
      <c r="B8" s="68"/>
      <c r="C8" s="156"/>
      <c r="D8" s="108"/>
      <c r="E8" s="68"/>
      <c r="F8" s="108"/>
      <c r="G8" s="109"/>
      <c r="H8" s="16"/>
      <c r="I8" s="16"/>
    </row>
    <row r="9" spans="1:9" ht="20.25" customHeight="1" thickBot="1" x14ac:dyDescent="0.3">
      <c r="A9" s="946"/>
      <c r="B9" s="68"/>
      <c r="C9" s="156"/>
      <c r="D9" s="108"/>
      <c r="E9" s="68"/>
      <c r="F9" s="108"/>
      <c r="G9" s="109"/>
      <c r="H9" s="16"/>
      <c r="I9" s="16"/>
    </row>
    <row r="10" spans="1:9" ht="20.25" customHeight="1" thickTop="1" thickBot="1" x14ac:dyDescent="0.3">
      <c r="A10" s="945" t="s">
        <v>382</v>
      </c>
      <c r="B10" s="68"/>
      <c r="C10" s="156"/>
      <c r="D10" s="108"/>
      <c r="E10" s="68"/>
      <c r="F10" s="108"/>
      <c r="G10" s="109"/>
      <c r="H10" s="16"/>
      <c r="I10" s="16"/>
    </row>
    <row r="11" spans="1:9" ht="20.25" customHeight="1" thickBot="1" x14ac:dyDescent="0.3">
      <c r="A11" s="948"/>
      <c r="B11" s="68"/>
      <c r="C11" s="156"/>
      <c r="D11" s="108"/>
      <c r="E11" s="68"/>
      <c r="F11" s="108"/>
      <c r="G11" s="109"/>
      <c r="H11" s="16"/>
      <c r="I11" s="16"/>
    </row>
    <row r="12" spans="1:9" ht="20.25" customHeight="1" thickBot="1" x14ac:dyDescent="0.3">
      <c r="A12" s="947" t="s">
        <v>383</v>
      </c>
      <c r="B12" s="68"/>
      <c r="C12" s="156"/>
      <c r="D12" s="108"/>
      <c r="E12" s="68"/>
      <c r="F12" s="108"/>
      <c r="G12" s="109"/>
      <c r="H12" s="16"/>
      <c r="I12" s="16"/>
    </row>
    <row r="13" spans="1:9" ht="20.25" customHeight="1" thickBot="1" x14ac:dyDescent="0.3">
      <c r="A13" s="948"/>
      <c r="B13" s="68"/>
      <c r="C13" s="156"/>
      <c r="D13" s="108"/>
      <c r="E13" s="68"/>
      <c r="F13" s="108"/>
      <c r="G13" s="109"/>
      <c r="H13" s="16"/>
      <c r="I13" s="16"/>
    </row>
    <row r="14" spans="1:9" ht="20.25" customHeight="1" thickBot="1" x14ac:dyDescent="0.3">
      <c r="A14" s="947" t="s">
        <v>384</v>
      </c>
      <c r="B14" s="68"/>
      <c r="C14" s="156"/>
      <c r="D14" s="108"/>
      <c r="E14" s="68"/>
      <c r="F14" s="108"/>
      <c r="G14" s="109"/>
      <c r="H14" s="16"/>
      <c r="I14" s="16"/>
    </row>
    <row r="15" spans="1:9" ht="20.25" customHeight="1" thickBot="1" x14ac:dyDescent="0.3">
      <c r="A15" s="946"/>
      <c r="B15" s="68"/>
      <c r="C15" s="156"/>
      <c r="D15" s="108"/>
      <c r="E15" s="68"/>
      <c r="F15" s="108"/>
      <c r="G15" s="109"/>
      <c r="H15" s="16"/>
      <c r="I15" s="16"/>
    </row>
    <row r="16" spans="1:9" ht="20.25" customHeight="1" thickTop="1" thickBot="1" x14ac:dyDescent="0.3">
      <c r="A16" s="945" t="s">
        <v>385</v>
      </c>
      <c r="B16" s="68"/>
      <c r="C16" s="156"/>
      <c r="D16" s="108"/>
      <c r="E16" s="68"/>
      <c r="F16" s="108"/>
      <c r="G16" s="109"/>
      <c r="H16" s="16"/>
      <c r="I16" s="16"/>
    </row>
    <row r="17" spans="1:9" ht="20.25" customHeight="1" thickBot="1" x14ac:dyDescent="0.3">
      <c r="A17" s="946"/>
      <c r="B17" s="68"/>
      <c r="C17" s="156"/>
      <c r="D17" s="108"/>
      <c r="E17" s="68"/>
      <c r="F17" s="108"/>
      <c r="G17" s="109"/>
      <c r="H17" s="16"/>
      <c r="I17" s="16"/>
    </row>
    <row r="18" spans="1:9" ht="20.25" customHeight="1" thickTop="1" thickBot="1" x14ac:dyDescent="0.3">
      <c r="A18" s="945" t="s">
        <v>287</v>
      </c>
      <c r="B18" s="68"/>
      <c r="C18" s="156"/>
      <c r="D18" s="108"/>
      <c r="E18" s="68"/>
      <c r="F18" s="108"/>
      <c r="G18" s="109"/>
      <c r="H18" s="16"/>
      <c r="I18" s="16"/>
    </row>
    <row r="19" spans="1:9" ht="20.25" customHeight="1" thickBot="1" x14ac:dyDescent="0.3">
      <c r="A19" s="946"/>
      <c r="B19" s="74"/>
      <c r="C19" s="157"/>
      <c r="D19" s="132"/>
      <c r="E19" s="74"/>
      <c r="F19" s="132"/>
      <c r="G19" s="115"/>
      <c r="H19" s="16"/>
      <c r="I19" s="16"/>
    </row>
    <row r="20" spans="1:9" thickTop="1" x14ac:dyDescent="0.3">
      <c r="A20" s="39"/>
      <c r="B20" s="39"/>
      <c r="C20" s="39"/>
      <c r="D20" s="39"/>
      <c r="E20" s="39"/>
      <c r="F20" s="39"/>
      <c r="G20" s="39"/>
      <c r="H20" s="16"/>
      <c r="I20" s="16"/>
    </row>
    <row r="21" spans="1:9" ht="14.45" x14ac:dyDescent="0.3">
      <c r="A21" s="158"/>
      <c r="B21" s="16"/>
      <c r="C21" s="16"/>
      <c r="D21" s="16"/>
      <c r="E21" s="16"/>
      <c r="F21" s="16"/>
      <c r="G21" s="16"/>
      <c r="H21" s="16"/>
      <c r="I21" s="16"/>
    </row>
  </sheetData>
  <mergeCells count="14">
    <mergeCell ref="B2:D2"/>
    <mergeCell ref="E2:G2"/>
    <mergeCell ref="B4:D4"/>
    <mergeCell ref="A2:A5"/>
    <mergeCell ref="A8:A9"/>
    <mergeCell ref="E4:G4"/>
    <mergeCell ref="B5:D5"/>
    <mergeCell ref="E5:G5"/>
    <mergeCell ref="A6:A7"/>
    <mergeCell ref="A18:A19"/>
    <mergeCell ref="A16:A17"/>
    <mergeCell ref="A14:A15"/>
    <mergeCell ref="A12:A13"/>
    <mergeCell ref="A10:A11"/>
  </mergeCells>
  <pageMargins left="0.7" right="0.7" top="0.75" bottom="0.75" header="0.3" footer="0.3"/>
  <pageSetup paperSize="9" orientation="portrait"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D29"/>
  <sheetViews>
    <sheetView showGridLines="0" zoomScaleNormal="100" workbookViewId="0">
      <selection activeCell="A19" sqref="A19"/>
    </sheetView>
  </sheetViews>
  <sheetFormatPr defaultRowHeight="15" x14ac:dyDescent="0.25"/>
  <cols>
    <col min="1" max="1" width="25.7109375" customWidth="1"/>
    <col min="2" max="2" width="13.42578125" customWidth="1"/>
    <col min="3" max="4" width="23.5703125" customWidth="1"/>
    <col min="5" max="5" width="18.5703125" customWidth="1"/>
    <col min="6" max="6" width="18.42578125" customWidth="1"/>
    <col min="7" max="7" width="21.140625" customWidth="1"/>
  </cols>
  <sheetData>
    <row r="1" spans="1:4" ht="16.5" x14ac:dyDescent="0.3">
      <c r="A1" s="1" t="s">
        <v>386</v>
      </c>
    </row>
    <row r="2" spans="1:4" ht="17.25" thickBot="1" x14ac:dyDescent="0.35">
      <c r="A2" s="5" t="s">
        <v>8</v>
      </c>
    </row>
    <row r="3" spans="1:4" ht="19.5" customHeight="1" thickTop="1" thickBot="1" x14ac:dyDescent="0.3">
      <c r="A3" s="910" t="s">
        <v>387</v>
      </c>
      <c r="B3" s="910" t="s">
        <v>388</v>
      </c>
      <c r="C3" s="912" t="s">
        <v>389</v>
      </c>
      <c r="D3" s="913"/>
    </row>
    <row r="4" spans="1:4" ht="33" customHeight="1" thickTop="1" thickBot="1" x14ac:dyDescent="0.3">
      <c r="A4" s="911"/>
      <c r="B4" s="911"/>
      <c r="C4" s="30" t="s">
        <v>2</v>
      </c>
      <c r="D4" s="30" t="s">
        <v>390</v>
      </c>
    </row>
    <row r="5" spans="1:4" ht="18.75" customHeight="1" thickTop="1" thickBot="1" x14ac:dyDescent="0.35">
      <c r="A5" s="120"/>
      <c r="B5" s="123"/>
      <c r="C5" s="69"/>
      <c r="D5" s="69"/>
    </row>
    <row r="6" spans="1:4" ht="18.75" customHeight="1" thickBot="1" x14ac:dyDescent="0.35">
      <c r="A6" s="120"/>
      <c r="B6" s="123"/>
      <c r="C6" s="69"/>
      <c r="D6" s="69"/>
    </row>
    <row r="7" spans="1:4" ht="18.75" customHeight="1" thickBot="1" x14ac:dyDescent="0.35">
      <c r="A7" s="121"/>
      <c r="B7" s="111"/>
      <c r="C7" s="69"/>
      <c r="D7" s="69"/>
    </row>
    <row r="8" spans="1:4" ht="18.75" customHeight="1" thickBot="1" x14ac:dyDescent="0.35">
      <c r="A8" s="121"/>
      <c r="B8" s="111"/>
      <c r="C8" s="69"/>
      <c r="D8" s="69"/>
    </row>
    <row r="9" spans="1:4" ht="18.75" customHeight="1" thickBot="1" x14ac:dyDescent="0.35">
      <c r="A9" s="121"/>
      <c r="B9" s="111"/>
      <c r="C9" s="69"/>
      <c r="D9" s="69"/>
    </row>
    <row r="10" spans="1:4" ht="18.75" customHeight="1" thickBot="1" x14ac:dyDescent="0.35">
      <c r="A10" s="121"/>
      <c r="B10" s="111"/>
      <c r="C10" s="69"/>
      <c r="D10" s="69"/>
    </row>
    <row r="11" spans="1:4" ht="18.75" customHeight="1" thickBot="1" x14ac:dyDescent="0.35">
      <c r="A11" s="121"/>
      <c r="B11" s="111"/>
      <c r="C11" s="69"/>
      <c r="D11" s="69"/>
    </row>
    <row r="12" spans="1:4" ht="18.75" customHeight="1" thickBot="1" x14ac:dyDescent="0.35">
      <c r="A12" s="121"/>
      <c r="B12" s="111"/>
      <c r="C12" s="69"/>
      <c r="D12" s="69"/>
    </row>
    <row r="13" spans="1:4" ht="18.75" customHeight="1" thickBot="1" x14ac:dyDescent="0.35">
      <c r="A13" s="120"/>
      <c r="B13" s="123"/>
      <c r="C13" s="69"/>
      <c r="D13" s="69"/>
    </row>
    <row r="14" spans="1:4" ht="18.75" customHeight="1" thickBot="1" x14ac:dyDescent="0.35">
      <c r="A14" s="122"/>
      <c r="B14" s="112"/>
      <c r="C14" s="67"/>
      <c r="D14" s="67"/>
    </row>
    <row r="15" spans="1:4" thickTop="1" x14ac:dyDescent="0.3">
      <c r="A15" s="16"/>
      <c r="B15" s="16"/>
      <c r="C15" s="16"/>
      <c r="D15" s="16"/>
    </row>
    <row r="16" spans="1:4" ht="15.75" thickBot="1" x14ac:dyDescent="0.3">
      <c r="A16" s="16" t="s">
        <v>391</v>
      </c>
      <c r="B16" s="16"/>
      <c r="C16" s="16"/>
      <c r="D16" s="16"/>
    </row>
    <row r="17" spans="1:4" ht="19.5" customHeight="1" thickTop="1" thickBot="1" x14ac:dyDescent="0.3">
      <c r="A17" s="910" t="s">
        <v>452</v>
      </c>
      <c r="B17" s="910" t="s">
        <v>388</v>
      </c>
      <c r="C17" s="912" t="s">
        <v>389</v>
      </c>
      <c r="D17" s="913"/>
    </row>
    <row r="18" spans="1:4" ht="33" customHeight="1" thickTop="1" thickBot="1" x14ac:dyDescent="0.3">
      <c r="A18" s="911"/>
      <c r="B18" s="911"/>
      <c r="C18" s="30" t="s">
        <v>2</v>
      </c>
      <c r="D18" s="30" t="s">
        <v>390</v>
      </c>
    </row>
    <row r="19" spans="1:4" ht="18.75" customHeight="1" thickTop="1" thickBot="1" x14ac:dyDescent="0.35">
      <c r="A19" s="96"/>
      <c r="B19" s="111"/>
      <c r="C19" s="69"/>
      <c r="D19" s="69"/>
    </row>
    <row r="20" spans="1:4" ht="18.75" customHeight="1" thickBot="1" x14ac:dyDescent="0.35">
      <c r="A20" s="96"/>
      <c r="B20" s="111"/>
      <c r="C20" s="69"/>
      <c r="D20" s="69"/>
    </row>
    <row r="21" spans="1:4" ht="18.75" customHeight="1" thickBot="1" x14ac:dyDescent="0.35">
      <c r="A21" s="96"/>
      <c r="B21" s="111"/>
      <c r="C21" s="69"/>
      <c r="D21" s="69"/>
    </row>
    <row r="22" spans="1:4" ht="18.75" customHeight="1" thickBot="1" x14ac:dyDescent="0.35">
      <c r="A22" s="96"/>
      <c r="B22" s="111"/>
      <c r="C22" s="69"/>
      <c r="D22" s="69"/>
    </row>
    <row r="23" spans="1:4" ht="18.75" customHeight="1" thickBot="1" x14ac:dyDescent="0.35">
      <c r="A23" s="96"/>
      <c r="B23" s="111"/>
      <c r="C23" s="69"/>
      <c r="D23" s="69"/>
    </row>
    <row r="24" spans="1:4" ht="18.75" customHeight="1" thickBot="1" x14ac:dyDescent="0.35">
      <c r="A24" s="96"/>
      <c r="B24" s="111"/>
      <c r="C24" s="69"/>
      <c r="D24" s="69"/>
    </row>
    <row r="25" spans="1:4" ht="18.75" customHeight="1" thickBot="1" x14ac:dyDescent="0.35">
      <c r="A25" s="96"/>
      <c r="B25" s="111"/>
      <c r="C25" s="69"/>
      <c r="D25" s="69"/>
    </row>
    <row r="26" spans="1:4" ht="18.75" customHeight="1" thickBot="1" x14ac:dyDescent="0.35">
      <c r="A26" s="96"/>
      <c r="B26" s="111"/>
      <c r="C26" s="69"/>
      <c r="D26" s="69"/>
    </row>
    <row r="27" spans="1:4" ht="18.75" customHeight="1" thickBot="1" x14ac:dyDescent="0.35">
      <c r="A27" s="97"/>
      <c r="B27" s="112"/>
      <c r="C27" s="67"/>
      <c r="D27" s="67"/>
    </row>
    <row r="28" spans="1:4" thickTop="1" x14ac:dyDescent="0.3">
      <c r="A28" s="2"/>
    </row>
    <row r="29" spans="1:4" ht="14.45" x14ac:dyDescent="0.3">
      <c r="A29" s="2"/>
    </row>
  </sheetData>
  <mergeCells count="6">
    <mergeCell ref="A3:A4"/>
    <mergeCell ref="B3:B4"/>
    <mergeCell ref="C3:D3"/>
    <mergeCell ref="A17:A18"/>
    <mergeCell ref="B17:B18"/>
    <mergeCell ref="C17:D17"/>
  </mergeCells>
  <pageMargins left="0.7" right="0.7" top="0.75" bottom="0.75" header="0.3" footer="0.3"/>
  <pageSetup paperSize="9" orientation="portrait" horizontalDpi="300"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0"/>
  <sheetViews>
    <sheetView topLeftCell="A16" zoomScale="80" zoomScaleNormal="80" zoomScaleSheetLayoutView="100" zoomScalePageLayoutView="40" workbookViewId="0">
      <selection activeCell="N28" sqref="N28"/>
    </sheetView>
  </sheetViews>
  <sheetFormatPr defaultRowHeight="15" x14ac:dyDescent="0.25"/>
  <cols>
    <col min="1" max="1" width="7.7109375" customWidth="1"/>
    <col min="4" max="4" width="6.28515625" customWidth="1"/>
    <col min="5" max="5" width="8.5703125" customWidth="1"/>
    <col min="6" max="6" width="7.5703125" customWidth="1"/>
    <col min="8" max="8" width="4.7109375" customWidth="1"/>
    <col min="11" max="11" width="2.85546875" bestFit="1" customWidth="1"/>
    <col min="12" max="12" width="3.7109375" customWidth="1"/>
    <col min="13" max="20" width="2.85546875" bestFit="1" customWidth="1"/>
    <col min="21" max="21" width="3.85546875" customWidth="1"/>
    <col min="22" max="22" width="4.140625" bestFit="1" customWidth="1"/>
    <col min="23" max="29" width="2.85546875" bestFit="1" customWidth="1"/>
    <col min="30" max="30" width="2.5703125" bestFit="1" customWidth="1"/>
  </cols>
  <sheetData>
    <row r="1" spans="1:32" ht="17.45" x14ac:dyDescent="0.3">
      <c r="A1" s="824"/>
      <c r="B1" s="824"/>
      <c r="C1" s="824"/>
      <c r="D1" s="824"/>
      <c r="E1" s="824"/>
      <c r="F1" s="824"/>
      <c r="G1" s="824"/>
      <c r="H1" s="824"/>
      <c r="I1" s="824"/>
      <c r="J1" s="824"/>
      <c r="K1" s="824"/>
      <c r="L1" s="824"/>
      <c r="M1" s="824"/>
      <c r="N1" s="824"/>
      <c r="O1" s="824"/>
      <c r="P1" s="824"/>
      <c r="Q1" s="824"/>
      <c r="R1" s="824"/>
      <c r="S1" s="824"/>
      <c r="T1" s="824"/>
      <c r="U1" s="824"/>
      <c r="V1" s="824"/>
      <c r="W1" s="824"/>
      <c r="X1" s="824"/>
      <c r="Y1" s="824"/>
      <c r="Z1" s="824"/>
      <c r="AA1" s="824"/>
      <c r="AB1" s="824"/>
      <c r="AC1" s="824"/>
      <c r="AD1" s="489"/>
      <c r="AE1" s="489"/>
      <c r="AF1" s="489"/>
    </row>
    <row r="2" spans="1:32" ht="18" x14ac:dyDescent="0.25">
      <c r="A2" s="824"/>
      <c r="B2" s="833" t="s">
        <v>1909</v>
      </c>
      <c r="C2" s="834"/>
      <c r="D2" s="834"/>
      <c r="E2" s="834"/>
      <c r="F2" s="834"/>
      <c r="G2" s="834"/>
      <c r="H2" s="835"/>
      <c r="I2" s="828"/>
      <c r="J2" s="829" t="s">
        <v>1121</v>
      </c>
      <c r="K2" s="836">
        <v>2</v>
      </c>
      <c r="L2" s="837">
        <v>0</v>
      </c>
      <c r="M2" s="837">
        <v>2</v>
      </c>
      <c r="N2" s="837">
        <v>1</v>
      </c>
      <c r="O2" s="837">
        <v>6</v>
      </c>
      <c r="P2" s="837">
        <v>1</v>
      </c>
      <c r="Q2" s="837">
        <v>1</v>
      </c>
      <c r="R2" s="837">
        <v>9</v>
      </c>
      <c r="S2" s="837">
        <v>7</v>
      </c>
      <c r="T2" s="838">
        <v>7</v>
      </c>
      <c r="U2" s="824"/>
      <c r="V2" s="829" t="s">
        <v>964</v>
      </c>
      <c r="W2" s="836">
        <v>3</v>
      </c>
      <c r="X2" s="837">
        <v>6</v>
      </c>
      <c r="Y2" s="837">
        <v>2</v>
      </c>
      <c r="Z2" s="837">
        <v>5</v>
      </c>
      <c r="AA2" s="837">
        <v>4</v>
      </c>
      <c r="AB2" s="837">
        <v>2</v>
      </c>
      <c r="AC2" s="837">
        <v>7</v>
      </c>
      <c r="AD2" s="832">
        <v>4</v>
      </c>
      <c r="AE2" s="610"/>
      <c r="AF2" s="610"/>
    </row>
    <row r="3" spans="1:32" ht="17.45" x14ac:dyDescent="0.3">
      <c r="A3" s="824"/>
      <c r="B3" s="828"/>
      <c r="C3" s="828"/>
      <c r="D3" s="828"/>
      <c r="E3" s="828"/>
      <c r="F3" s="828"/>
      <c r="G3" s="828"/>
      <c r="H3" s="828"/>
      <c r="I3" s="828"/>
      <c r="J3" s="824"/>
      <c r="K3" s="824"/>
      <c r="L3" s="824"/>
      <c r="M3" s="824"/>
      <c r="N3" s="824"/>
      <c r="O3" s="824"/>
      <c r="P3" s="824"/>
      <c r="Q3" s="824"/>
      <c r="R3" s="824"/>
      <c r="S3" s="824"/>
      <c r="T3" s="824"/>
      <c r="U3" s="829"/>
      <c r="V3" s="830"/>
      <c r="W3" s="830"/>
      <c r="X3" s="830"/>
      <c r="Y3" s="830"/>
      <c r="Z3" s="830"/>
      <c r="AA3" s="830"/>
      <c r="AB3" s="830"/>
      <c r="AC3" s="830"/>
      <c r="AD3" s="610"/>
      <c r="AE3" s="610"/>
      <c r="AF3" s="489"/>
    </row>
    <row r="4" spans="1:32" ht="17.45" x14ac:dyDescent="0.3">
      <c r="A4" s="824"/>
      <c r="B4" s="828"/>
      <c r="C4" s="828"/>
      <c r="D4" s="828"/>
      <c r="E4" s="828"/>
      <c r="F4" s="828"/>
      <c r="G4" s="828"/>
      <c r="H4" s="828"/>
      <c r="I4" s="828"/>
      <c r="J4" s="824"/>
      <c r="K4" s="824"/>
      <c r="L4" s="824"/>
      <c r="M4" s="824"/>
      <c r="N4" s="824"/>
      <c r="O4" s="824"/>
      <c r="P4" s="824"/>
      <c r="Q4" s="824"/>
      <c r="R4" s="824"/>
      <c r="S4" s="824"/>
      <c r="T4" s="824"/>
      <c r="U4" s="829"/>
      <c r="V4" s="830"/>
      <c r="W4" s="830"/>
      <c r="X4" s="830"/>
      <c r="Y4" s="830"/>
      <c r="Z4" s="830"/>
      <c r="AA4" s="830"/>
      <c r="AB4" s="830"/>
      <c r="AC4" s="830"/>
      <c r="AD4" s="610"/>
      <c r="AE4" s="610"/>
      <c r="AF4" s="489"/>
    </row>
    <row r="5" spans="1:32" ht="17.45" x14ac:dyDescent="0.3">
      <c r="A5" s="824"/>
      <c r="B5" s="828"/>
      <c r="C5" s="828"/>
      <c r="D5" s="828"/>
      <c r="E5" s="828"/>
      <c r="F5" s="828"/>
      <c r="G5" s="828"/>
      <c r="H5" s="828"/>
      <c r="I5" s="828"/>
      <c r="J5" s="824"/>
      <c r="K5" s="824"/>
      <c r="L5" s="824"/>
      <c r="M5" s="824"/>
      <c r="N5" s="824"/>
      <c r="O5" s="824"/>
      <c r="P5" s="824"/>
      <c r="Q5" s="824"/>
      <c r="R5" s="824"/>
      <c r="S5" s="824"/>
      <c r="T5" s="824"/>
      <c r="U5" s="829"/>
      <c r="V5" s="830"/>
      <c r="W5" s="830"/>
      <c r="X5" s="830"/>
      <c r="Y5" s="830"/>
      <c r="Z5" s="830"/>
      <c r="AA5" s="830"/>
      <c r="AB5" s="830"/>
      <c r="AC5" s="830"/>
      <c r="AD5" s="610"/>
      <c r="AE5" s="610"/>
      <c r="AF5" s="489"/>
    </row>
    <row r="6" spans="1:32" ht="17.45" x14ac:dyDescent="0.3">
      <c r="A6" s="824"/>
      <c r="B6" s="828"/>
      <c r="C6" s="828"/>
      <c r="D6" s="828"/>
      <c r="E6" s="828"/>
      <c r="F6" s="828"/>
      <c r="G6" s="828"/>
      <c r="H6" s="828"/>
      <c r="I6" s="828"/>
      <c r="J6" s="824"/>
      <c r="K6" s="824"/>
      <c r="L6" s="824"/>
      <c r="M6" s="824"/>
      <c r="N6" s="824"/>
      <c r="O6" s="824"/>
      <c r="P6" s="824"/>
      <c r="Q6" s="824"/>
      <c r="R6" s="824"/>
      <c r="S6" s="824"/>
      <c r="T6" s="824"/>
      <c r="U6" s="829"/>
      <c r="V6" s="830"/>
      <c r="W6" s="830"/>
      <c r="X6" s="830"/>
      <c r="Y6" s="830"/>
      <c r="Z6" s="830"/>
      <c r="AA6" s="830"/>
      <c r="AB6" s="830"/>
      <c r="AC6" s="830"/>
      <c r="AD6" s="610"/>
      <c r="AE6" s="610"/>
      <c r="AF6" s="489"/>
    </row>
    <row r="7" spans="1:32" ht="17.45" x14ac:dyDescent="0.3">
      <c r="A7" s="824"/>
      <c r="B7" s="828"/>
      <c r="C7" s="828"/>
      <c r="D7" s="828"/>
      <c r="E7" s="828"/>
      <c r="F7" s="828"/>
      <c r="G7" s="828"/>
      <c r="H7" s="828"/>
      <c r="I7" s="828"/>
      <c r="J7" s="824"/>
      <c r="K7" s="824"/>
      <c r="L7" s="824"/>
      <c r="M7" s="824"/>
      <c r="N7" s="824"/>
      <c r="O7" s="824"/>
      <c r="P7" s="824"/>
      <c r="Q7" s="824"/>
      <c r="R7" s="824"/>
      <c r="S7" s="824"/>
      <c r="T7" s="824"/>
      <c r="U7" s="829"/>
      <c r="V7" s="830"/>
      <c r="W7" s="830"/>
      <c r="X7" s="830"/>
      <c r="Y7" s="830"/>
      <c r="Z7" s="830"/>
      <c r="AA7" s="830"/>
      <c r="AB7" s="830"/>
      <c r="AC7" s="830"/>
      <c r="AD7" s="610"/>
      <c r="AE7" s="610"/>
      <c r="AF7" s="489"/>
    </row>
    <row r="8" spans="1:32" ht="17.45" x14ac:dyDescent="0.3">
      <c r="A8" s="824"/>
      <c r="B8" s="828"/>
      <c r="C8" s="828"/>
      <c r="D8" s="828"/>
      <c r="E8" s="828"/>
      <c r="F8" s="828"/>
      <c r="G8" s="828"/>
      <c r="H8" s="828"/>
      <c r="I8" s="828"/>
      <c r="J8" s="824"/>
      <c r="K8" s="824"/>
      <c r="L8" s="824"/>
      <c r="M8" s="824"/>
      <c r="N8" s="824"/>
      <c r="O8" s="824"/>
      <c r="P8" s="824"/>
      <c r="Q8" s="824"/>
      <c r="R8" s="824"/>
      <c r="S8" s="824"/>
      <c r="T8" s="824"/>
      <c r="U8" s="829"/>
      <c r="V8" s="830"/>
      <c r="W8" s="830"/>
      <c r="X8" s="830"/>
      <c r="Y8" s="830"/>
      <c r="Z8" s="830"/>
      <c r="AA8" s="830"/>
      <c r="AB8" s="830"/>
      <c r="AC8" s="830"/>
      <c r="AD8" s="610"/>
      <c r="AE8" s="610"/>
      <c r="AF8" s="489"/>
    </row>
    <row r="9" spans="1:32" ht="17.45" x14ac:dyDescent="0.3">
      <c r="A9" s="824"/>
      <c r="B9" s="828"/>
      <c r="C9" s="828"/>
      <c r="D9" s="828"/>
      <c r="E9" s="828"/>
      <c r="F9" s="828"/>
      <c r="G9" s="828"/>
      <c r="H9" s="828"/>
      <c r="I9" s="828"/>
      <c r="J9" s="824"/>
      <c r="K9" s="824"/>
      <c r="L9" s="824"/>
      <c r="M9" s="824"/>
      <c r="N9" s="824"/>
      <c r="O9" s="824"/>
      <c r="P9" s="824"/>
      <c r="Q9" s="824"/>
      <c r="R9" s="824"/>
      <c r="S9" s="824"/>
      <c r="T9" s="824"/>
      <c r="U9" s="829"/>
      <c r="V9" s="830"/>
      <c r="W9" s="830"/>
      <c r="X9" s="830"/>
      <c r="Y9" s="830"/>
      <c r="Z9" s="830"/>
      <c r="AA9" s="830"/>
      <c r="AB9" s="830"/>
      <c r="AC9" s="830"/>
      <c r="AD9" s="610"/>
      <c r="AE9" s="610"/>
      <c r="AF9" s="489"/>
    </row>
    <row r="10" spans="1:32" ht="17.45" x14ac:dyDescent="0.3">
      <c r="A10" s="824"/>
      <c r="B10" s="828"/>
      <c r="C10" s="828"/>
      <c r="D10" s="828"/>
      <c r="E10" s="828"/>
      <c r="F10" s="828"/>
      <c r="G10" s="828"/>
      <c r="H10" s="828"/>
      <c r="I10" s="828"/>
      <c r="J10" s="824"/>
      <c r="K10" s="824"/>
      <c r="L10" s="824"/>
      <c r="M10" s="824"/>
      <c r="N10" s="824"/>
      <c r="O10" s="824"/>
      <c r="P10" s="824"/>
      <c r="Q10" s="824"/>
      <c r="R10" s="824"/>
      <c r="S10" s="824"/>
      <c r="T10" s="824"/>
      <c r="U10" s="829"/>
      <c r="V10" s="830"/>
      <c r="W10" s="830"/>
      <c r="X10" s="830"/>
      <c r="Y10" s="830"/>
      <c r="Z10" s="830"/>
      <c r="AA10" s="830"/>
      <c r="AB10" s="830"/>
      <c r="AC10" s="830"/>
      <c r="AD10" s="610"/>
      <c r="AE10" s="610"/>
      <c r="AF10" s="489"/>
    </row>
    <row r="11" spans="1:32" ht="17.45" x14ac:dyDescent="0.3">
      <c r="A11" s="824"/>
      <c r="B11" s="828"/>
      <c r="C11" s="828"/>
      <c r="D11" s="828"/>
      <c r="E11" s="828"/>
      <c r="F11" s="828"/>
      <c r="G11" s="828"/>
      <c r="H11" s="828"/>
      <c r="I11" s="828"/>
      <c r="J11" s="824"/>
      <c r="K11" s="824"/>
      <c r="L11" s="824"/>
      <c r="M11" s="824"/>
      <c r="N11" s="824"/>
      <c r="O11" s="824"/>
      <c r="P11" s="824"/>
      <c r="Q11" s="824"/>
      <c r="R11" s="824"/>
      <c r="S11" s="824"/>
      <c r="T11" s="824"/>
      <c r="U11" s="829"/>
      <c r="V11" s="830"/>
      <c r="W11" s="830"/>
      <c r="X11" s="830"/>
      <c r="Y11" s="830"/>
      <c r="Z11" s="830"/>
      <c r="AA11" s="830"/>
      <c r="AB11" s="830"/>
      <c r="AC11" s="830"/>
      <c r="AD11" s="610"/>
      <c r="AE11" s="610"/>
      <c r="AF11" s="489"/>
    </row>
    <row r="12" spans="1:32" ht="17.45" x14ac:dyDescent="0.3">
      <c r="A12" s="824"/>
      <c r="B12" s="828"/>
      <c r="C12" s="828"/>
      <c r="D12" s="828"/>
      <c r="E12" s="828"/>
      <c r="F12" s="828"/>
      <c r="G12" s="828"/>
      <c r="H12" s="828"/>
      <c r="I12" s="828"/>
      <c r="J12" s="824"/>
      <c r="K12" s="824"/>
      <c r="L12" s="824"/>
      <c r="M12" s="824"/>
      <c r="N12" s="824"/>
      <c r="O12" s="824"/>
      <c r="P12" s="824"/>
      <c r="Q12" s="824"/>
      <c r="R12" s="824"/>
      <c r="S12" s="824"/>
      <c r="T12" s="824"/>
      <c r="U12" s="829"/>
      <c r="V12" s="830"/>
      <c r="W12" s="830"/>
      <c r="X12" s="830"/>
      <c r="Y12" s="830"/>
      <c r="Z12" s="830"/>
      <c r="AA12" s="830"/>
      <c r="AB12" s="830"/>
      <c r="AC12" s="830"/>
      <c r="AD12" s="610"/>
      <c r="AE12" s="610"/>
      <c r="AF12" s="489"/>
    </row>
    <row r="13" spans="1:32" ht="17.45" x14ac:dyDescent="0.3">
      <c r="A13" s="824"/>
      <c r="B13" s="828"/>
      <c r="C13" s="828"/>
      <c r="D13" s="828"/>
      <c r="E13" s="828"/>
      <c r="F13" s="828"/>
      <c r="G13" s="828"/>
      <c r="H13" s="828"/>
      <c r="I13" s="828"/>
      <c r="J13" s="824"/>
      <c r="K13" s="824"/>
      <c r="L13" s="824"/>
      <c r="M13" s="824"/>
      <c r="N13" s="824"/>
      <c r="O13" s="824"/>
      <c r="P13" s="824"/>
      <c r="Q13" s="824"/>
      <c r="R13" s="824"/>
      <c r="S13" s="824"/>
      <c r="T13" s="824"/>
      <c r="U13" s="829"/>
      <c r="V13" s="830"/>
      <c r="W13" s="830"/>
      <c r="X13" s="830"/>
      <c r="Y13" s="830"/>
      <c r="Z13" s="830"/>
      <c r="AA13" s="830"/>
      <c r="AB13" s="830"/>
      <c r="AC13" s="830"/>
      <c r="AD13" s="610"/>
      <c r="AE13" s="610"/>
      <c r="AF13" s="489"/>
    </row>
    <row r="14" spans="1:32" ht="17.45" x14ac:dyDescent="0.3">
      <c r="A14" s="824"/>
      <c r="B14" s="828"/>
      <c r="C14" s="828"/>
      <c r="D14" s="828"/>
      <c r="E14" s="828"/>
      <c r="F14" s="828"/>
      <c r="G14" s="828"/>
      <c r="H14" s="828"/>
      <c r="I14" s="828"/>
      <c r="J14" s="824"/>
      <c r="K14" s="824"/>
      <c r="L14" s="824"/>
      <c r="M14" s="824"/>
      <c r="N14" s="824"/>
      <c r="O14" s="824"/>
      <c r="P14" s="824"/>
      <c r="Q14" s="824"/>
      <c r="R14" s="824"/>
      <c r="S14" s="824"/>
      <c r="T14" s="824"/>
      <c r="U14" s="829"/>
      <c r="V14" s="830"/>
      <c r="W14" s="830"/>
      <c r="X14" s="830"/>
      <c r="Y14" s="830"/>
      <c r="Z14" s="830"/>
      <c r="AA14" s="830"/>
      <c r="AB14" s="830"/>
      <c r="AC14" s="830"/>
      <c r="AD14" s="826"/>
      <c r="AE14" s="610"/>
      <c r="AF14" s="489"/>
    </row>
    <row r="15" spans="1:32" ht="17.45" x14ac:dyDescent="0.3">
      <c r="A15" s="824"/>
      <c r="B15" s="828"/>
      <c r="C15" s="828"/>
      <c r="D15" s="828"/>
      <c r="E15" s="828"/>
      <c r="F15" s="828"/>
      <c r="G15" s="828"/>
      <c r="H15" s="828"/>
      <c r="I15" s="828"/>
      <c r="J15" s="824"/>
      <c r="K15" s="824"/>
      <c r="L15" s="824"/>
      <c r="M15" s="824"/>
      <c r="N15" s="824"/>
      <c r="O15" s="824"/>
      <c r="P15" s="824"/>
      <c r="Q15" s="824"/>
      <c r="R15" s="824"/>
      <c r="S15" s="824"/>
      <c r="T15" s="824"/>
      <c r="U15" s="829"/>
      <c r="V15" s="830"/>
      <c r="W15" s="830"/>
      <c r="X15" s="830"/>
      <c r="Y15" s="830"/>
      <c r="Z15" s="830"/>
      <c r="AA15" s="830"/>
      <c r="AB15" s="830"/>
      <c r="AC15" s="830"/>
      <c r="AD15" s="826"/>
      <c r="AE15" s="610"/>
      <c r="AF15" s="489"/>
    </row>
    <row r="16" spans="1:32" ht="17.45" x14ac:dyDescent="0.3">
      <c r="A16" s="824"/>
      <c r="B16" s="828"/>
      <c r="C16" s="828"/>
      <c r="D16" s="828"/>
      <c r="E16" s="828"/>
      <c r="F16" s="828"/>
      <c r="G16" s="828"/>
      <c r="H16" s="828"/>
      <c r="I16" s="828"/>
      <c r="J16" s="824"/>
      <c r="K16" s="824"/>
      <c r="L16" s="824"/>
      <c r="M16" s="824"/>
      <c r="N16" s="824"/>
      <c r="O16" s="824"/>
      <c r="P16" s="824"/>
      <c r="Q16" s="824"/>
      <c r="R16" s="824"/>
      <c r="S16" s="824"/>
      <c r="T16" s="824"/>
      <c r="U16" s="829"/>
      <c r="V16" s="830"/>
      <c r="W16" s="830"/>
      <c r="X16" s="830"/>
      <c r="Y16" s="830"/>
      <c r="Z16" s="830"/>
      <c r="AA16" s="830"/>
      <c r="AB16" s="830"/>
      <c r="AC16" s="830"/>
      <c r="AD16" s="826"/>
      <c r="AE16" s="610"/>
      <c r="AF16" s="489"/>
    </row>
    <row r="17" spans="1:32" ht="17.45" x14ac:dyDescent="0.3">
      <c r="A17" s="824"/>
      <c r="B17" s="828"/>
      <c r="C17" s="828"/>
      <c r="D17" s="828"/>
      <c r="E17" s="828"/>
      <c r="F17" s="828"/>
      <c r="G17" s="828"/>
      <c r="H17" s="828"/>
      <c r="I17" s="828"/>
      <c r="J17" s="824"/>
      <c r="K17" s="824"/>
      <c r="L17" s="824"/>
      <c r="M17" s="824"/>
      <c r="N17" s="824"/>
      <c r="O17" s="824"/>
      <c r="P17" s="824"/>
      <c r="Q17" s="824"/>
      <c r="R17" s="824"/>
      <c r="S17" s="824"/>
      <c r="T17" s="824"/>
      <c r="U17" s="829"/>
      <c r="V17" s="830"/>
      <c r="W17" s="830"/>
      <c r="X17" s="830"/>
      <c r="Y17" s="830"/>
      <c r="Z17" s="830"/>
      <c r="AA17" s="830"/>
      <c r="AB17" s="830"/>
      <c r="AC17" s="830"/>
      <c r="AD17" s="826"/>
      <c r="AE17" s="610"/>
      <c r="AF17" s="489"/>
    </row>
    <row r="18" spans="1:32" ht="18" x14ac:dyDescent="0.25">
      <c r="A18" s="824"/>
      <c r="B18" s="824"/>
      <c r="C18" s="824"/>
      <c r="D18" s="824"/>
      <c r="E18" s="824"/>
      <c r="F18" s="831" t="s">
        <v>1975</v>
      </c>
      <c r="G18" s="831"/>
      <c r="H18" s="831"/>
      <c r="I18" s="831"/>
      <c r="J18" s="824"/>
      <c r="K18" s="824"/>
      <c r="L18" s="824"/>
      <c r="M18" s="824"/>
      <c r="N18" s="824"/>
      <c r="O18" s="824"/>
      <c r="P18" s="824"/>
      <c r="Q18" s="824"/>
      <c r="R18" s="824"/>
      <c r="S18" s="824"/>
      <c r="T18" s="824"/>
      <c r="U18" s="824"/>
      <c r="V18" s="824"/>
      <c r="W18" s="824"/>
      <c r="X18" s="824"/>
      <c r="Y18" s="824"/>
      <c r="Z18" s="824"/>
      <c r="AA18" s="824"/>
      <c r="AB18" s="824"/>
      <c r="AC18" s="824"/>
      <c r="AD18" s="825"/>
      <c r="AE18" s="489"/>
      <c r="AF18" s="489"/>
    </row>
    <row r="19" spans="1:32" ht="18" x14ac:dyDescent="0.25">
      <c r="A19" s="824"/>
      <c r="B19" s="824"/>
      <c r="C19" s="824"/>
      <c r="D19" s="824"/>
      <c r="E19" s="824"/>
      <c r="F19" s="831" t="s">
        <v>1974</v>
      </c>
      <c r="G19" s="831"/>
      <c r="H19" s="831"/>
      <c r="I19" s="831"/>
      <c r="J19" s="824"/>
      <c r="K19" s="824"/>
      <c r="L19" s="824"/>
      <c r="M19" s="824"/>
      <c r="N19" s="824"/>
      <c r="O19" s="824"/>
      <c r="P19" s="824"/>
      <c r="Q19" s="824"/>
      <c r="R19" s="824"/>
      <c r="S19" s="824"/>
      <c r="T19" s="824"/>
      <c r="U19" s="824"/>
      <c r="V19" s="824"/>
      <c r="W19" s="824"/>
      <c r="X19" s="824"/>
      <c r="Y19" s="824"/>
      <c r="Z19" s="824"/>
      <c r="AA19" s="824"/>
      <c r="AB19" s="824"/>
      <c r="AC19" s="824"/>
      <c r="AD19" s="825"/>
      <c r="AE19" s="489"/>
      <c r="AF19" s="489"/>
    </row>
    <row r="20" spans="1:32" ht="17.45" x14ac:dyDescent="0.3">
      <c r="A20" s="824"/>
      <c r="B20" s="824"/>
      <c r="C20" s="824"/>
      <c r="D20" s="824"/>
      <c r="E20" s="824"/>
      <c r="F20" s="824"/>
      <c r="G20" s="824"/>
      <c r="H20" s="824"/>
      <c r="I20" s="824"/>
      <c r="J20" s="824"/>
      <c r="K20" s="824"/>
      <c r="L20" s="824"/>
      <c r="M20" s="824"/>
      <c r="N20" s="824"/>
      <c r="O20" s="824"/>
      <c r="P20" s="824"/>
      <c r="Q20" s="824"/>
      <c r="R20" s="824"/>
      <c r="S20" s="824"/>
      <c r="T20" s="824"/>
      <c r="U20" s="824"/>
      <c r="V20" s="824"/>
      <c r="W20" s="824"/>
      <c r="X20" s="824"/>
      <c r="Y20" s="824"/>
      <c r="Z20" s="824"/>
      <c r="AA20" s="824"/>
      <c r="AB20" s="824"/>
      <c r="AC20" s="824"/>
      <c r="AD20" s="825"/>
      <c r="AE20" s="489"/>
      <c r="AF20" s="489"/>
    </row>
    <row r="21" spans="1:32" ht="17.45" x14ac:dyDescent="0.3">
      <c r="A21" s="824"/>
      <c r="B21" s="824"/>
      <c r="C21" s="824"/>
      <c r="D21" s="956" t="s">
        <v>2179</v>
      </c>
      <c r="E21" s="956"/>
      <c r="F21" s="956"/>
      <c r="G21" s="956"/>
      <c r="H21" s="956"/>
      <c r="I21" s="956"/>
      <c r="J21" s="956"/>
      <c r="K21" s="956"/>
      <c r="L21" s="956"/>
      <c r="M21" s="956"/>
      <c r="N21" s="956"/>
      <c r="O21" s="956"/>
      <c r="P21" s="824"/>
      <c r="Q21" s="824"/>
      <c r="R21" s="824"/>
      <c r="S21" s="824"/>
      <c r="T21" s="824"/>
      <c r="U21" s="824"/>
      <c r="V21" s="824"/>
      <c r="W21" s="824"/>
      <c r="X21" s="824"/>
      <c r="Y21" s="824"/>
      <c r="Z21" s="824"/>
      <c r="AA21" s="824"/>
      <c r="AB21" s="824"/>
      <c r="AC21" s="824"/>
      <c r="AD21" s="827"/>
    </row>
    <row r="22" spans="1:32" ht="18" x14ac:dyDescent="0.25">
      <c r="A22" s="824"/>
      <c r="B22" s="824"/>
      <c r="C22" s="824"/>
      <c r="D22" s="956" t="s">
        <v>2180</v>
      </c>
      <c r="E22" s="956"/>
      <c r="F22" s="956"/>
      <c r="G22" s="956"/>
      <c r="H22" s="956"/>
      <c r="I22" s="956"/>
      <c r="J22" s="956"/>
      <c r="K22" s="956"/>
      <c r="L22" s="956"/>
      <c r="M22" s="824"/>
      <c r="N22" s="824"/>
      <c r="O22" s="824"/>
      <c r="P22" s="824"/>
      <c r="Q22" s="824"/>
      <c r="R22" s="824"/>
      <c r="S22" s="824"/>
      <c r="T22" s="824"/>
      <c r="U22" s="824"/>
      <c r="V22" s="824"/>
      <c r="W22" s="824"/>
      <c r="X22" s="824"/>
      <c r="Y22" s="824"/>
      <c r="Z22" s="824"/>
      <c r="AA22" s="824"/>
      <c r="AB22" s="824"/>
      <c r="AC22" s="824"/>
      <c r="AD22" s="827"/>
    </row>
    <row r="23" spans="1:32" ht="17.45" x14ac:dyDescent="0.3">
      <c r="A23" s="824"/>
      <c r="B23" s="824"/>
      <c r="C23" s="824"/>
      <c r="D23" s="824"/>
      <c r="E23" s="824"/>
      <c r="F23" s="824"/>
      <c r="G23" s="824"/>
      <c r="H23" s="824"/>
      <c r="I23" s="824"/>
      <c r="J23" s="824"/>
      <c r="K23" s="824"/>
      <c r="L23" s="824"/>
      <c r="M23" s="824"/>
      <c r="N23" s="824"/>
      <c r="O23" s="824"/>
      <c r="P23" s="824"/>
      <c r="Q23" s="824"/>
      <c r="R23" s="824"/>
      <c r="S23" s="824"/>
      <c r="T23" s="824"/>
      <c r="U23" s="824"/>
      <c r="V23" s="824"/>
      <c r="W23" s="824"/>
      <c r="X23" s="824"/>
      <c r="Y23" s="824"/>
      <c r="Z23" s="824"/>
      <c r="AA23" s="824"/>
      <c r="AB23" s="824"/>
      <c r="AC23" s="824"/>
      <c r="AD23" s="827"/>
    </row>
    <row r="24" spans="1:32" ht="17.45" x14ac:dyDescent="0.3">
      <c r="A24" s="824"/>
      <c r="B24" s="824"/>
      <c r="C24" s="824"/>
      <c r="D24" s="824"/>
      <c r="E24" s="824"/>
      <c r="F24" s="824"/>
      <c r="G24" s="824"/>
      <c r="H24" s="824"/>
      <c r="I24" s="824"/>
      <c r="J24" s="824"/>
      <c r="K24" s="824"/>
      <c r="L24" s="824"/>
      <c r="M24" s="824"/>
      <c r="N24" s="824"/>
      <c r="O24" s="824"/>
      <c r="P24" s="824"/>
      <c r="Q24" s="824"/>
      <c r="R24" s="824"/>
      <c r="S24" s="824"/>
      <c r="T24" s="824"/>
      <c r="U24" s="824"/>
      <c r="V24" s="824"/>
      <c r="W24" s="824"/>
      <c r="X24" s="824"/>
      <c r="Y24" s="824"/>
      <c r="Z24" s="824"/>
      <c r="AA24" s="824"/>
      <c r="AB24" s="824"/>
      <c r="AC24" s="824"/>
      <c r="AD24" s="827"/>
    </row>
    <row r="25" spans="1:32" ht="17.45" x14ac:dyDescent="0.3">
      <c r="A25" s="824"/>
      <c r="B25" s="824"/>
      <c r="C25" s="824"/>
      <c r="D25" s="824"/>
      <c r="E25" s="824"/>
      <c r="F25" s="824"/>
      <c r="G25" s="824"/>
      <c r="H25" s="824"/>
      <c r="I25" s="824"/>
      <c r="J25" s="824"/>
      <c r="K25" s="824"/>
      <c r="L25" s="824"/>
      <c r="M25" s="824"/>
      <c r="N25" s="824"/>
      <c r="O25" s="824"/>
      <c r="P25" s="824"/>
      <c r="Q25" s="824"/>
      <c r="R25" s="824"/>
      <c r="S25" s="824"/>
      <c r="T25" s="824"/>
      <c r="U25" s="824"/>
      <c r="V25" s="824"/>
      <c r="W25" s="824"/>
      <c r="X25" s="824"/>
      <c r="Y25" s="824"/>
      <c r="Z25" s="824"/>
      <c r="AA25" s="824"/>
      <c r="AB25" s="824"/>
      <c r="AC25" s="824"/>
      <c r="AD25" s="827"/>
    </row>
    <row r="26" spans="1:32" ht="17.45" x14ac:dyDescent="0.3">
      <c r="A26" s="824"/>
      <c r="B26" s="824"/>
      <c r="C26" s="824"/>
      <c r="D26" s="824"/>
      <c r="E26" s="824"/>
      <c r="F26" s="824"/>
      <c r="G26" s="824"/>
      <c r="H26" s="824"/>
      <c r="I26" s="824"/>
      <c r="J26" s="824"/>
      <c r="K26" s="824"/>
      <c r="L26" s="824"/>
      <c r="M26" s="824"/>
      <c r="N26" s="824"/>
      <c r="O26" s="824"/>
      <c r="P26" s="824"/>
      <c r="Q26" s="824"/>
      <c r="R26" s="824"/>
      <c r="S26" s="824"/>
      <c r="T26" s="824"/>
      <c r="U26" s="824"/>
      <c r="V26" s="824"/>
      <c r="W26" s="824"/>
      <c r="X26" s="824"/>
      <c r="Y26" s="824"/>
      <c r="Z26" s="824"/>
      <c r="AA26" s="824"/>
      <c r="AB26" s="824"/>
      <c r="AC26" s="824"/>
      <c r="AD26" s="827"/>
    </row>
    <row r="27" spans="1:32" ht="17.45" x14ac:dyDescent="0.3">
      <c r="A27" s="824"/>
      <c r="B27" s="824"/>
      <c r="C27" s="824"/>
      <c r="D27" s="824"/>
      <c r="E27" s="824"/>
      <c r="F27" s="824"/>
      <c r="G27" s="824"/>
      <c r="H27" s="824"/>
      <c r="I27" s="824"/>
      <c r="J27" s="824"/>
      <c r="K27" s="824"/>
      <c r="L27" s="824"/>
      <c r="M27" s="824"/>
      <c r="N27" s="824"/>
      <c r="O27" s="824"/>
      <c r="P27" s="824"/>
      <c r="Q27" s="824"/>
      <c r="R27" s="824"/>
      <c r="S27" s="824"/>
      <c r="T27" s="824"/>
      <c r="U27" s="824"/>
      <c r="V27" s="824"/>
      <c r="W27" s="824"/>
      <c r="X27" s="824"/>
      <c r="Y27" s="824"/>
      <c r="Z27" s="824"/>
      <c r="AA27" s="824"/>
      <c r="AB27" s="824"/>
      <c r="AC27" s="824"/>
      <c r="AD27" s="827"/>
    </row>
    <row r="28" spans="1:32" ht="17.45" x14ac:dyDescent="0.3">
      <c r="A28" s="824"/>
      <c r="B28" s="824"/>
      <c r="C28" s="824"/>
      <c r="D28" s="824"/>
      <c r="E28" s="824"/>
      <c r="F28" s="824"/>
      <c r="G28" s="824"/>
      <c r="H28" s="824"/>
      <c r="I28" s="824"/>
      <c r="J28" s="824"/>
      <c r="K28" s="824"/>
      <c r="L28" s="824"/>
      <c r="M28" s="824"/>
      <c r="N28" s="824"/>
      <c r="O28" s="824"/>
      <c r="P28" s="824"/>
      <c r="Q28" s="824"/>
      <c r="R28" s="824"/>
      <c r="S28" s="824"/>
      <c r="T28" s="824"/>
      <c r="U28" s="824"/>
      <c r="V28" s="824"/>
      <c r="W28" s="824"/>
      <c r="X28" s="824"/>
      <c r="Y28" s="824"/>
      <c r="Z28" s="824"/>
      <c r="AA28" s="824"/>
      <c r="AB28" s="824"/>
      <c r="AC28" s="824"/>
      <c r="AD28" s="827"/>
    </row>
    <row r="29" spans="1:32" ht="17.45" x14ac:dyDescent="0.3">
      <c r="A29" s="824"/>
      <c r="B29" s="824"/>
      <c r="C29" s="824"/>
      <c r="D29" s="824"/>
      <c r="E29" s="824"/>
      <c r="F29" s="824"/>
      <c r="G29" s="824"/>
      <c r="H29" s="824"/>
      <c r="I29" s="824"/>
      <c r="J29" s="824"/>
      <c r="K29" s="824"/>
      <c r="L29" s="824"/>
      <c r="M29" s="824"/>
      <c r="N29" s="824"/>
      <c r="O29" s="824"/>
      <c r="P29" s="824"/>
      <c r="Q29" s="824"/>
      <c r="R29" s="824"/>
      <c r="S29" s="824"/>
      <c r="T29" s="824"/>
      <c r="U29" s="824"/>
      <c r="V29" s="824"/>
      <c r="W29" s="824"/>
      <c r="X29" s="824"/>
      <c r="Y29" s="824"/>
      <c r="Z29" s="824"/>
      <c r="AA29" s="824"/>
      <c r="AB29" s="824"/>
      <c r="AC29" s="824"/>
      <c r="AD29" s="827"/>
    </row>
    <row r="30" spans="1:32" ht="17.45" x14ac:dyDescent="0.3">
      <c r="A30" s="824"/>
      <c r="B30" s="824"/>
      <c r="C30" s="824"/>
      <c r="D30" s="824"/>
      <c r="E30" s="824"/>
      <c r="F30" s="824"/>
      <c r="G30" s="824"/>
      <c r="H30" s="824"/>
      <c r="I30" s="824"/>
      <c r="J30" s="824"/>
      <c r="K30" s="824"/>
      <c r="L30" s="824"/>
      <c r="M30" s="824"/>
      <c r="N30" s="824"/>
      <c r="O30" s="824"/>
      <c r="P30" s="824"/>
      <c r="Q30" s="824"/>
      <c r="R30" s="824"/>
      <c r="S30" s="824"/>
      <c r="T30" s="824"/>
      <c r="U30" s="824"/>
      <c r="V30" s="824"/>
      <c r="W30" s="824"/>
      <c r="X30" s="824"/>
      <c r="Y30" s="824"/>
      <c r="Z30" s="824"/>
      <c r="AA30" s="824"/>
      <c r="AB30" s="824"/>
      <c r="AC30" s="824"/>
      <c r="AD30" s="827"/>
    </row>
    <row r="31" spans="1:32" ht="17.45" x14ac:dyDescent="0.3">
      <c r="A31" s="824"/>
      <c r="B31" s="824"/>
      <c r="C31" s="824"/>
      <c r="D31" s="824"/>
      <c r="E31" s="824"/>
      <c r="F31" s="824"/>
      <c r="G31" s="824"/>
      <c r="H31" s="824"/>
      <c r="I31" s="824"/>
      <c r="J31" s="824"/>
      <c r="K31" s="824"/>
      <c r="L31" s="824"/>
      <c r="M31" s="824"/>
      <c r="N31" s="824"/>
      <c r="O31" s="824"/>
      <c r="P31" s="824"/>
      <c r="Q31" s="824"/>
      <c r="R31" s="824"/>
      <c r="S31" s="824"/>
      <c r="T31" s="824"/>
      <c r="U31" s="824"/>
      <c r="V31" s="824"/>
      <c r="W31" s="824"/>
      <c r="X31" s="824"/>
      <c r="Y31" s="824"/>
      <c r="Z31" s="824"/>
      <c r="AA31" s="824"/>
      <c r="AB31" s="824"/>
      <c r="AC31" s="824"/>
      <c r="AD31" s="827"/>
    </row>
    <row r="32" spans="1:32" ht="18" x14ac:dyDescent="0.25">
      <c r="A32" s="824"/>
      <c r="B32" s="831" t="s">
        <v>1971</v>
      </c>
      <c r="C32" s="831"/>
      <c r="D32" s="831"/>
      <c r="E32" s="824"/>
      <c r="F32" s="824"/>
      <c r="G32" s="824"/>
      <c r="H32" s="824"/>
      <c r="I32" s="824"/>
      <c r="J32" s="824"/>
      <c r="K32" s="824"/>
      <c r="L32" s="824"/>
      <c r="M32" s="824"/>
      <c r="N32" s="824"/>
      <c r="O32" s="824"/>
      <c r="P32" s="824"/>
      <c r="Q32" s="824"/>
      <c r="R32" s="824"/>
      <c r="S32" s="824"/>
      <c r="T32" s="824"/>
      <c r="U32" s="824"/>
      <c r="V32" s="824"/>
      <c r="W32" s="824"/>
      <c r="X32" s="824"/>
      <c r="Y32" s="824"/>
      <c r="Z32" s="824"/>
      <c r="AA32" s="824"/>
      <c r="AB32" s="824"/>
      <c r="AC32" s="824"/>
      <c r="AD32" s="827"/>
    </row>
    <row r="33" spans="1:30" ht="17.45" x14ac:dyDescent="0.3">
      <c r="A33" s="824"/>
      <c r="B33" s="824"/>
      <c r="C33" s="824"/>
      <c r="D33" s="824"/>
      <c r="E33" s="824"/>
      <c r="F33" s="824"/>
      <c r="G33" s="824"/>
      <c r="H33" s="824"/>
      <c r="I33" s="824"/>
      <c r="J33" s="824"/>
      <c r="K33" s="824"/>
      <c r="L33" s="824"/>
      <c r="M33" s="824"/>
      <c r="N33" s="824"/>
      <c r="O33" s="824"/>
      <c r="P33" s="824"/>
      <c r="Q33" s="824"/>
      <c r="R33" s="824"/>
      <c r="S33" s="824"/>
      <c r="T33" s="824"/>
      <c r="U33" s="824"/>
      <c r="V33" s="824"/>
      <c r="W33" s="824"/>
      <c r="X33" s="824"/>
      <c r="Y33" s="824"/>
      <c r="Z33" s="824"/>
      <c r="AA33" s="824"/>
      <c r="AB33" s="824"/>
      <c r="AC33" s="824"/>
      <c r="AD33" s="827"/>
    </row>
    <row r="34" spans="1:30" ht="18" x14ac:dyDescent="0.25">
      <c r="A34" s="824"/>
      <c r="B34" s="824" t="s">
        <v>1972</v>
      </c>
      <c r="C34" s="824"/>
      <c r="D34" s="824"/>
      <c r="E34" s="824"/>
      <c r="F34" s="824"/>
      <c r="G34" s="824"/>
      <c r="H34" s="824"/>
      <c r="I34" s="824"/>
      <c r="J34" s="824"/>
      <c r="K34" s="824"/>
      <c r="L34" s="824"/>
      <c r="M34" s="824"/>
      <c r="N34" s="824"/>
      <c r="O34" s="824"/>
      <c r="P34" s="824"/>
      <c r="Q34" s="824"/>
      <c r="R34" s="824"/>
      <c r="S34" s="824"/>
      <c r="T34" s="824"/>
      <c r="U34" s="824"/>
      <c r="V34" s="824"/>
      <c r="W34" s="824"/>
      <c r="X34" s="824"/>
      <c r="Y34" s="824"/>
      <c r="Z34" s="824"/>
      <c r="AA34" s="824"/>
      <c r="AB34" s="824"/>
      <c r="AC34" s="824"/>
      <c r="AD34" s="827"/>
    </row>
    <row r="35" spans="1:30" ht="17.45" x14ac:dyDescent="0.3">
      <c r="A35" s="824"/>
      <c r="B35" s="824"/>
      <c r="C35" s="824"/>
      <c r="D35" s="824"/>
      <c r="E35" s="824"/>
      <c r="F35" s="824"/>
      <c r="G35" s="824"/>
      <c r="H35" s="824"/>
      <c r="I35" s="824"/>
      <c r="J35" s="824"/>
      <c r="K35" s="824"/>
      <c r="L35" s="824"/>
      <c r="M35" s="824"/>
      <c r="N35" s="824"/>
      <c r="O35" s="824"/>
      <c r="P35" s="824"/>
      <c r="Q35" s="824"/>
      <c r="R35" s="824"/>
      <c r="S35" s="824"/>
      <c r="T35" s="824"/>
      <c r="U35" s="824"/>
      <c r="V35" s="824"/>
      <c r="W35" s="824"/>
      <c r="X35" s="824"/>
      <c r="Y35" s="824"/>
      <c r="Z35" s="824"/>
      <c r="AA35" s="824"/>
      <c r="AB35" s="824"/>
      <c r="AC35" s="824"/>
      <c r="AD35" s="827"/>
    </row>
    <row r="36" spans="1:30" ht="17.45" x14ac:dyDescent="0.3">
      <c r="A36" s="824"/>
      <c r="B36" s="846"/>
      <c r="C36" s="839"/>
      <c r="D36" s="839"/>
      <c r="E36" s="839"/>
      <c r="F36" s="839"/>
      <c r="G36" s="839"/>
      <c r="H36" s="839"/>
      <c r="I36" s="839"/>
      <c r="J36" s="839"/>
      <c r="K36" s="839"/>
      <c r="L36" s="839"/>
      <c r="M36" s="839"/>
      <c r="N36" s="839"/>
      <c r="O36" s="839"/>
      <c r="P36" s="839"/>
      <c r="Q36" s="839"/>
      <c r="R36" s="839"/>
      <c r="S36" s="839"/>
      <c r="T36" s="839"/>
      <c r="U36" s="839"/>
      <c r="V36" s="839"/>
      <c r="W36" s="839"/>
      <c r="X36" s="839"/>
      <c r="Y36" s="839"/>
      <c r="Z36" s="839"/>
      <c r="AA36" s="839"/>
      <c r="AB36" s="840"/>
      <c r="AC36" s="824"/>
      <c r="AD36" s="827"/>
    </row>
    <row r="37" spans="1:30" ht="17.45" x14ac:dyDescent="0.3">
      <c r="A37" s="824"/>
      <c r="B37" s="841" t="s">
        <v>1986</v>
      </c>
      <c r="C37" s="831"/>
      <c r="D37" s="824"/>
      <c r="E37" s="824"/>
      <c r="F37" s="824"/>
      <c r="G37" s="824"/>
      <c r="H37" s="824"/>
      <c r="I37" s="824"/>
      <c r="J37" s="824"/>
      <c r="K37" s="824"/>
      <c r="L37" s="824"/>
      <c r="M37" s="824"/>
      <c r="N37" s="824"/>
      <c r="O37" s="824"/>
      <c r="P37" s="824"/>
      <c r="Q37" s="824"/>
      <c r="R37" s="824"/>
      <c r="S37" s="824"/>
      <c r="T37" s="824"/>
      <c r="U37" s="824"/>
      <c r="V37" s="824"/>
      <c r="W37" s="824"/>
      <c r="X37" s="824"/>
      <c r="Y37" s="824"/>
      <c r="Z37" s="824"/>
      <c r="AA37" s="824"/>
      <c r="AB37" s="842"/>
      <c r="AC37" s="824"/>
      <c r="AD37" s="827"/>
    </row>
    <row r="38" spans="1:30" ht="18" x14ac:dyDescent="0.25">
      <c r="A38" s="824"/>
      <c r="B38" s="841"/>
      <c r="C38" s="831"/>
      <c r="D38" s="824"/>
      <c r="E38" s="824"/>
      <c r="F38" s="824"/>
      <c r="G38" s="824"/>
      <c r="H38" s="824"/>
      <c r="I38" s="824"/>
      <c r="J38" s="824"/>
      <c r="K38" s="824"/>
      <c r="L38" s="824"/>
      <c r="M38" s="824"/>
      <c r="N38" s="824"/>
      <c r="O38" s="824"/>
      <c r="P38" s="824"/>
      <c r="Q38" s="824"/>
      <c r="R38" s="824"/>
      <c r="S38" s="824"/>
      <c r="T38" s="824"/>
      <c r="U38" s="824"/>
      <c r="V38" s="824"/>
      <c r="W38" s="824"/>
      <c r="X38" s="824"/>
      <c r="Y38" s="824"/>
      <c r="Z38" s="824"/>
      <c r="AA38" s="824"/>
      <c r="AB38" s="842"/>
      <c r="AC38" s="824"/>
      <c r="AD38" s="827"/>
    </row>
    <row r="39" spans="1:30" ht="18" x14ac:dyDescent="0.25">
      <c r="A39" s="824"/>
      <c r="B39" s="841" t="s">
        <v>1973</v>
      </c>
      <c r="C39" s="831"/>
      <c r="D39" s="824"/>
      <c r="E39" s="824"/>
      <c r="F39" s="824"/>
      <c r="G39" s="824"/>
      <c r="H39" s="824"/>
      <c r="I39" s="824"/>
      <c r="J39" s="824"/>
      <c r="K39" s="824"/>
      <c r="L39" s="824"/>
      <c r="M39" s="824"/>
      <c r="N39" s="824"/>
      <c r="O39" s="824"/>
      <c r="P39" s="824"/>
      <c r="Q39" s="824"/>
      <c r="R39" s="824"/>
      <c r="S39" s="824"/>
      <c r="T39" s="824"/>
      <c r="U39" s="824"/>
      <c r="V39" s="824"/>
      <c r="W39" s="824"/>
      <c r="X39" s="824"/>
      <c r="Y39" s="824"/>
      <c r="Z39" s="824"/>
      <c r="AA39" s="824"/>
      <c r="AB39" s="842"/>
      <c r="AC39" s="824"/>
      <c r="AD39" s="827"/>
    </row>
    <row r="40" spans="1:30" ht="17.45" x14ac:dyDescent="0.3">
      <c r="A40" s="824"/>
      <c r="B40" s="843"/>
      <c r="C40" s="844"/>
      <c r="D40" s="844"/>
      <c r="E40" s="844"/>
      <c r="F40" s="844"/>
      <c r="G40" s="844"/>
      <c r="H40" s="844"/>
      <c r="I40" s="844"/>
      <c r="J40" s="844"/>
      <c r="K40" s="844"/>
      <c r="L40" s="844"/>
      <c r="M40" s="844"/>
      <c r="N40" s="844"/>
      <c r="O40" s="844"/>
      <c r="P40" s="844"/>
      <c r="Q40" s="844"/>
      <c r="R40" s="844"/>
      <c r="S40" s="844"/>
      <c r="T40" s="844"/>
      <c r="U40" s="844"/>
      <c r="V40" s="844"/>
      <c r="W40" s="844"/>
      <c r="X40" s="844"/>
      <c r="Y40" s="844"/>
      <c r="Z40" s="844"/>
      <c r="AA40" s="844"/>
      <c r="AB40" s="845"/>
      <c r="AC40" s="824"/>
      <c r="AD40" s="827"/>
    </row>
    <row r="41" spans="1:30" ht="17.45" x14ac:dyDescent="0.3">
      <c r="A41" s="824"/>
      <c r="B41" s="824"/>
      <c r="C41" s="824"/>
      <c r="D41" s="824"/>
      <c r="E41" s="824"/>
      <c r="F41" s="824"/>
      <c r="G41" s="824"/>
      <c r="H41" s="824"/>
      <c r="I41" s="824"/>
      <c r="J41" s="824"/>
      <c r="K41" s="824"/>
      <c r="L41" s="824"/>
      <c r="M41" s="824"/>
      <c r="N41" s="824"/>
      <c r="O41" s="824"/>
      <c r="P41" s="824"/>
      <c r="Q41" s="824"/>
      <c r="R41" s="824"/>
      <c r="S41" s="824"/>
      <c r="T41" s="824"/>
      <c r="U41" s="824"/>
      <c r="V41" s="824"/>
      <c r="W41" s="824"/>
      <c r="X41" s="824"/>
      <c r="Y41" s="824"/>
      <c r="Z41" s="824"/>
      <c r="AA41" s="824"/>
      <c r="AB41" s="824"/>
      <c r="AC41" s="824"/>
      <c r="AD41" s="827"/>
    </row>
    <row r="42" spans="1:30" ht="17.45" x14ac:dyDescent="0.3">
      <c r="A42" s="824"/>
      <c r="B42" s="824"/>
      <c r="C42" s="824"/>
      <c r="D42" s="824"/>
      <c r="E42" s="824"/>
      <c r="F42" s="824"/>
      <c r="G42" s="824"/>
      <c r="H42" s="824"/>
      <c r="I42" s="824"/>
      <c r="J42" s="824"/>
      <c r="K42" s="824"/>
      <c r="L42" s="824"/>
      <c r="M42" s="824"/>
      <c r="N42" s="824"/>
      <c r="O42" s="824"/>
      <c r="P42" s="824"/>
      <c r="Q42" s="824"/>
      <c r="R42" s="824"/>
      <c r="S42" s="824"/>
      <c r="T42" s="824"/>
      <c r="U42" s="824"/>
      <c r="V42" s="824"/>
      <c r="W42" s="824"/>
      <c r="X42" s="824"/>
      <c r="Y42" s="824"/>
      <c r="Z42" s="824"/>
      <c r="AA42" s="824"/>
      <c r="AB42" s="824"/>
      <c r="AC42" s="824"/>
      <c r="AD42" s="827"/>
    </row>
    <row r="43" spans="1:30" ht="18" x14ac:dyDescent="0.25">
      <c r="A43" s="824"/>
      <c r="B43" s="824"/>
      <c r="C43" s="824"/>
      <c r="D43" s="824"/>
      <c r="E43" s="824"/>
      <c r="F43" s="824"/>
      <c r="G43" s="824"/>
      <c r="H43" s="824"/>
      <c r="I43" s="824"/>
      <c r="J43" s="824"/>
      <c r="K43" s="824"/>
      <c r="L43" s="824"/>
      <c r="M43" s="824"/>
      <c r="N43" s="824"/>
      <c r="O43" s="824"/>
      <c r="P43" s="824"/>
      <c r="Q43" s="824"/>
      <c r="R43" s="824"/>
      <c r="S43" s="824"/>
      <c r="T43" s="824"/>
      <c r="U43" s="824"/>
      <c r="V43" s="824"/>
      <c r="W43" s="824"/>
      <c r="X43" s="824"/>
      <c r="Y43" s="824"/>
      <c r="Z43" s="824"/>
      <c r="AA43" s="824"/>
      <c r="AB43" s="824"/>
      <c r="AC43" s="824"/>
      <c r="AD43" s="827"/>
    </row>
    <row r="44" spans="1:30" ht="18" x14ac:dyDescent="0.25">
      <c r="A44" s="824"/>
      <c r="B44" s="824"/>
      <c r="C44" s="824"/>
      <c r="D44" s="824"/>
      <c r="E44" s="824"/>
      <c r="F44" s="824"/>
      <c r="G44" s="824"/>
      <c r="H44" s="824"/>
      <c r="I44" s="824"/>
      <c r="J44" s="824"/>
      <c r="K44" s="824"/>
      <c r="L44" s="824"/>
      <c r="M44" s="824"/>
      <c r="N44" s="824"/>
      <c r="O44" s="824"/>
      <c r="P44" s="824"/>
      <c r="Q44" s="824"/>
      <c r="R44" s="824"/>
      <c r="S44" s="824"/>
      <c r="T44" s="824"/>
      <c r="U44" s="824"/>
      <c r="V44" s="824"/>
      <c r="W44" s="824"/>
      <c r="X44" s="824"/>
      <c r="Y44" s="824"/>
      <c r="Z44" s="824"/>
      <c r="AA44" s="824"/>
      <c r="AB44" s="824"/>
      <c r="AC44" s="824"/>
      <c r="AD44" s="827"/>
    </row>
    <row r="45" spans="1:30" ht="18" x14ac:dyDescent="0.25">
      <c r="A45" s="824"/>
      <c r="B45" s="824"/>
      <c r="C45" s="824"/>
      <c r="D45" s="824"/>
      <c r="E45" s="824"/>
      <c r="F45" s="824"/>
      <c r="G45" s="824"/>
      <c r="H45" s="824"/>
      <c r="I45" s="824"/>
      <c r="J45" s="824"/>
      <c r="K45" s="824"/>
      <c r="L45" s="824"/>
      <c r="M45" s="824"/>
      <c r="N45" s="824"/>
      <c r="O45" s="824"/>
      <c r="P45" s="824"/>
      <c r="Q45" s="824"/>
      <c r="R45" s="824"/>
      <c r="S45" s="824"/>
      <c r="T45" s="824"/>
      <c r="U45" s="824"/>
      <c r="V45" s="824"/>
      <c r="W45" s="824"/>
      <c r="X45" s="824"/>
      <c r="Y45" s="824"/>
      <c r="Z45" s="824"/>
      <c r="AA45" s="824"/>
      <c r="AB45" s="824"/>
      <c r="AC45" s="824"/>
      <c r="AD45" s="827"/>
    </row>
    <row r="46" spans="1:30" ht="18" x14ac:dyDescent="0.25">
      <c r="A46" s="824"/>
      <c r="B46" s="824"/>
      <c r="C46" s="824"/>
      <c r="D46" s="824"/>
      <c r="E46" s="824"/>
      <c r="F46" s="824"/>
      <c r="G46" s="824"/>
      <c r="H46" s="824"/>
      <c r="I46" s="824"/>
      <c r="J46" s="824"/>
      <c r="K46" s="824"/>
      <c r="L46" s="824"/>
      <c r="M46" s="824"/>
      <c r="N46" s="824"/>
      <c r="O46" s="824"/>
      <c r="P46" s="824"/>
      <c r="Q46" s="824"/>
      <c r="R46" s="824"/>
      <c r="S46" s="824"/>
      <c r="T46" s="824"/>
      <c r="U46" s="824"/>
      <c r="V46" s="824"/>
      <c r="W46" s="824"/>
      <c r="X46" s="824"/>
      <c r="Y46" s="824"/>
      <c r="Z46" s="824"/>
      <c r="AA46" s="824"/>
      <c r="AB46" s="824"/>
      <c r="AC46" s="824"/>
    </row>
    <row r="47" spans="1:30" ht="18" x14ac:dyDescent="0.25">
      <c r="A47" s="824"/>
      <c r="B47" s="824"/>
      <c r="C47" s="824"/>
      <c r="D47" s="824"/>
      <c r="E47" s="824"/>
      <c r="F47" s="824"/>
      <c r="G47" s="824"/>
      <c r="H47" s="824"/>
      <c r="I47" s="824"/>
      <c r="J47" s="824"/>
      <c r="K47" s="824"/>
      <c r="L47" s="824"/>
      <c r="M47" s="824"/>
      <c r="N47" s="824"/>
      <c r="O47" s="824"/>
      <c r="P47" s="824"/>
      <c r="Q47" s="824"/>
      <c r="R47" s="824"/>
      <c r="S47" s="824"/>
      <c r="T47" s="824"/>
      <c r="U47" s="824"/>
      <c r="V47" s="824"/>
      <c r="W47" s="824"/>
      <c r="X47" s="824"/>
      <c r="Y47" s="824"/>
      <c r="Z47" s="824"/>
      <c r="AA47" s="824"/>
      <c r="AB47" s="824"/>
      <c r="AC47" s="824"/>
    </row>
    <row r="48" spans="1:30" ht="18" x14ac:dyDescent="0.25">
      <c r="A48" s="824"/>
      <c r="B48" s="824"/>
      <c r="C48" s="824"/>
      <c r="D48" s="824"/>
      <c r="E48" s="824"/>
      <c r="F48" s="824"/>
      <c r="G48" s="824"/>
      <c r="H48" s="824"/>
      <c r="I48" s="824"/>
      <c r="J48" s="824"/>
      <c r="K48" s="824"/>
      <c r="L48" s="824"/>
      <c r="M48" s="824"/>
      <c r="N48" s="824"/>
      <c r="O48" s="824"/>
      <c r="P48" s="824"/>
      <c r="Q48" s="824"/>
      <c r="R48" s="824"/>
      <c r="S48" s="824"/>
      <c r="T48" s="824"/>
      <c r="U48" s="824"/>
      <c r="V48" s="824"/>
      <c r="W48" s="824"/>
      <c r="X48" s="824"/>
      <c r="Y48" s="824"/>
      <c r="Z48" s="824"/>
      <c r="AA48" s="824"/>
      <c r="AB48" s="824"/>
      <c r="AC48" s="824"/>
    </row>
    <row r="49" spans="1:29" ht="18" x14ac:dyDescent="0.25">
      <c r="A49" s="824"/>
      <c r="B49" s="824"/>
      <c r="C49" s="824"/>
      <c r="D49" s="824"/>
      <c r="E49" s="824"/>
      <c r="F49" s="824"/>
      <c r="G49" s="824"/>
      <c r="H49" s="824"/>
      <c r="I49" s="824"/>
      <c r="J49" s="824"/>
      <c r="K49" s="824"/>
      <c r="L49" s="824"/>
      <c r="M49" s="824"/>
      <c r="N49" s="824"/>
      <c r="O49" s="824"/>
      <c r="P49" s="824"/>
      <c r="Q49" s="824"/>
      <c r="R49" s="824"/>
      <c r="S49" s="824"/>
      <c r="T49" s="824"/>
      <c r="U49" s="824"/>
      <c r="V49" s="824"/>
      <c r="W49" s="824"/>
      <c r="X49" s="824"/>
      <c r="Y49" s="824"/>
      <c r="Z49" s="824"/>
      <c r="AA49" s="824"/>
      <c r="AB49" s="824"/>
      <c r="AC49" s="824"/>
    </row>
    <row r="50" spans="1:29" ht="18" x14ac:dyDescent="0.25">
      <c r="A50" s="824"/>
      <c r="B50" s="824"/>
      <c r="C50" s="824"/>
      <c r="D50" s="824"/>
      <c r="E50" s="824"/>
      <c r="F50" s="824"/>
      <c r="G50" s="824"/>
      <c r="H50" s="824"/>
      <c r="I50" s="824"/>
      <c r="J50" s="824"/>
      <c r="K50" s="824"/>
      <c r="L50" s="824"/>
      <c r="M50" s="824"/>
      <c r="N50" s="824"/>
      <c r="O50" s="824"/>
      <c r="P50" s="824"/>
      <c r="Q50" s="824"/>
      <c r="R50" s="824"/>
      <c r="S50" s="824"/>
      <c r="T50" s="824"/>
      <c r="U50" s="824"/>
      <c r="V50" s="824"/>
      <c r="W50" s="824"/>
      <c r="X50" s="824"/>
      <c r="Y50" s="824"/>
      <c r="Z50" s="824"/>
      <c r="AA50" s="824"/>
      <c r="AB50" s="824"/>
      <c r="AC50" s="824"/>
    </row>
  </sheetData>
  <mergeCells count="2">
    <mergeCell ref="D21:O21"/>
    <mergeCell ref="D22:L22"/>
  </mergeCells>
  <pageMargins left="0.7" right="0.7" top="0.75" bottom="0.75" header="0.3" footer="0.3"/>
  <pageSetup paperSize="9" scale="62" orientation="portrait" r:id="rId1"/>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BN847"/>
  <sheetViews>
    <sheetView showGridLines="0" tabSelected="1" zoomScaleNormal="100" workbookViewId="0">
      <pane ySplit="1" topLeftCell="A833" activePane="bottomLeft" state="frozen"/>
      <selection activeCell="D23" sqref="D23"/>
      <selection pane="bottomLeft" activeCell="D845" sqref="D845:AG845"/>
    </sheetView>
  </sheetViews>
  <sheetFormatPr defaultColWidth="9.140625" defaultRowHeight="14.25" customHeight="1" x14ac:dyDescent="0.2"/>
  <cols>
    <col min="1" max="1" width="3.42578125" style="493" customWidth="1"/>
    <col min="2" max="2" width="1.5703125" style="15" customWidth="1"/>
    <col min="3" max="27" width="3.42578125" style="15" customWidth="1"/>
    <col min="28" max="28" width="3.5703125" style="15" customWidth="1"/>
    <col min="29" max="33" width="3.42578125" style="15" customWidth="1"/>
    <col min="34" max="34" width="4.140625" style="15" customWidth="1"/>
    <col min="35" max="35" width="27.5703125" style="15" customWidth="1"/>
    <col min="36" max="16384" width="9.140625" style="15"/>
  </cols>
  <sheetData>
    <row r="1" spans="1:35" s="496" customFormat="1" ht="15.75" customHeight="1" thickBot="1" x14ac:dyDescent="0.3">
      <c r="A1" s="518" t="s">
        <v>1297</v>
      </c>
      <c r="B1" s="1449" t="s">
        <v>1295</v>
      </c>
      <c r="C1" s="1449"/>
      <c r="D1" s="1449"/>
      <c r="E1" s="1449"/>
      <c r="F1" s="1449"/>
      <c r="G1" s="1449"/>
      <c r="H1" s="1449"/>
      <c r="I1" s="1449"/>
      <c r="J1" s="1449"/>
      <c r="K1" s="1449"/>
      <c r="L1" s="1449"/>
      <c r="M1" s="1449"/>
      <c r="N1" s="1449"/>
      <c r="O1" s="1449"/>
      <c r="P1" s="1449"/>
      <c r="Q1" s="1449"/>
      <c r="R1" s="1449"/>
      <c r="S1" s="1449"/>
      <c r="T1" s="1449"/>
      <c r="U1" s="1449"/>
      <c r="V1" s="1449"/>
      <c r="W1" s="1449"/>
      <c r="X1" s="1449"/>
      <c r="Y1" s="1449"/>
      <c r="Z1" s="1449"/>
      <c r="AA1" s="1449"/>
      <c r="AB1" s="1449"/>
      <c r="AC1" s="1449"/>
      <c r="AD1" s="1449"/>
      <c r="AE1" s="1449"/>
      <c r="AF1" s="1449"/>
      <c r="AG1" s="1449"/>
      <c r="AH1" s="1450"/>
      <c r="AI1" s="816"/>
    </row>
    <row r="2" spans="1:35" s="489" customFormat="1" ht="9" customHeight="1" x14ac:dyDescent="0.25">
      <c r="A2" s="493"/>
    </row>
    <row r="3" spans="1:35" s="489" customFormat="1" ht="15" customHeight="1" x14ac:dyDescent="0.2">
      <c r="A3" s="493"/>
      <c r="D3" s="602" t="s">
        <v>1909</v>
      </c>
      <c r="E3" s="600"/>
      <c r="F3" s="600"/>
      <c r="G3" s="600"/>
      <c r="H3" s="600"/>
      <c r="I3" s="600"/>
      <c r="J3" s="601"/>
      <c r="K3" s="607"/>
      <c r="L3" s="603" t="s">
        <v>1121</v>
      </c>
      <c r="M3" s="604">
        <v>2</v>
      </c>
      <c r="N3" s="605">
        <v>0</v>
      </c>
      <c r="O3" s="605">
        <v>2</v>
      </c>
      <c r="P3" s="605">
        <v>1</v>
      </c>
      <c r="Q3" s="605">
        <v>6</v>
      </c>
      <c r="R3" s="605">
        <v>1</v>
      </c>
      <c r="S3" s="605">
        <v>1</v>
      </c>
      <c r="T3" s="605">
        <v>9</v>
      </c>
      <c r="U3" s="605">
        <v>7</v>
      </c>
      <c r="V3" s="606">
        <v>7</v>
      </c>
      <c r="X3" s="603" t="s">
        <v>964</v>
      </c>
      <c r="Y3" s="604">
        <v>3</v>
      </c>
      <c r="Z3" s="605">
        <v>6</v>
      </c>
      <c r="AA3" s="605">
        <v>2</v>
      </c>
      <c r="AB3" s="605">
        <v>5</v>
      </c>
      <c r="AC3" s="605">
        <v>4</v>
      </c>
      <c r="AD3" s="605">
        <v>2</v>
      </c>
      <c r="AE3" s="605">
        <v>7</v>
      </c>
      <c r="AF3" s="606">
        <v>4</v>
      </c>
      <c r="AG3" s="610"/>
      <c r="AH3" s="610"/>
      <c r="AI3" s="610"/>
    </row>
    <row r="4" spans="1:35" s="489" customFormat="1" ht="15" hidden="1" customHeight="1" x14ac:dyDescent="0.25">
      <c r="A4" s="493"/>
      <c r="D4" s="609"/>
      <c r="E4" s="607"/>
      <c r="F4" s="607"/>
      <c r="G4" s="607"/>
      <c r="H4" s="607"/>
      <c r="I4" s="607"/>
      <c r="J4" s="607"/>
      <c r="K4" s="607"/>
      <c r="W4" s="603"/>
      <c r="X4" s="610"/>
      <c r="Y4" s="610"/>
      <c r="Z4" s="610"/>
      <c r="AA4" s="610"/>
      <c r="AB4" s="610"/>
      <c r="AC4" s="610"/>
      <c r="AD4" s="610"/>
      <c r="AE4" s="610"/>
      <c r="AF4" s="610"/>
      <c r="AG4" s="610"/>
    </row>
    <row r="5" spans="1:35" s="489" customFormat="1" ht="15" customHeight="1" x14ac:dyDescent="0.25">
      <c r="A5" s="493"/>
      <c r="D5" s="609" t="s">
        <v>1987</v>
      </c>
      <c r="E5" s="607"/>
      <c r="F5" s="607"/>
      <c r="G5" s="607"/>
      <c r="H5" s="607"/>
      <c r="I5" s="607"/>
      <c r="J5" s="607"/>
      <c r="K5" s="607"/>
      <c r="W5" s="603"/>
      <c r="X5" s="610"/>
      <c r="Y5" s="610"/>
      <c r="Z5" s="610"/>
      <c r="AA5" s="610"/>
      <c r="AB5" s="610"/>
      <c r="AC5" s="610"/>
      <c r="AD5" s="610"/>
      <c r="AE5" s="610"/>
      <c r="AF5" s="610"/>
      <c r="AG5" s="610"/>
    </row>
    <row r="6" spans="1:35" s="489" customFormat="1" ht="13.9" x14ac:dyDescent="0.25">
      <c r="A6" s="493"/>
    </row>
    <row r="7" spans="1:35" s="489" customFormat="1" x14ac:dyDescent="0.2">
      <c r="A7" s="493"/>
      <c r="D7" s="488" t="s">
        <v>1200</v>
      </c>
    </row>
    <row r="8" spans="1:35" s="489" customFormat="1" ht="13.9" x14ac:dyDescent="0.25">
      <c r="A8" s="493"/>
      <c r="D8" s="488"/>
    </row>
    <row r="9" spans="1:35" s="489" customFormat="1" ht="15" customHeight="1" x14ac:dyDescent="0.2">
      <c r="A9" s="493"/>
      <c r="C9" s="800"/>
      <c r="D9" s="1292" t="s">
        <v>2181</v>
      </c>
      <c r="E9" s="1292"/>
      <c r="F9" s="1292"/>
      <c r="G9" s="1292"/>
      <c r="H9" s="1292"/>
      <c r="I9" s="1292"/>
      <c r="J9" s="1292"/>
      <c r="K9" s="1292"/>
      <c r="L9" s="1292"/>
      <c r="M9" s="1292"/>
      <c r="N9" s="1292"/>
      <c r="O9" s="1292"/>
      <c r="P9" s="1292"/>
      <c r="Q9" s="1292"/>
      <c r="R9" s="1292"/>
      <c r="S9" s="1292"/>
      <c r="T9" s="1292"/>
      <c r="U9" s="1292"/>
      <c r="V9" s="1292"/>
      <c r="W9" s="1292"/>
      <c r="X9" s="1292"/>
      <c r="Y9" s="1292"/>
      <c r="Z9" s="1292"/>
      <c r="AA9" s="1292"/>
      <c r="AB9" s="1292"/>
      <c r="AC9" s="1292"/>
      <c r="AD9" s="1292"/>
      <c r="AE9" s="1292"/>
      <c r="AF9" s="1292"/>
      <c r="AG9" s="1292"/>
    </row>
    <row r="10" spans="1:35" s="489" customFormat="1" x14ac:dyDescent="0.2">
      <c r="A10" s="493"/>
      <c r="D10" s="1292"/>
      <c r="E10" s="1292"/>
      <c r="F10" s="1292"/>
      <c r="G10" s="1292"/>
      <c r="H10" s="1292"/>
      <c r="I10" s="1292"/>
      <c r="J10" s="1292"/>
      <c r="K10" s="1292"/>
      <c r="L10" s="1292"/>
      <c r="M10" s="1292"/>
      <c r="N10" s="1292"/>
      <c r="O10" s="1292"/>
      <c r="P10" s="1292"/>
      <c r="Q10" s="1292"/>
      <c r="R10" s="1292"/>
      <c r="S10" s="1292"/>
      <c r="T10" s="1292"/>
      <c r="U10" s="1292"/>
      <c r="V10" s="1292"/>
      <c r="W10" s="1292"/>
      <c r="X10" s="1292"/>
      <c r="Y10" s="1292"/>
      <c r="Z10" s="1292"/>
      <c r="AA10" s="1292"/>
      <c r="AB10" s="1292"/>
      <c r="AC10" s="1292"/>
      <c r="AD10" s="1292"/>
      <c r="AE10" s="1292"/>
      <c r="AF10" s="1292"/>
      <c r="AG10" s="1292"/>
    </row>
    <row r="11" spans="1:35" s="489" customFormat="1" x14ac:dyDescent="0.2">
      <c r="A11" s="493"/>
      <c r="D11" s="1292"/>
      <c r="E11" s="1292"/>
      <c r="F11" s="1292"/>
      <c r="G11" s="1292"/>
      <c r="H11" s="1292"/>
      <c r="I11" s="1292"/>
      <c r="J11" s="1292"/>
      <c r="K11" s="1292"/>
      <c r="L11" s="1292"/>
      <c r="M11" s="1292"/>
      <c r="N11" s="1292"/>
      <c r="O11" s="1292"/>
      <c r="P11" s="1292"/>
      <c r="Q11" s="1292"/>
      <c r="R11" s="1292"/>
      <c r="S11" s="1292"/>
      <c r="T11" s="1292"/>
      <c r="U11" s="1292"/>
      <c r="V11" s="1292"/>
      <c r="W11" s="1292"/>
      <c r="X11" s="1292"/>
      <c r="Y11" s="1292"/>
      <c r="Z11" s="1292"/>
      <c r="AA11" s="1292"/>
      <c r="AB11" s="1292"/>
      <c r="AC11" s="1292"/>
      <c r="AD11" s="1292"/>
      <c r="AE11" s="1292"/>
      <c r="AF11" s="1292"/>
      <c r="AG11" s="1292"/>
    </row>
    <row r="12" spans="1:35" s="489" customFormat="1" ht="15" customHeight="1" x14ac:dyDescent="0.2">
      <c r="A12" s="493"/>
      <c r="D12" s="1451" t="s">
        <v>1979</v>
      </c>
      <c r="E12" s="1451"/>
      <c r="F12" s="1451"/>
      <c r="G12" s="1451"/>
      <c r="H12" s="1451"/>
      <c r="I12" s="1451"/>
      <c r="J12" s="1451"/>
      <c r="K12" s="1451"/>
      <c r="L12" s="1451"/>
      <c r="M12" s="1451"/>
      <c r="N12" s="1451"/>
      <c r="O12" s="1451"/>
      <c r="P12" s="1451"/>
      <c r="Q12" s="1451"/>
      <c r="R12" s="1451"/>
      <c r="S12" s="1451"/>
      <c r="T12" s="1451"/>
      <c r="U12" s="1451"/>
      <c r="V12" s="1451"/>
      <c r="W12" s="1451"/>
      <c r="X12" s="1451"/>
      <c r="Y12" s="1451"/>
      <c r="Z12" s="1451"/>
      <c r="AA12" s="1451"/>
      <c r="AB12" s="1451"/>
      <c r="AC12" s="1451"/>
      <c r="AD12" s="1451"/>
      <c r="AE12" s="1451"/>
      <c r="AF12" s="1451"/>
      <c r="AG12" s="1451"/>
    </row>
    <row r="13" spans="1:35" s="489" customFormat="1" x14ac:dyDescent="0.2">
      <c r="A13" s="493"/>
      <c r="D13" s="1451"/>
      <c r="E13" s="1451"/>
      <c r="F13" s="1451"/>
      <c r="G13" s="1451"/>
      <c r="H13" s="1451"/>
      <c r="I13" s="1451"/>
      <c r="J13" s="1451"/>
      <c r="K13" s="1451"/>
      <c r="L13" s="1451"/>
      <c r="M13" s="1451"/>
      <c r="N13" s="1451"/>
      <c r="O13" s="1451"/>
      <c r="P13" s="1451"/>
      <c r="Q13" s="1451"/>
      <c r="R13" s="1451"/>
      <c r="S13" s="1451"/>
      <c r="T13" s="1451"/>
      <c r="U13" s="1451"/>
      <c r="V13" s="1451"/>
      <c r="W13" s="1451"/>
      <c r="X13" s="1451"/>
      <c r="Y13" s="1451"/>
      <c r="Z13" s="1451"/>
      <c r="AA13" s="1451"/>
      <c r="AB13" s="1451"/>
      <c r="AC13" s="1451"/>
      <c r="AD13" s="1451"/>
      <c r="AE13" s="1451"/>
      <c r="AF13" s="1451"/>
      <c r="AG13" s="1451"/>
    </row>
    <row r="14" spans="1:35" s="489" customFormat="1" ht="13.9" x14ac:dyDescent="0.25">
      <c r="A14" s="493"/>
      <c r="D14" s="818"/>
      <c r="E14" s="818"/>
      <c r="F14" s="818"/>
      <c r="G14" s="818"/>
      <c r="H14" s="818"/>
      <c r="I14" s="818"/>
      <c r="J14" s="818"/>
      <c r="K14" s="818"/>
      <c r="L14" s="818"/>
      <c r="M14" s="818"/>
      <c r="N14" s="818"/>
      <c r="O14" s="818"/>
      <c r="P14" s="818"/>
      <c r="Q14" s="818"/>
      <c r="R14" s="818"/>
      <c r="S14" s="818"/>
      <c r="T14" s="818"/>
      <c r="U14" s="818"/>
      <c r="V14" s="818"/>
      <c r="W14" s="818"/>
      <c r="X14" s="818"/>
      <c r="Y14" s="818"/>
      <c r="Z14" s="818"/>
      <c r="AA14" s="818"/>
      <c r="AB14" s="818"/>
      <c r="AC14" s="818"/>
      <c r="AD14" s="818"/>
      <c r="AE14" s="818"/>
      <c r="AF14" s="818"/>
      <c r="AG14" s="818"/>
    </row>
    <row r="15" spans="1:35" s="489" customFormat="1" x14ac:dyDescent="0.2">
      <c r="A15" s="493"/>
      <c r="D15" s="492" t="s">
        <v>1196</v>
      </c>
    </row>
    <row r="16" spans="1:35" s="489" customFormat="1" x14ac:dyDescent="0.2">
      <c r="A16" s="493"/>
      <c r="D16" s="598" t="s">
        <v>1914</v>
      </c>
    </row>
    <row r="17" spans="1:35" s="489" customFormat="1" x14ac:dyDescent="0.2">
      <c r="A17" s="493"/>
      <c r="D17" s="598" t="s">
        <v>1915</v>
      </c>
    </row>
    <row r="18" spans="1:35" s="489" customFormat="1" ht="13.9" x14ac:dyDescent="0.25">
      <c r="A18" s="493"/>
    </row>
    <row r="19" spans="1:35" s="489" customFormat="1" x14ac:dyDescent="0.2">
      <c r="A19" s="493"/>
      <c r="D19" s="492" t="s">
        <v>1197</v>
      </c>
    </row>
    <row r="20" spans="1:35" s="489" customFormat="1" ht="14.45" thickBot="1" x14ac:dyDescent="0.3">
      <c r="A20" s="493"/>
    </row>
    <row r="21" spans="1:35" s="489" customFormat="1" ht="34.5" customHeight="1" thickBot="1" x14ac:dyDescent="0.25">
      <c r="A21" s="493"/>
      <c r="D21" s="1003" t="s">
        <v>1</v>
      </c>
      <c r="E21" s="1004"/>
      <c r="F21" s="1004"/>
      <c r="G21" s="1004"/>
      <c r="H21" s="1004"/>
      <c r="I21" s="1004"/>
      <c r="J21" s="1004"/>
      <c r="K21" s="1004"/>
      <c r="L21" s="1004"/>
      <c r="M21" s="1004"/>
      <c r="N21" s="1004"/>
      <c r="O21" s="1005"/>
      <c r="P21" s="1003" t="s">
        <v>2</v>
      </c>
      <c r="Q21" s="1004"/>
      <c r="R21" s="1004"/>
      <c r="S21" s="1004"/>
      <c r="T21" s="1004"/>
      <c r="U21" s="1004"/>
      <c r="V21" s="1004"/>
      <c r="W21" s="1004"/>
      <c r="X21" s="1005"/>
      <c r="Y21" s="1003" t="s">
        <v>3</v>
      </c>
      <c r="Z21" s="1004"/>
      <c r="AA21" s="1004"/>
      <c r="AB21" s="1004"/>
      <c r="AC21" s="1004"/>
      <c r="AD21" s="1004"/>
      <c r="AE21" s="1004"/>
      <c r="AF21" s="1004"/>
      <c r="AG21" s="1005"/>
    </row>
    <row r="22" spans="1:35" s="489" customFormat="1" ht="30" customHeight="1" x14ac:dyDescent="0.2">
      <c r="A22" s="493"/>
      <c r="D22" s="1426" t="s">
        <v>2180</v>
      </c>
      <c r="E22" s="1427"/>
      <c r="F22" s="1427"/>
      <c r="G22" s="1427"/>
      <c r="H22" s="1427"/>
      <c r="I22" s="1427"/>
      <c r="J22" s="1427"/>
      <c r="K22" s="1427"/>
      <c r="L22" s="1427"/>
      <c r="M22" s="847"/>
      <c r="N22" s="847"/>
      <c r="O22" s="848"/>
      <c r="P22" s="1428">
        <v>0</v>
      </c>
      <c r="Q22" s="1429"/>
      <c r="R22" s="1429"/>
      <c r="S22" s="1429"/>
      <c r="T22" s="1429"/>
      <c r="U22" s="1429"/>
      <c r="V22" s="1429"/>
      <c r="W22" s="1429"/>
      <c r="X22" s="1430"/>
      <c r="Y22" s="1431">
        <v>102</v>
      </c>
      <c r="Z22" s="1432"/>
      <c r="AA22" s="1432"/>
      <c r="AB22" s="1432"/>
      <c r="AC22" s="1432"/>
      <c r="AD22" s="1432"/>
      <c r="AE22" s="1432"/>
      <c r="AF22" s="1432"/>
      <c r="AG22" s="1433"/>
      <c r="AI22" s="1308"/>
    </row>
    <row r="23" spans="1:35" s="489" customFormat="1" ht="30" customHeight="1" x14ac:dyDescent="0.2">
      <c r="A23" s="493"/>
      <c r="D23" s="1041" t="s">
        <v>5</v>
      </c>
      <c r="E23" s="1092"/>
      <c r="F23" s="1092"/>
      <c r="G23" s="1092"/>
      <c r="H23" s="1092"/>
      <c r="I23" s="1092"/>
      <c r="J23" s="1092"/>
      <c r="K23" s="1092"/>
      <c r="L23" s="1092"/>
      <c r="M23" s="1092"/>
      <c r="N23" s="1092"/>
      <c r="O23" s="1093"/>
      <c r="P23" s="1434">
        <v>0</v>
      </c>
      <c r="Q23" s="1435"/>
      <c r="R23" s="1435"/>
      <c r="S23" s="1435"/>
      <c r="T23" s="1435"/>
      <c r="U23" s="1435"/>
      <c r="V23" s="1435"/>
      <c r="W23" s="1435"/>
      <c r="X23" s="1436"/>
      <c r="Y23" s="1437">
        <v>3</v>
      </c>
      <c r="Z23" s="1438"/>
      <c r="AA23" s="1438"/>
      <c r="AB23" s="1438"/>
      <c r="AC23" s="1438"/>
      <c r="AD23" s="1438"/>
      <c r="AE23" s="1438"/>
      <c r="AF23" s="1438"/>
      <c r="AG23" s="1439"/>
      <c r="AI23" s="1308"/>
    </row>
    <row r="24" spans="1:35" s="489" customFormat="1" ht="30" customHeight="1" thickBot="1" x14ac:dyDescent="0.25">
      <c r="A24" s="493"/>
      <c r="D24" s="1440" t="s">
        <v>6</v>
      </c>
      <c r="E24" s="1441"/>
      <c r="F24" s="1441"/>
      <c r="G24" s="1441"/>
      <c r="H24" s="1441"/>
      <c r="I24" s="1441"/>
      <c r="J24" s="1441"/>
      <c r="K24" s="1441"/>
      <c r="L24" s="1441"/>
      <c r="M24" s="1441"/>
      <c r="N24" s="1441"/>
      <c r="O24" s="1442"/>
      <c r="P24" s="1443">
        <v>0</v>
      </c>
      <c r="Q24" s="1444"/>
      <c r="R24" s="1444"/>
      <c r="S24" s="1444"/>
      <c r="T24" s="1444"/>
      <c r="U24" s="1444"/>
      <c r="V24" s="1444"/>
      <c r="W24" s="1444"/>
      <c r="X24" s="1445"/>
      <c r="Y24" s="1446">
        <v>0</v>
      </c>
      <c r="Z24" s="1447"/>
      <c r="AA24" s="1447"/>
      <c r="AB24" s="1447"/>
      <c r="AC24" s="1447"/>
      <c r="AD24" s="1447"/>
      <c r="AE24" s="1447"/>
      <c r="AF24" s="1447"/>
      <c r="AG24" s="1448"/>
      <c r="AI24" s="1308"/>
    </row>
    <row r="25" spans="1:35" s="489" customFormat="1" ht="13.9" x14ac:dyDescent="0.25">
      <c r="A25" s="493"/>
    </row>
    <row r="26" spans="1:35" s="489" customFormat="1" ht="15" customHeight="1" x14ac:dyDescent="0.2">
      <c r="A26" s="493"/>
      <c r="D26" s="1312" t="s">
        <v>1638</v>
      </c>
      <c r="E26" s="1312"/>
      <c r="F26" s="1312"/>
      <c r="G26" s="1312"/>
      <c r="H26" s="1312"/>
      <c r="I26" s="1312"/>
      <c r="J26" s="1312"/>
      <c r="K26" s="1312"/>
      <c r="L26" s="1312"/>
      <c r="M26" s="1312"/>
      <c r="N26" s="1312"/>
      <c r="O26" s="1312"/>
      <c r="P26" s="1312"/>
      <c r="Q26" s="1312"/>
      <c r="R26" s="1312"/>
      <c r="S26" s="1312"/>
      <c r="T26" s="1312"/>
      <c r="U26" s="1312"/>
      <c r="V26" s="1312"/>
      <c r="W26" s="1312"/>
      <c r="X26" s="1312"/>
      <c r="Y26" s="1312"/>
      <c r="Z26" s="1312"/>
      <c r="AA26" s="1312"/>
      <c r="AB26" s="1312"/>
      <c r="AC26" s="1312"/>
      <c r="AD26" s="1312"/>
      <c r="AE26" s="1312"/>
      <c r="AF26" s="1312"/>
      <c r="AG26" s="1312"/>
    </row>
    <row r="27" spans="1:35" s="489" customFormat="1" x14ac:dyDescent="0.2">
      <c r="A27" s="493"/>
      <c r="D27" s="1312"/>
      <c r="E27" s="1312"/>
      <c r="F27" s="1312"/>
      <c r="G27" s="1312"/>
      <c r="H27" s="1312"/>
      <c r="I27" s="1312"/>
      <c r="J27" s="1312"/>
      <c r="K27" s="1312"/>
      <c r="L27" s="1312"/>
      <c r="M27" s="1312"/>
      <c r="N27" s="1312"/>
      <c r="O27" s="1312"/>
      <c r="P27" s="1312"/>
      <c r="Q27" s="1312"/>
      <c r="R27" s="1312"/>
      <c r="S27" s="1312"/>
      <c r="T27" s="1312"/>
      <c r="U27" s="1312"/>
      <c r="V27" s="1312"/>
      <c r="W27" s="1312"/>
      <c r="X27" s="1312"/>
      <c r="Y27" s="1312"/>
      <c r="Z27" s="1312"/>
      <c r="AA27" s="1312"/>
      <c r="AB27" s="1312"/>
      <c r="AC27" s="1312"/>
      <c r="AD27" s="1312"/>
      <c r="AE27" s="1312"/>
      <c r="AF27" s="1312"/>
      <c r="AG27" s="1312"/>
    </row>
    <row r="28" spans="1:35" s="489" customFormat="1" ht="14.45" thickBot="1" x14ac:dyDescent="0.3">
      <c r="A28" s="493"/>
    </row>
    <row r="29" spans="1:35" s="489" customFormat="1" ht="24.75" customHeight="1" thickBot="1" x14ac:dyDescent="0.25">
      <c r="A29" s="493" t="s">
        <v>1639</v>
      </c>
      <c r="D29" s="1068" t="s">
        <v>9</v>
      </c>
      <c r="E29" s="1069"/>
      <c r="F29" s="1069"/>
      <c r="G29" s="1069"/>
      <c r="H29" s="1069"/>
      <c r="I29" s="1069"/>
      <c r="J29" s="1069"/>
      <c r="K29" s="1069"/>
      <c r="L29" s="1069"/>
      <c r="M29" s="1070"/>
      <c r="N29" s="1003" t="s">
        <v>10</v>
      </c>
      <c r="O29" s="1004"/>
      <c r="P29" s="1004"/>
      <c r="Q29" s="1004"/>
      <c r="R29" s="1004"/>
      <c r="S29" s="1004"/>
      <c r="T29" s="1004"/>
      <c r="U29" s="1004"/>
      <c r="V29" s="1004"/>
      <c r="W29" s="1005"/>
      <c r="X29" s="1068" t="s">
        <v>11</v>
      </c>
      <c r="Y29" s="1069"/>
      <c r="Z29" s="1069"/>
      <c r="AA29" s="1069"/>
      <c r="AB29" s="1070"/>
      <c r="AC29" s="1068" t="s">
        <v>418</v>
      </c>
      <c r="AD29" s="1069"/>
      <c r="AE29" s="1069"/>
      <c r="AF29" s="1069"/>
      <c r="AG29" s="1070"/>
    </row>
    <row r="30" spans="1:35" s="489" customFormat="1" ht="24.75" customHeight="1" thickBot="1" x14ac:dyDescent="0.25">
      <c r="A30" s="493"/>
      <c r="D30" s="1071"/>
      <c r="E30" s="1072"/>
      <c r="F30" s="1072"/>
      <c r="G30" s="1072"/>
      <c r="H30" s="1072"/>
      <c r="I30" s="1072"/>
      <c r="J30" s="1072"/>
      <c r="K30" s="1072"/>
      <c r="L30" s="1072"/>
      <c r="M30" s="1073"/>
      <c r="N30" s="1003" t="s">
        <v>13</v>
      </c>
      <c r="O30" s="1004"/>
      <c r="P30" s="1004"/>
      <c r="Q30" s="1004"/>
      <c r="R30" s="1005"/>
      <c r="S30" s="1003" t="s">
        <v>12</v>
      </c>
      <c r="T30" s="1004"/>
      <c r="U30" s="1004"/>
      <c r="V30" s="1004"/>
      <c r="W30" s="1005"/>
      <c r="X30" s="1071"/>
      <c r="Y30" s="1072"/>
      <c r="Z30" s="1072"/>
      <c r="AA30" s="1072"/>
      <c r="AB30" s="1073"/>
      <c r="AC30" s="1071"/>
      <c r="AD30" s="1072"/>
      <c r="AE30" s="1072"/>
      <c r="AF30" s="1072"/>
      <c r="AG30" s="1073"/>
      <c r="AI30" s="800"/>
    </row>
    <row r="31" spans="1:35" s="489" customFormat="1" ht="22.5" customHeight="1" thickBot="1" x14ac:dyDescent="0.25">
      <c r="A31" s="493"/>
      <c r="D31" s="1426" t="s">
        <v>2183</v>
      </c>
      <c r="E31" s="1427"/>
      <c r="F31" s="1427"/>
      <c r="G31" s="1427"/>
      <c r="H31" s="1427"/>
      <c r="I31" s="1427"/>
      <c r="J31" s="1427"/>
      <c r="K31" s="1427"/>
      <c r="L31" s="1427"/>
      <c r="M31" s="1453"/>
      <c r="N31" s="1415">
        <v>5606351</v>
      </c>
      <c r="O31" s="1416"/>
      <c r="P31" s="1416"/>
      <c r="Q31" s="1416"/>
      <c r="R31" s="1417"/>
      <c r="S31" s="1418">
        <v>0.99990000000000001</v>
      </c>
      <c r="T31" s="1419"/>
      <c r="U31" s="1419"/>
      <c r="V31" s="1419"/>
      <c r="W31" s="1420"/>
      <c r="X31" s="1418">
        <v>0.99990000000000001</v>
      </c>
      <c r="Y31" s="1419"/>
      <c r="Z31" s="1419"/>
      <c r="AA31" s="1419"/>
      <c r="AB31" s="1420"/>
      <c r="AC31" s="1418">
        <v>0</v>
      </c>
      <c r="AD31" s="1419"/>
      <c r="AE31" s="1419"/>
      <c r="AF31" s="1419"/>
      <c r="AG31" s="1420"/>
      <c r="AI31" s="800"/>
    </row>
    <row r="32" spans="1:35" s="489" customFormat="1" ht="15.75" customHeight="1" x14ac:dyDescent="0.2">
      <c r="A32" s="902"/>
      <c r="D32" s="903"/>
      <c r="E32" s="904"/>
      <c r="F32" s="904"/>
      <c r="G32" s="904"/>
      <c r="H32" s="904"/>
      <c r="I32" s="906" t="s">
        <v>2184</v>
      </c>
      <c r="J32" s="904"/>
      <c r="K32" s="904"/>
      <c r="L32" s="904"/>
      <c r="M32" s="905"/>
      <c r="N32" s="1415">
        <v>750</v>
      </c>
      <c r="O32" s="1416"/>
      <c r="P32" s="1416"/>
      <c r="Q32" s="1416"/>
      <c r="R32" s="1417"/>
      <c r="S32" s="1418">
        <v>1E-4</v>
      </c>
      <c r="T32" s="1419"/>
      <c r="U32" s="1419"/>
      <c r="V32" s="1419"/>
      <c r="W32" s="1420"/>
      <c r="X32" s="1418">
        <v>1E-4</v>
      </c>
      <c r="Y32" s="1419"/>
      <c r="Z32" s="1419"/>
      <c r="AA32" s="1419"/>
      <c r="AB32" s="1420"/>
      <c r="AC32" s="1418">
        <v>0</v>
      </c>
      <c r="AD32" s="1419"/>
      <c r="AE32" s="1419"/>
      <c r="AF32" s="1419"/>
      <c r="AG32" s="1420"/>
      <c r="AI32" s="800"/>
    </row>
    <row r="33" spans="1:35" s="489" customFormat="1" ht="15.75" customHeight="1" thickBot="1" x14ac:dyDescent="0.25">
      <c r="A33" s="493"/>
      <c r="D33" s="1081" t="s">
        <v>14</v>
      </c>
      <c r="E33" s="1082"/>
      <c r="F33" s="1082"/>
      <c r="G33" s="1082"/>
      <c r="H33" s="1082"/>
      <c r="I33" s="1082"/>
      <c r="J33" s="1082"/>
      <c r="K33" s="1082"/>
      <c r="L33" s="1082"/>
      <c r="M33" s="1083"/>
      <c r="N33" s="1454">
        <f ca="1">SUM(N31:R31)</f>
        <v>5607101</v>
      </c>
      <c r="O33" s="1455"/>
      <c r="P33" s="1455"/>
      <c r="Q33" s="1455"/>
      <c r="R33" s="1456"/>
      <c r="S33" s="1412">
        <f ca="1">SUM(S31:W31)</f>
        <v>1</v>
      </c>
      <c r="T33" s="1413"/>
      <c r="U33" s="1413"/>
      <c r="V33" s="1413"/>
      <c r="W33" s="1414"/>
      <c r="X33" s="1412">
        <f ca="1">SUM(X31:AB31)</f>
        <v>1</v>
      </c>
      <c r="Y33" s="1413"/>
      <c r="Z33" s="1413"/>
      <c r="AA33" s="1413"/>
      <c r="AB33" s="1414"/>
      <c r="AC33" s="1412">
        <f ca="1">SUM(AC31:AG31)</f>
        <v>0</v>
      </c>
      <c r="AD33" s="1413"/>
      <c r="AE33" s="1413"/>
      <c r="AF33" s="1413"/>
      <c r="AG33" s="1414"/>
      <c r="AI33" s="800"/>
    </row>
    <row r="34" spans="1:35" s="489" customFormat="1" ht="13.9" x14ac:dyDescent="0.25">
      <c r="A34" s="493"/>
      <c r="AI34" s="800"/>
    </row>
    <row r="35" spans="1:35" s="489" customFormat="1" ht="14.25" customHeight="1" x14ac:dyDescent="0.2">
      <c r="A35" s="493"/>
      <c r="D35" s="1312" t="s">
        <v>2182</v>
      </c>
      <c r="E35" s="1312"/>
      <c r="F35" s="1312"/>
      <c r="G35" s="1312"/>
      <c r="H35" s="1312"/>
      <c r="I35" s="1312"/>
      <c r="J35" s="1312"/>
      <c r="K35" s="1312"/>
      <c r="L35" s="1312"/>
      <c r="M35" s="1312"/>
      <c r="N35" s="1312"/>
      <c r="O35" s="1312"/>
      <c r="P35" s="1312"/>
      <c r="Q35" s="1312"/>
      <c r="R35" s="1312"/>
      <c r="S35" s="1312"/>
      <c r="T35" s="1312"/>
      <c r="U35" s="1312"/>
      <c r="V35" s="1312"/>
      <c r="W35" s="1312"/>
      <c r="X35" s="1312"/>
      <c r="Y35" s="1312"/>
      <c r="Z35" s="1312"/>
      <c r="AA35" s="1312"/>
      <c r="AB35" s="1312"/>
      <c r="AC35" s="1312"/>
      <c r="AD35" s="1312"/>
      <c r="AE35" s="1312"/>
      <c r="AF35" s="1312"/>
      <c r="AG35" s="1312"/>
      <c r="AI35" s="800"/>
    </row>
    <row r="36" spans="1:35" s="489" customFormat="1" x14ac:dyDescent="0.2">
      <c r="A36" s="493"/>
      <c r="D36" s="1312"/>
      <c r="E36" s="1312"/>
      <c r="F36" s="1312"/>
      <c r="G36" s="1312"/>
      <c r="H36" s="1312"/>
      <c r="I36" s="1312"/>
      <c r="J36" s="1312"/>
      <c r="K36" s="1312"/>
      <c r="L36" s="1312"/>
      <c r="M36" s="1312"/>
      <c r="N36" s="1312"/>
      <c r="O36" s="1312"/>
      <c r="P36" s="1312"/>
      <c r="Q36" s="1312"/>
      <c r="R36" s="1312"/>
      <c r="S36" s="1312"/>
      <c r="T36" s="1312"/>
      <c r="U36" s="1312"/>
      <c r="V36" s="1312"/>
      <c r="W36" s="1312"/>
      <c r="X36" s="1312"/>
      <c r="Y36" s="1312"/>
      <c r="Z36" s="1312"/>
      <c r="AA36" s="1312"/>
      <c r="AB36" s="1312"/>
      <c r="AC36" s="1312"/>
      <c r="AD36" s="1312"/>
      <c r="AE36" s="1312"/>
      <c r="AF36" s="1312"/>
      <c r="AG36" s="1312"/>
    </row>
    <row r="37" spans="1:35" s="489" customFormat="1" ht="14.25" customHeight="1" x14ac:dyDescent="0.2">
      <c r="A37" s="493"/>
      <c r="D37" s="1312" t="s">
        <v>1963</v>
      </c>
      <c r="E37" s="1312"/>
      <c r="F37" s="1312"/>
      <c r="G37" s="1312"/>
      <c r="H37" s="1312"/>
      <c r="I37" s="1312"/>
      <c r="J37" s="1312"/>
      <c r="K37" s="1312"/>
      <c r="L37" s="1312"/>
      <c r="M37" s="1312"/>
      <c r="N37" s="1312"/>
      <c r="O37" s="1312"/>
      <c r="P37" s="1312"/>
      <c r="Q37" s="1312"/>
      <c r="R37" s="1312"/>
      <c r="S37" s="1312"/>
      <c r="T37" s="1312"/>
      <c r="U37" s="1312"/>
      <c r="V37" s="1312"/>
      <c r="W37" s="1312"/>
      <c r="X37" s="1312"/>
      <c r="Y37" s="1312"/>
      <c r="Z37" s="1312"/>
      <c r="AA37" s="1312"/>
      <c r="AB37" s="1312"/>
      <c r="AC37" s="1312"/>
      <c r="AD37" s="1312"/>
      <c r="AE37" s="1312"/>
      <c r="AF37" s="1312"/>
      <c r="AG37" s="1312"/>
    </row>
    <row r="38" spans="1:35" s="489" customFormat="1" ht="14.25" customHeight="1" x14ac:dyDescent="0.2">
      <c r="A38" s="493"/>
      <c r="D38" s="1312" t="s">
        <v>1916</v>
      </c>
      <c r="E38" s="1312"/>
      <c r="F38" s="1312"/>
      <c r="G38" s="1312"/>
      <c r="H38" s="1312"/>
      <c r="I38" s="1312"/>
      <c r="J38" s="1312"/>
      <c r="K38" s="1312"/>
      <c r="L38" s="1312"/>
      <c r="M38" s="1312"/>
      <c r="N38" s="1312"/>
      <c r="O38" s="1312"/>
      <c r="P38" s="1312"/>
      <c r="Q38" s="1312"/>
      <c r="R38" s="1312"/>
      <c r="S38" s="1312"/>
      <c r="T38" s="1312"/>
      <c r="U38" s="1312"/>
      <c r="V38" s="1312"/>
      <c r="W38" s="1312"/>
      <c r="X38" s="1312"/>
      <c r="Y38" s="1312"/>
      <c r="Z38" s="1312"/>
      <c r="AA38" s="1312"/>
      <c r="AB38" s="1312"/>
      <c r="AC38" s="1312"/>
      <c r="AD38" s="1312"/>
      <c r="AE38" s="1312"/>
      <c r="AF38" s="1312"/>
      <c r="AG38" s="1312"/>
    </row>
    <row r="39" spans="1:35" s="489" customFormat="1" x14ac:dyDescent="0.2">
      <c r="A39" s="493"/>
      <c r="D39" s="490"/>
      <c r="E39" s="490"/>
      <c r="F39" s="490"/>
      <c r="G39" s="490"/>
      <c r="H39" s="490"/>
      <c r="I39" s="490"/>
      <c r="J39" s="490"/>
      <c r="K39" s="490"/>
      <c r="L39" s="490"/>
      <c r="M39" s="490"/>
      <c r="N39" s="490"/>
      <c r="O39" s="490"/>
      <c r="P39" s="490"/>
      <c r="Q39" s="490"/>
      <c r="R39" s="490"/>
      <c r="S39" s="490"/>
      <c r="T39" s="490"/>
      <c r="U39" s="490"/>
      <c r="V39" s="490"/>
      <c r="W39" s="490"/>
      <c r="X39" s="490"/>
      <c r="Y39" s="490"/>
      <c r="Z39" s="490"/>
      <c r="AA39" s="490"/>
      <c r="AB39" s="490"/>
      <c r="AC39" s="490"/>
      <c r="AD39" s="490"/>
      <c r="AE39" s="490"/>
      <c r="AF39" s="490"/>
      <c r="AG39" s="490"/>
    </row>
    <row r="40" spans="1:35" s="489" customFormat="1" x14ac:dyDescent="0.2">
      <c r="A40" s="493"/>
      <c r="D40" s="488" t="s">
        <v>1199</v>
      </c>
    </row>
    <row r="41" spans="1:35" s="489" customFormat="1" x14ac:dyDescent="0.2">
      <c r="A41" s="493"/>
    </row>
    <row r="42" spans="1:35" s="489" customFormat="1" ht="14.25" customHeight="1" x14ac:dyDescent="0.2">
      <c r="A42" s="493"/>
      <c r="D42" s="1312" t="s">
        <v>1943</v>
      </c>
      <c r="E42" s="1312"/>
      <c r="F42" s="1312"/>
      <c r="G42" s="1312"/>
      <c r="H42" s="1312"/>
      <c r="I42" s="1312"/>
      <c r="J42" s="1312"/>
      <c r="K42" s="1312"/>
      <c r="L42" s="1312"/>
      <c r="M42" s="1312"/>
      <c r="N42" s="1312"/>
      <c r="O42" s="1312"/>
      <c r="P42" s="1312"/>
      <c r="Q42" s="1312"/>
      <c r="R42" s="1312"/>
      <c r="S42" s="1312"/>
      <c r="T42" s="1312"/>
      <c r="U42" s="1312"/>
      <c r="V42" s="1312"/>
      <c r="W42" s="1312"/>
      <c r="X42" s="1312"/>
      <c r="Y42" s="1312"/>
      <c r="Z42" s="1312"/>
      <c r="AA42" s="1312"/>
      <c r="AB42" s="1312"/>
      <c r="AC42" s="1312"/>
      <c r="AD42" s="1312"/>
      <c r="AE42" s="1312"/>
      <c r="AF42" s="1312"/>
      <c r="AG42" s="1312"/>
    </row>
    <row r="43" spans="1:35" s="489" customFormat="1" x14ac:dyDescent="0.2">
      <c r="A43" s="493"/>
      <c r="D43" s="1312"/>
      <c r="E43" s="1312"/>
      <c r="F43" s="1312"/>
      <c r="G43" s="1312"/>
      <c r="H43" s="1312"/>
      <c r="I43" s="1312"/>
      <c r="J43" s="1312"/>
      <c r="K43" s="1312"/>
      <c r="L43" s="1312"/>
      <c r="M43" s="1312"/>
      <c r="N43" s="1312"/>
      <c r="O43" s="1312"/>
      <c r="P43" s="1312"/>
      <c r="Q43" s="1312"/>
      <c r="R43" s="1312"/>
      <c r="S43" s="1312"/>
      <c r="T43" s="1312"/>
      <c r="U43" s="1312"/>
      <c r="V43" s="1312"/>
      <c r="W43" s="1312"/>
      <c r="X43" s="1312"/>
      <c r="Y43" s="1312"/>
      <c r="Z43" s="1312"/>
      <c r="AA43" s="1312"/>
      <c r="AB43" s="1312"/>
      <c r="AC43" s="1312"/>
      <c r="AD43" s="1312"/>
      <c r="AE43" s="1312"/>
      <c r="AF43" s="1312"/>
      <c r="AG43" s="1312"/>
    </row>
    <row r="44" spans="1:35" s="489" customFormat="1" x14ac:dyDescent="0.2">
      <c r="A44" s="493"/>
    </row>
    <row r="45" spans="1:35" s="489" customFormat="1" ht="14.25" customHeight="1" x14ac:dyDescent="0.2">
      <c r="A45" s="493"/>
      <c r="D45" s="1452" t="s">
        <v>2185</v>
      </c>
      <c r="E45" s="1452"/>
      <c r="F45" s="1452"/>
      <c r="G45" s="1452"/>
      <c r="H45" s="1452"/>
      <c r="I45" s="1452"/>
      <c r="J45" s="1452"/>
      <c r="K45" s="1452"/>
      <c r="L45" s="1452"/>
      <c r="M45" s="1452"/>
      <c r="N45" s="1452"/>
      <c r="O45" s="1452"/>
      <c r="P45" s="1452"/>
      <c r="Q45" s="1452"/>
      <c r="R45" s="1452"/>
      <c r="S45" s="1452"/>
      <c r="T45" s="1452"/>
      <c r="U45" s="1452"/>
      <c r="V45" s="1452"/>
      <c r="W45" s="1452"/>
      <c r="X45" s="1452"/>
      <c r="Y45" s="1452"/>
      <c r="Z45" s="1452"/>
      <c r="AA45" s="1452"/>
      <c r="AB45" s="1452"/>
      <c r="AC45" s="1452"/>
      <c r="AD45" s="1452"/>
      <c r="AE45" s="1452"/>
      <c r="AF45" s="1452"/>
      <c r="AG45" s="1452"/>
    </row>
    <row r="46" spans="1:35" s="489" customFormat="1" x14ac:dyDescent="0.2">
      <c r="A46" s="493"/>
      <c r="D46" s="1452"/>
      <c r="E46" s="1452"/>
      <c r="F46" s="1452"/>
      <c r="G46" s="1452"/>
      <c r="H46" s="1452"/>
      <c r="I46" s="1452"/>
      <c r="J46" s="1452"/>
      <c r="K46" s="1452"/>
      <c r="L46" s="1452"/>
      <c r="M46" s="1452"/>
      <c r="N46" s="1452"/>
      <c r="O46" s="1452"/>
      <c r="P46" s="1452"/>
      <c r="Q46" s="1452"/>
      <c r="R46" s="1452"/>
      <c r="S46" s="1452"/>
      <c r="T46" s="1452"/>
      <c r="U46" s="1452"/>
      <c r="V46" s="1452"/>
      <c r="W46" s="1452"/>
      <c r="X46" s="1452"/>
      <c r="Y46" s="1452"/>
      <c r="Z46" s="1452"/>
      <c r="AA46" s="1452"/>
      <c r="AB46" s="1452"/>
      <c r="AC46" s="1452"/>
      <c r="AD46" s="1452"/>
      <c r="AE46" s="1452"/>
      <c r="AF46" s="1452"/>
      <c r="AG46" s="1452"/>
    </row>
    <row r="47" spans="1:35" s="489" customFormat="1" x14ac:dyDescent="0.2">
      <c r="A47" s="493"/>
    </row>
    <row r="48" spans="1:35" s="489" customFormat="1" x14ac:dyDescent="0.2">
      <c r="A48" s="493"/>
      <c r="D48" s="488" t="s">
        <v>1198</v>
      </c>
    </row>
    <row r="49" spans="1:33" s="489" customFormat="1" x14ac:dyDescent="0.2">
      <c r="A49" s="493"/>
    </row>
    <row r="50" spans="1:33" s="489" customFormat="1" x14ac:dyDescent="0.2">
      <c r="A50" s="493"/>
      <c r="D50" s="488" t="s">
        <v>1201</v>
      </c>
    </row>
    <row r="51" spans="1:33" s="489" customFormat="1" x14ac:dyDescent="0.2">
      <c r="A51" s="493"/>
    </row>
    <row r="52" spans="1:33" s="489" customFormat="1" ht="14.25" customHeight="1" x14ac:dyDescent="0.2">
      <c r="A52" s="493"/>
      <c r="D52" s="1369" t="s">
        <v>1202</v>
      </c>
      <c r="E52" s="1369"/>
      <c r="F52" s="1369"/>
      <c r="G52" s="1369"/>
      <c r="H52" s="1369"/>
      <c r="I52" s="1369"/>
      <c r="J52" s="1369"/>
      <c r="K52" s="1369"/>
      <c r="L52" s="1369"/>
      <c r="M52" s="1369"/>
      <c r="N52" s="1369"/>
      <c r="O52" s="1369"/>
      <c r="P52" s="1369"/>
      <c r="Q52" s="1369"/>
      <c r="R52" s="1369"/>
      <c r="S52" s="1369"/>
      <c r="T52" s="1369"/>
      <c r="U52" s="1369"/>
      <c r="V52" s="1369"/>
      <c r="W52" s="1369"/>
      <c r="X52" s="1369"/>
      <c r="Y52" s="1369"/>
      <c r="Z52" s="1369"/>
      <c r="AA52" s="1369"/>
      <c r="AB52" s="1369"/>
      <c r="AC52" s="1369"/>
      <c r="AD52" s="1369"/>
      <c r="AE52" s="1369"/>
      <c r="AF52" s="1369"/>
      <c r="AG52" s="1369"/>
    </row>
    <row r="53" spans="1:33" s="489" customFormat="1" x14ac:dyDescent="0.2">
      <c r="A53" s="493"/>
      <c r="D53" s="1369"/>
      <c r="E53" s="1369"/>
      <c r="F53" s="1369"/>
      <c r="G53" s="1369"/>
      <c r="H53" s="1369"/>
      <c r="I53" s="1369"/>
      <c r="J53" s="1369"/>
      <c r="K53" s="1369"/>
      <c r="L53" s="1369"/>
      <c r="M53" s="1369"/>
      <c r="N53" s="1369"/>
      <c r="O53" s="1369"/>
      <c r="P53" s="1369"/>
      <c r="Q53" s="1369"/>
      <c r="R53" s="1369"/>
      <c r="S53" s="1369"/>
      <c r="T53" s="1369"/>
      <c r="U53" s="1369"/>
      <c r="V53" s="1369"/>
      <c r="W53" s="1369"/>
      <c r="X53" s="1369"/>
      <c r="Y53" s="1369"/>
      <c r="Z53" s="1369"/>
      <c r="AA53" s="1369"/>
      <c r="AB53" s="1369"/>
      <c r="AC53" s="1369"/>
      <c r="AD53" s="1369"/>
      <c r="AE53" s="1369"/>
      <c r="AF53" s="1369"/>
      <c r="AG53" s="1369"/>
    </row>
    <row r="54" spans="1:33" s="489" customFormat="1" x14ac:dyDescent="0.2">
      <c r="A54" s="493"/>
      <c r="D54" s="495" t="s">
        <v>1203</v>
      </c>
    </row>
    <row r="55" spans="1:33" s="489" customFormat="1" x14ac:dyDescent="0.2">
      <c r="A55" s="493"/>
    </row>
    <row r="56" spans="1:33" s="489" customFormat="1" ht="14.25" customHeight="1" x14ac:dyDescent="0.2">
      <c r="A56" s="493"/>
      <c r="D56" s="1369" t="s">
        <v>1204</v>
      </c>
      <c r="E56" s="1369"/>
      <c r="F56" s="1369"/>
      <c r="G56" s="1369"/>
      <c r="H56" s="1369"/>
      <c r="I56" s="1369"/>
      <c r="J56" s="1369"/>
      <c r="K56" s="1369"/>
      <c r="L56" s="1369"/>
      <c r="M56" s="1369"/>
      <c r="N56" s="1369"/>
      <c r="O56" s="1369"/>
      <c r="P56" s="1369"/>
      <c r="Q56" s="1369"/>
      <c r="R56" s="1369"/>
      <c r="S56" s="1369"/>
      <c r="T56" s="1369"/>
      <c r="U56" s="1369"/>
      <c r="V56" s="1369"/>
      <c r="W56" s="1369"/>
      <c r="X56" s="1369"/>
      <c r="Y56" s="1369"/>
      <c r="Z56" s="1369"/>
      <c r="AA56" s="1369"/>
      <c r="AB56" s="1369"/>
      <c r="AC56" s="1369"/>
      <c r="AD56" s="1369"/>
      <c r="AE56" s="1369"/>
      <c r="AF56" s="1369"/>
      <c r="AG56" s="1369"/>
    </row>
    <row r="57" spans="1:33" s="489" customFormat="1" x14ac:dyDescent="0.2">
      <c r="A57" s="493"/>
      <c r="D57" s="1369"/>
      <c r="E57" s="1369"/>
      <c r="F57" s="1369"/>
      <c r="G57" s="1369"/>
      <c r="H57" s="1369"/>
      <c r="I57" s="1369"/>
      <c r="J57" s="1369"/>
      <c r="K57" s="1369"/>
      <c r="L57" s="1369"/>
      <c r="M57" s="1369"/>
      <c r="N57" s="1369"/>
      <c r="O57" s="1369"/>
      <c r="P57" s="1369"/>
      <c r="Q57" s="1369"/>
      <c r="R57" s="1369"/>
      <c r="S57" s="1369"/>
      <c r="T57" s="1369"/>
      <c r="U57" s="1369"/>
      <c r="V57" s="1369"/>
      <c r="W57" s="1369"/>
      <c r="X57" s="1369"/>
      <c r="Y57" s="1369"/>
      <c r="Z57" s="1369"/>
      <c r="AA57" s="1369"/>
      <c r="AB57" s="1369"/>
      <c r="AC57" s="1369"/>
      <c r="AD57" s="1369"/>
      <c r="AE57" s="1369"/>
      <c r="AF57" s="1369"/>
      <c r="AG57" s="1369"/>
    </row>
    <row r="58" spans="1:33" s="489" customFormat="1" x14ac:dyDescent="0.2">
      <c r="A58" s="493"/>
      <c r="D58" s="1369"/>
      <c r="E58" s="1369"/>
      <c r="F58" s="1369"/>
      <c r="G58" s="1369"/>
      <c r="H58" s="1369"/>
      <c r="I58" s="1369"/>
      <c r="J58" s="1369"/>
      <c r="K58" s="1369"/>
      <c r="L58" s="1369"/>
      <c r="M58" s="1369"/>
      <c r="N58" s="1369"/>
      <c r="O58" s="1369"/>
      <c r="P58" s="1369"/>
      <c r="Q58" s="1369"/>
      <c r="R58" s="1369"/>
      <c r="S58" s="1369"/>
      <c r="T58" s="1369"/>
      <c r="U58" s="1369"/>
      <c r="V58" s="1369"/>
      <c r="W58" s="1369"/>
      <c r="X58" s="1369"/>
      <c r="Y58" s="1369"/>
      <c r="Z58" s="1369"/>
      <c r="AA58" s="1369"/>
      <c r="AB58" s="1369"/>
      <c r="AC58" s="1369"/>
      <c r="AD58" s="1369"/>
      <c r="AE58" s="1369"/>
      <c r="AF58" s="1369"/>
      <c r="AG58" s="1369"/>
    </row>
    <row r="59" spans="1:33" s="489" customFormat="1" x14ac:dyDescent="0.2">
      <c r="A59" s="493"/>
      <c r="D59" s="515"/>
      <c r="E59" s="515"/>
      <c r="F59" s="515"/>
      <c r="G59" s="515"/>
      <c r="H59" s="515"/>
      <c r="I59" s="515"/>
      <c r="J59" s="515"/>
      <c r="K59" s="515"/>
      <c r="L59" s="515"/>
      <c r="M59" s="515"/>
      <c r="N59" s="515"/>
      <c r="O59" s="515"/>
      <c r="P59" s="515"/>
      <c r="Q59" s="515"/>
      <c r="R59" s="515"/>
      <c r="S59" s="515"/>
      <c r="T59" s="515"/>
      <c r="U59" s="515"/>
      <c r="V59" s="515"/>
      <c r="W59" s="515"/>
      <c r="X59" s="515"/>
      <c r="Y59" s="515"/>
      <c r="Z59" s="515"/>
      <c r="AA59" s="515"/>
      <c r="AB59" s="515"/>
      <c r="AC59" s="515"/>
      <c r="AD59" s="515"/>
      <c r="AE59" s="515"/>
      <c r="AF59" s="515"/>
      <c r="AG59" s="515"/>
    </row>
    <row r="60" spans="1:33" s="489" customFormat="1" ht="29.25" customHeight="1" thickBot="1" x14ac:dyDescent="0.25">
      <c r="A60" s="493"/>
      <c r="D60" s="496"/>
      <c r="E60" s="496"/>
      <c r="F60" s="496"/>
      <c r="G60" s="496"/>
      <c r="H60" s="496"/>
      <c r="I60" s="496"/>
      <c r="J60" s="496"/>
      <c r="K60" s="496"/>
      <c r="L60" s="496"/>
      <c r="M60" s="496"/>
      <c r="N60" s="496"/>
      <c r="O60" s="1421" t="s">
        <v>1205</v>
      </c>
      <c r="P60" s="1421"/>
      <c r="Q60" s="1421"/>
      <c r="R60" s="1421"/>
      <c r="S60" s="1421"/>
      <c r="T60" s="1421" t="s">
        <v>1206</v>
      </c>
      <c r="U60" s="1421"/>
      <c r="V60" s="1421"/>
      <c r="W60" s="1421"/>
      <c r="X60" s="1421"/>
      <c r="Y60" s="1421" t="s">
        <v>1296</v>
      </c>
      <c r="Z60" s="1421"/>
      <c r="AA60" s="1421"/>
      <c r="AB60" s="1421"/>
      <c r="AC60" s="1421"/>
    </row>
    <row r="61" spans="1:33" s="489" customFormat="1" x14ac:dyDescent="0.2">
      <c r="A61" s="493"/>
      <c r="D61" s="1344" t="s">
        <v>21</v>
      </c>
      <c r="E61" s="1344"/>
      <c r="F61" s="1344"/>
      <c r="G61" s="1344"/>
      <c r="H61" s="1344"/>
      <c r="I61" s="1344"/>
      <c r="J61" s="1344"/>
      <c r="K61" s="1344"/>
      <c r="L61" s="1344"/>
      <c r="M61" s="1344"/>
      <c r="N61" s="1344"/>
      <c r="O61" s="1401">
        <v>5</v>
      </c>
      <c r="P61" s="1401"/>
      <c r="Q61" s="1401"/>
      <c r="R61" s="1401"/>
      <c r="S61" s="1401"/>
      <c r="T61" s="1400">
        <v>0.2</v>
      </c>
      <c r="U61" s="1400"/>
      <c r="V61" s="1400"/>
      <c r="W61" s="1400"/>
      <c r="X61" s="1400"/>
      <c r="Y61" s="1401" t="s">
        <v>1917</v>
      </c>
      <c r="Z61" s="1401"/>
      <c r="AA61" s="1401"/>
      <c r="AB61" s="1401"/>
      <c r="AC61" s="1401"/>
    </row>
    <row r="62" spans="1:33" s="489" customFormat="1" x14ac:dyDescent="0.2">
      <c r="A62" s="493"/>
      <c r="D62" s="492"/>
    </row>
    <row r="63" spans="1:33" s="489" customFormat="1" ht="14.25" customHeight="1" x14ac:dyDescent="0.2">
      <c r="A63" s="493"/>
      <c r="D63" s="1369" t="s">
        <v>1208</v>
      </c>
      <c r="E63" s="1369"/>
      <c r="F63" s="1369"/>
      <c r="G63" s="1369"/>
      <c r="H63" s="1369"/>
      <c r="I63" s="1369"/>
      <c r="J63" s="1369"/>
      <c r="K63" s="1369"/>
      <c r="L63" s="1369"/>
      <c r="M63" s="1369"/>
      <c r="N63" s="1369"/>
      <c r="O63" s="1369"/>
      <c r="P63" s="1369"/>
      <c r="Q63" s="1369"/>
      <c r="R63" s="1369"/>
      <c r="S63" s="1369"/>
      <c r="T63" s="1369"/>
      <c r="U63" s="1369"/>
      <c r="V63" s="1369"/>
      <c r="W63" s="1369"/>
      <c r="X63" s="1369"/>
      <c r="Y63" s="1369"/>
      <c r="Z63" s="1369"/>
      <c r="AA63" s="1369"/>
      <c r="AB63" s="1369"/>
      <c r="AC63" s="1369"/>
      <c r="AD63" s="1369"/>
      <c r="AE63" s="1369"/>
      <c r="AF63" s="1369"/>
      <c r="AG63" s="1369"/>
    </row>
    <row r="64" spans="1:33" s="489" customFormat="1" x14ac:dyDescent="0.2">
      <c r="A64" s="493"/>
      <c r="D64" s="1369"/>
      <c r="E64" s="1369"/>
      <c r="F64" s="1369"/>
      <c r="G64" s="1369"/>
      <c r="H64" s="1369"/>
      <c r="I64" s="1369"/>
      <c r="J64" s="1369"/>
      <c r="K64" s="1369"/>
      <c r="L64" s="1369"/>
      <c r="M64" s="1369"/>
      <c r="N64" s="1369"/>
      <c r="O64" s="1369"/>
      <c r="P64" s="1369"/>
      <c r="Q64" s="1369"/>
      <c r="R64" s="1369"/>
      <c r="S64" s="1369"/>
      <c r="T64" s="1369"/>
      <c r="U64" s="1369"/>
      <c r="V64" s="1369"/>
      <c r="W64" s="1369"/>
      <c r="X64" s="1369"/>
      <c r="Y64" s="1369"/>
      <c r="Z64" s="1369"/>
      <c r="AA64" s="1369"/>
      <c r="AB64" s="1369"/>
      <c r="AC64" s="1369"/>
      <c r="AD64" s="1369"/>
      <c r="AE64" s="1369"/>
      <c r="AF64" s="1369"/>
      <c r="AG64" s="1369"/>
    </row>
    <row r="65" spans="1:34" s="489" customFormat="1" ht="15" thickBot="1" x14ac:dyDescent="0.25">
      <c r="A65" s="852" t="s">
        <v>1297</v>
      </c>
      <c r="B65" s="1425"/>
      <c r="C65" s="1425"/>
      <c r="D65" s="1425"/>
      <c r="E65" s="1425"/>
      <c r="F65" s="1425"/>
      <c r="G65" s="1425"/>
      <c r="H65" s="1425"/>
      <c r="I65" s="1425"/>
      <c r="J65" s="1425"/>
      <c r="K65" s="1425"/>
      <c r="L65" s="1425"/>
      <c r="M65" s="1425"/>
      <c r="N65" s="1425"/>
      <c r="O65" s="1425"/>
      <c r="P65" s="1425"/>
      <c r="Q65" s="1425"/>
      <c r="R65" s="1425"/>
      <c r="S65" s="1425"/>
      <c r="T65" s="1425"/>
      <c r="U65" s="1425"/>
      <c r="V65" s="1425"/>
      <c r="W65" s="1425"/>
      <c r="X65" s="1425"/>
      <c r="Y65" s="1425"/>
      <c r="Z65" s="1425"/>
      <c r="AA65" s="1425"/>
      <c r="AB65" s="1425"/>
      <c r="AC65" s="1425"/>
      <c r="AD65" s="1425"/>
      <c r="AE65" s="1425"/>
      <c r="AF65" s="1425"/>
      <c r="AG65" s="1425"/>
      <c r="AH65" s="1425"/>
    </row>
    <row r="66" spans="1:34" s="489" customFormat="1" x14ac:dyDescent="0.2">
      <c r="A66" s="493"/>
      <c r="D66" s="488" t="s">
        <v>1209</v>
      </c>
    </row>
    <row r="67" spans="1:34" s="489" customFormat="1" x14ac:dyDescent="0.2">
      <c r="A67" s="493"/>
    </row>
    <row r="68" spans="1:34" s="489" customFormat="1" x14ac:dyDescent="0.2">
      <c r="A68" s="493"/>
      <c r="D68" s="1369" t="s">
        <v>1210</v>
      </c>
      <c r="E68" s="1369"/>
      <c r="F68" s="1369"/>
      <c r="G68" s="1369"/>
      <c r="H68" s="1369"/>
      <c r="I68" s="1369"/>
      <c r="J68" s="1369"/>
      <c r="K68" s="1369"/>
      <c r="L68" s="1369"/>
      <c r="M68" s="1369"/>
      <c r="N68" s="1369"/>
      <c r="O68" s="1369"/>
      <c r="P68" s="1369"/>
      <c r="Q68" s="1369"/>
      <c r="R68" s="1369"/>
      <c r="S68" s="1369"/>
      <c r="T68" s="1369"/>
      <c r="U68" s="1369"/>
      <c r="V68" s="1369"/>
      <c r="W68" s="1369"/>
      <c r="X68" s="1369"/>
      <c r="Y68" s="1369"/>
      <c r="Z68" s="1369"/>
      <c r="AA68" s="1369"/>
      <c r="AB68" s="1369"/>
      <c r="AC68" s="1369"/>
      <c r="AD68" s="1369"/>
      <c r="AE68" s="1369"/>
      <c r="AF68" s="1369"/>
      <c r="AG68" s="1369"/>
    </row>
    <row r="69" spans="1:34" s="489" customFormat="1" x14ac:dyDescent="0.2">
      <c r="A69" s="493"/>
      <c r="D69" s="1369"/>
      <c r="E69" s="1369"/>
      <c r="F69" s="1369"/>
      <c r="G69" s="1369"/>
      <c r="H69" s="1369"/>
      <c r="I69" s="1369"/>
      <c r="J69" s="1369"/>
      <c r="K69" s="1369"/>
      <c r="L69" s="1369"/>
      <c r="M69" s="1369"/>
      <c r="N69" s="1369"/>
      <c r="O69" s="1369"/>
      <c r="P69" s="1369"/>
      <c r="Q69" s="1369"/>
      <c r="R69" s="1369"/>
      <c r="S69" s="1369"/>
      <c r="T69" s="1369"/>
      <c r="U69" s="1369"/>
      <c r="V69" s="1369"/>
      <c r="W69" s="1369"/>
      <c r="X69" s="1369"/>
      <c r="Y69" s="1369"/>
      <c r="Z69" s="1369"/>
      <c r="AA69" s="1369"/>
      <c r="AB69" s="1369"/>
      <c r="AC69" s="1369"/>
      <c r="AD69" s="1369"/>
      <c r="AE69" s="1369"/>
      <c r="AF69" s="1369"/>
      <c r="AG69" s="1369"/>
    </row>
    <row r="70" spans="1:34" s="489" customFormat="1" x14ac:dyDescent="0.2">
      <c r="A70" s="493"/>
    </row>
    <row r="71" spans="1:34" s="489" customFormat="1" x14ac:dyDescent="0.2">
      <c r="A71" s="493"/>
      <c r="D71" s="1369" t="s">
        <v>1211</v>
      </c>
      <c r="E71" s="1369"/>
      <c r="F71" s="1369"/>
      <c r="G71" s="1369"/>
      <c r="H71" s="1369"/>
      <c r="I71" s="1369"/>
      <c r="J71" s="1369"/>
      <c r="K71" s="1369"/>
      <c r="L71" s="1369"/>
      <c r="M71" s="1369"/>
      <c r="N71" s="1369"/>
      <c r="O71" s="1369"/>
      <c r="P71" s="1369"/>
      <c r="Q71" s="1369"/>
      <c r="R71" s="1369"/>
      <c r="S71" s="1369"/>
      <c r="T71" s="1369"/>
      <c r="U71" s="1369"/>
      <c r="V71" s="1369"/>
      <c r="W71" s="1369"/>
      <c r="X71" s="1369"/>
      <c r="Y71" s="1369"/>
      <c r="Z71" s="1369"/>
      <c r="AA71" s="1369"/>
      <c r="AB71" s="1369"/>
      <c r="AC71" s="1369"/>
      <c r="AD71" s="1369"/>
      <c r="AE71" s="1369"/>
      <c r="AF71" s="1369"/>
      <c r="AG71" s="1369"/>
    </row>
    <row r="72" spans="1:34" s="489" customFormat="1" x14ac:dyDescent="0.2">
      <c r="A72" s="493"/>
      <c r="D72" s="1369"/>
      <c r="E72" s="1369"/>
      <c r="F72" s="1369"/>
      <c r="G72" s="1369"/>
      <c r="H72" s="1369"/>
      <c r="I72" s="1369"/>
      <c r="J72" s="1369"/>
      <c r="K72" s="1369"/>
      <c r="L72" s="1369"/>
      <c r="M72" s="1369"/>
      <c r="N72" s="1369"/>
      <c r="O72" s="1369"/>
      <c r="P72" s="1369"/>
      <c r="Q72" s="1369"/>
      <c r="R72" s="1369"/>
      <c r="S72" s="1369"/>
      <c r="T72" s="1369"/>
      <c r="U72" s="1369"/>
      <c r="V72" s="1369"/>
      <c r="W72" s="1369"/>
      <c r="X72" s="1369"/>
      <c r="Y72" s="1369"/>
      <c r="Z72" s="1369"/>
      <c r="AA72" s="1369"/>
      <c r="AB72" s="1369"/>
      <c r="AC72" s="1369"/>
      <c r="AD72" s="1369"/>
      <c r="AE72" s="1369"/>
      <c r="AF72" s="1369"/>
      <c r="AG72" s="1369"/>
    </row>
    <row r="73" spans="1:34" s="489" customFormat="1" x14ac:dyDescent="0.2">
      <c r="A73" s="493"/>
    </row>
    <row r="74" spans="1:34" s="489" customFormat="1" x14ac:dyDescent="0.2">
      <c r="A74" s="493"/>
      <c r="D74" s="1326" t="s">
        <v>1212</v>
      </c>
      <c r="E74" s="1399"/>
      <c r="F74" s="1399"/>
      <c r="G74" s="1399"/>
      <c r="H74" s="1399"/>
      <c r="I74" s="1399"/>
      <c r="J74" s="1399"/>
      <c r="K74" s="1399"/>
      <c r="L74" s="1399"/>
      <c r="M74" s="1399"/>
      <c r="N74" s="1399"/>
      <c r="O74" s="1399"/>
      <c r="P74" s="1399"/>
      <c r="Q74" s="1399"/>
      <c r="R74" s="1399"/>
      <c r="S74" s="1399"/>
      <c r="T74" s="1399"/>
      <c r="U74" s="1399"/>
      <c r="V74" s="1399"/>
      <c r="W74" s="1399"/>
      <c r="X74" s="1399"/>
      <c r="Y74" s="1399"/>
      <c r="Z74" s="1399"/>
      <c r="AA74" s="1399"/>
      <c r="AB74" s="1399"/>
      <c r="AC74" s="1399"/>
      <c r="AD74" s="1399"/>
      <c r="AE74" s="1399"/>
      <c r="AF74" s="1399"/>
      <c r="AG74" s="1399"/>
    </row>
    <row r="75" spans="1:34" s="489" customFormat="1" x14ac:dyDescent="0.2">
      <c r="A75" s="493"/>
      <c r="M75" s="516"/>
    </row>
    <row r="76" spans="1:34" s="489" customFormat="1" ht="14.25" customHeight="1" x14ac:dyDescent="0.2">
      <c r="A76" s="493"/>
      <c r="D76" s="1121" t="s">
        <v>1976</v>
      </c>
      <c r="E76" s="1121"/>
      <c r="F76" s="1121"/>
      <c r="G76" s="1121"/>
      <c r="H76" s="1121"/>
      <c r="I76" s="1121"/>
      <c r="J76" s="1121"/>
      <c r="K76" s="1121"/>
      <c r="L76" s="1121"/>
      <c r="M76" s="1121"/>
      <c r="N76" s="1121"/>
      <c r="O76" s="1121"/>
      <c r="P76" s="1121"/>
      <c r="Q76" s="1121"/>
      <c r="R76" s="1121"/>
      <c r="S76" s="1121"/>
      <c r="T76" s="1121"/>
      <c r="U76" s="1121"/>
      <c r="V76" s="1121"/>
      <c r="W76" s="1121"/>
      <c r="X76" s="1121"/>
      <c r="Y76" s="1121"/>
      <c r="Z76" s="1121"/>
      <c r="AA76" s="1121"/>
      <c r="AB76" s="1121"/>
      <c r="AC76" s="1121"/>
      <c r="AD76" s="1121"/>
      <c r="AE76" s="1121"/>
      <c r="AF76" s="1121"/>
      <c r="AG76" s="1121"/>
    </row>
    <row r="77" spans="1:34" s="489" customFormat="1" x14ac:dyDescent="0.2">
      <c r="A77" s="493"/>
      <c r="D77" s="1121"/>
      <c r="E77" s="1121"/>
      <c r="F77" s="1121"/>
      <c r="G77" s="1121"/>
      <c r="H77" s="1121"/>
      <c r="I77" s="1121"/>
      <c r="J77" s="1121"/>
      <c r="K77" s="1121"/>
      <c r="L77" s="1121"/>
      <c r="M77" s="1121"/>
      <c r="N77" s="1121"/>
      <c r="O77" s="1121"/>
      <c r="P77" s="1121"/>
      <c r="Q77" s="1121"/>
      <c r="R77" s="1121"/>
      <c r="S77" s="1121"/>
      <c r="T77" s="1121"/>
      <c r="U77" s="1121"/>
      <c r="V77" s="1121"/>
      <c r="W77" s="1121"/>
      <c r="X77" s="1121"/>
      <c r="Y77" s="1121"/>
      <c r="Z77" s="1121"/>
      <c r="AA77" s="1121"/>
      <c r="AB77" s="1121"/>
      <c r="AC77" s="1121"/>
      <c r="AD77" s="1121"/>
      <c r="AE77" s="1121"/>
      <c r="AF77" s="1121"/>
      <c r="AG77" s="1121"/>
    </row>
    <row r="78" spans="1:34" s="489" customFormat="1" x14ac:dyDescent="0.2">
      <c r="A78" s="493"/>
      <c r="D78" s="1121"/>
      <c r="E78" s="1121"/>
      <c r="F78" s="1121"/>
      <c r="G78" s="1121"/>
      <c r="H78" s="1121"/>
      <c r="I78" s="1121"/>
      <c r="J78" s="1121"/>
      <c r="K78" s="1121"/>
      <c r="L78" s="1121"/>
      <c r="M78" s="1121"/>
      <c r="N78" s="1121"/>
      <c r="O78" s="1121"/>
      <c r="P78" s="1121"/>
      <c r="Q78" s="1121"/>
      <c r="R78" s="1121"/>
      <c r="S78" s="1121"/>
      <c r="T78" s="1121"/>
      <c r="U78" s="1121"/>
      <c r="V78" s="1121"/>
      <c r="W78" s="1121"/>
      <c r="X78" s="1121"/>
      <c r="Y78" s="1121"/>
      <c r="Z78" s="1121"/>
      <c r="AA78" s="1121"/>
      <c r="AB78" s="1121"/>
      <c r="AC78" s="1121"/>
      <c r="AD78" s="1121"/>
      <c r="AE78" s="1121"/>
      <c r="AF78" s="1121"/>
      <c r="AG78" s="1121"/>
    </row>
    <row r="79" spans="1:34" s="489" customFormat="1" ht="21" customHeight="1" x14ac:dyDescent="0.2">
      <c r="A79" s="493"/>
      <c r="D79" s="1121"/>
      <c r="E79" s="1121"/>
      <c r="F79" s="1121"/>
      <c r="G79" s="1121"/>
      <c r="H79" s="1121"/>
      <c r="I79" s="1121"/>
      <c r="J79" s="1121"/>
      <c r="K79" s="1121"/>
      <c r="L79" s="1121"/>
      <c r="M79" s="1121"/>
      <c r="N79" s="1121"/>
      <c r="O79" s="1121"/>
      <c r="P79" s="1121"/>
      <c r="Q79" s="1121"/>
      <c r="R79" s="1121"/>
      <c r="S79" s="1121"/>
      <c r="T79" s="1121"/>
      <c r="U79" s="1121"/>
      <c r="V79" s="1121"/>
      <c r="W79" s="1121"/>
      <c r="X79" s="1121"/>
      <c r="Y79" s="1121"/>
      <c r="Z79" s="1121"/>
      <c r="AA79" s="1121"/>
      <c r="AB79" s="1121"/>
      <c r="AC79" s="1121"/>
      <c r="AD79" s="1121"/>
      <c r="AE79" s="1121"/>
      <c r="AF79" s="1121"/>
      <c r="AG79" s="1121"/>
    </row>
    <row r="80" spans="1:34" s="489" customFormat="1" x14ac:dyDescent="0.2">
      <c r="A80" s="493"/>
    </row>
    <row r="81" spans="1:33" s="489" customFormat="1" x14ac:dyDescent="0.2">
      <c r="A81" s="493"/>
      <c r="D81" s="495" t="s">
        <v>1203</v>
      </c>
    </row>
    <row r="82" spans="1:33" s="489" customFormat="1" x14ac:dyDescent="0.2">
      <c r="A82" s="493"/>
    </row>
    <row r="83" spans="1:33" s="489" customFormat="1" x14ac:dyDescent="0.2">
      <c r="A83" s="493"/>
      <c r="D83" s="1369" t="s">
        <v>1217</v>
      </c>
      <c r="E83" s="1369"/>
      <c r="F83" s="1369"/>
      <c r="G83" s="1369"/>
      <c r="H83" s="1369"/>
      <c r="I83" s="1369"/>
      <c r="J83" s="1369"/>
      <c r="K83" s="1369"/>
      <c r="L83" s="1369"/>
      <c r="M83" s="1369"/>
      <c r="N83" s="1369"/>
      <c r="O83" s="1369"/>
      <c r="P83" s="1369"/>
      <c r="Q83" s="1369"/>
      <c r="R83" s="1369"/>
      <c r="S83" s="1369"/>
      <c r="T83" s="1369"/>
      <c r="U83" s="1369"/>
      <c r="V83" s="1369"/>
      <c r="W83" s="1369"/>
      <c r="X83" s="1369"/>
      <c r="Y83" s="1369"/>
      <c r="Z83" s="1369"/>
      <c r="AA83" s="1369"/>
      <c r="AB83" s="1369"/>
      <c r="AC83" s="1369"/>
      <c r="AD83" s="1369"/>
      <c r="AE83" s="1369"/>
      <c r="AF83" s="1369"/>
      <c r="AG83" s="1369"/>
    </row>
    <row r="84" spans="1:33" s="489" customFormat="1" x14ac:dyDescent="0.2">
      <c r="A84" s="493"/>
      <c r="D84" s="1369"/>
      <c r="E84" s="1369"/>
      <c r="F84" s="1369"/>
      <c r="G84" s="1369"/>
      <c r="H84" s="1369"/>
      <c r="I84" s="1369"/>
      <c r="J84" s="1369"/>
      <c r="K84" s="1369"/>
      <c r="L84" s="1369"/>
      <c r="M84" s="1369"/>
      <c r="N84" s="1369"/>
      <c r="O84" s="1369"/>
      <c r="P84" s="1369"/>
      <c r="Q84" s="1369"/>
      <c r="R84" s="1369"/>
      <c r="S84" s="1369"/>
      <c r="T84" s="1369"/>
      <c r="U84" s="1369"/>
      <c r="V84" s="1369"/>
      <c r="W84" s="1369"/>
      <c r="X84" s="1369"/>
      <c r="Y84" s="1369"/>
      <c r="Z84" s="1369"/>
      <c r="AA84" s="1369"/>
      <c r="AB84" s="1369"/>
      <c r="AC84" s="1369"/>
      <c r="AD84" s="1369"/>
      <c r="AE84" s="1369"/>
      <c r="AF84" s="1369"/>
      <c r="AG84" s="1369"/>
    </row>
    <row r="85" spans="1:33" s="489" customFormat="1" x14ac:dyDescent="0.2">
      <c r="A85" s="493"/>
      <c r="D85" s="1369"/>
      <c r="E85" s="1369"/>
      <c r="F85" s="1369"/>
      <c r="G85" s="1369"/>
      <c r="H85" s="1369"/>
      <c r="I85" s="1369"/>
      <c r="J85" s="1369"/>
      <c r="K85" s="1369"/>
      <c r="L85" s="1369"/>
      <c r="M85" s="1369"/>
      <c r="N85" s="1369"/>
      <c r="O85" s="1369"/>
      <c r="P85" s="1369"/>
      <c r="Q85" s="1369"/>
      <c r="R85" s="1369"/>
      <c r="S85" s="1369"/>
      <c r="T85" s="1369"/>
      <c r="U85" s="1369"/>
      <c r="V85" s="1369"/>
      <c r="W85" s="1369"/>
      <c r="X85" s="1369"/>
      <c r="Y85" s="1369"/>
      <c r="Z85" s="1369"/>
      <c r="AA85" s="1369"/>
      <c r="AB85" s="1369"/>
      <c r="AC85" s="1369"/>
      <c r="AD85" s="1369"/>
      <c r="AE85" s="1369"/>
      <c r="AF85" s="1369"/>
      <c r="AG85" s="1369"/>
    </row>
    <row r="86" spans="1:33" s="489" customFormat="1" ht="14.25" customHeight="1" x14ac:dyDescent="0.2">
      <c r="A86" s="493"/>
      <c r="D86" s="494"/>
      <c r="E86" s="494"/>
      <c r="F86" s="494"/>
      <c r="G86" s="494"/>
      <c r="H86" s="494"/>
      <c r="I86" s="494"/>
      <c r="J86" s="494"/>
      <c r="K86" s="494"/>
      <c r="L86" s="494"/>
      <c r="M86" s="494"/>
      <c r="N86" s="494"/>
      <c r="O86" s="494"/>
      <c r="P86" s="494"/>
      <c r="Q86" s="494"/>
      <c r="R86" s="494"/>
      <c r="S86" s="494"/>
      <c r="T86" s="494"/>
      <c r="U86" s="494"/>
      <c r="V86" s="494"/>
      <c r="W86" s="494"/>
      <c r="X86" s="494"/>
      <c r="Y86" s="494"/>
      <c r="Z86" s="494"/>
      <c r="AA86" s="494"/>
      <c r="AB86" s="494"/>
      <c r="AC86" s="494"/>
      <c r="AD86" s="494"/>
      <c r="AE86" s="494"/>
      <c r="AF86" s="494"/>
      <c r="AG86" s="494"/>
    </row>
    <row r="87" spans="1:33" s="489" customFormat="1" ht="23.25" customHeight="1" thickBot="1" x14ac:dyDescent="0.25">
      <c r="A87" s="493"/>
      <c r="D87" s="496"/>
      <c r="E87" s="496"/>
      <c r="F87" s="496"/>
      <c r="G87" s="496"/>
      <c r="H87" s="496"/>
      <c r="I87" s="496"/>
      <c r="J87" s="496"/>
      <c r="K87" s="496"/>
      <c r="L87" s="496"/>
      <c r="M87" s="496"/>
      <c r="N87" s="496"/>
      <c r="O87" s="1421" t="s">
        <v>1205</v>
      </c>
      <c r="P87" s="1421"/>
      <c r="Q87" s="1421"/>
      <c r="R87" s="1421"/>
      <c r="S87" s="1421"/>
      <c r="T87" s="1421" t="s">
        <v>1918</v>
      </c>
      <c r="U87" s="1421"/>
      <c r="V87" s="1421"/>
      <c r="W87" s="1421"/>
      <c r="X87" s="1421"/>
      <c r="Y87" s="1421" t="s">
        <v>1296</v>
      </c>
      <c r="Z87" s="1421"/>
      <c r="AA87" s="1421"/>
      <c r="AB87" s="1421"/>
      <c r="AC87" s="1421"/>
    </row>
    <row r="88" spans="1:33" s="489" customFormat="1" x14ac:dyDescent="0.2">
      <c r="A88" s="493"/>
      <c r="D88" s="1422" t="s">
        <v>42</v>
      </c>
      <c r="E88" s="1422"/>
      <c r="F88" s="1422"/>
      <c r="G88" s="1422"/>
      <c r="H88" s="1422"/>
      <c r="I88" s="1422"/>
      <c r="J88" s="1422"/>
      <c r="K88" s="1422"/>
      <c r="L88" s="1422"/>
      <c r="M88" s="1422"/>
      <c r="N88" s="1422"/>
      <c r="O88" s="1423">
        <v>40</v>
      </c>
      <c r="P88" s="1423"/>
      <c r="Q88" s="1423"/>
      <c r="R88" s="1423"/>
      <c r="S88" s="1423"/>
      <c r="T88" s="1424">
        <v>2.5000000000000001E-2</v>
      </c>
      <c r="U88" s="1424"/>
      <c r="V88" s="1424"/>
      <c r="W88" s="1424"/>
      <c r="X88" s="1424"/>
      <c r="Y88" s="1423" t="s">
        <v>1917</v>
      </c>
      <c r="Z88" s="1423"/>
      <c r="AA88" s="1423"/>
      <c r="AB88" s="1423"/>
      <c r="AC88" s="1423"/>
    </row>
    <row r="89" spans="1:33" s="489" customFormat="1" ht="14.45" customHeight="1" x14ac:dyDescent="0.2">
      <c r="A89" s="493"/>
      <c r="D89" s="1407" t="s">
        <v>42</v>
      </c>
      <c r="E89" s="1407"/>
      <c r="F89" s="1407"/>
      <c r="G89" s="1407"/>
      <c r="H89" s="1407"/>
      <c r="I89" s="1407"/>
      <c r="J89" s="1407"/>
      <c r="K89" s="1407"/>
      <c r="L89" s="1407"/>
      <c r="M89" s="1407"/>
      <c r="N89" s="1407"/>
      <c r="O89" s="1406">
        <v>20</v>
      </c>
      <c r="P89" s="1406"/>
      <c r="Q89" s="1406"/>
      <c r="R89" s="1406"/>
      <c r="S89" s="1406"/>
      <c r="T89" s="1410">
        <v>0.05</v>
      </c>
      <c r="U89" s="1410"/>
      <c r="V89" s="1410"/>
      <c r="W89" s="1410"/>
      <c r="X89" s="1410"/>
      <c r="Y89" s="1406" t="s">
        <v>1917</v>
      </c>
      <c r="Z89" s="1406"/>
      <c r="AA89" s="1406"/>
      <c r="AB89" s="1406"/>
      <c r="AC89" s="1406"/>
      <c r="AD89" s="849"/>
      <c r="AE89" s="849"/>
    </row>
    <row r="90" spans="1:33" s="489" customFormat="1" x14ac:dyDescent="0.2">
      <c r="A90" s="493"/>
      <c r="D90" s="1411" t="s">
        <v>1213</v>
      </c>
      <c r="E90" s="1407"/>
      <c r="F90" s="1407"/>
      <c r="G90" s="1407"/>
      <c r="H90" s="1407"/>
      <c r="I90" s="1407"/>
      <c r="J90" s="1407"/>
      <c r="K90" s="1407"/>
      <c r="L90" s="1407"/>
      <c r="M90" s="1407"/>
      <c r="N90" s="1407"/>
      <c r="O90" s="1406">
        <v>6</v>
      </c>
      <c r="P90" s="1406"/>
      <c r="Q90" s="1406"/>
      <c r="R90" s="1406"/>
      <c r="S90" s="1406"/>
      <c r="T90" s="1408">
        <v>0.16666666666666666</v>
      </c>
      <c r="U90" s="1409"/>
      <c r="V90" s="1409"/>
      <c r="W90" s="1409"/>
      <c r="X90" s="1409"/>
      <c r="Y90" s="1406" t="s">
        <v>1917</v>
      </c>
      <c r="Z90" s="1406"/>
      <c r="AA90" s="1406"/>
      <c r="AB90" s="1406"/>
      <c r="AC90" s="1406"/>
    </row>
    <row r="91" spans="1:33" s="489" customFormat="1" ht="14.45" customHeight="1" x14ac:dyDescent="0.2">
      <c r="A91" s="493"/>
      <c r="D91" s="813" t="s">
        <v>1213</v>
      </c>
      <c r="E91" s="809"/>
      <c r="F91" s="809"/>
      <c r="G91" s="809"/>
      <c r="H91" s="809"/>
      <c r="I91" s="809"/>
      <c r="J91" s="809"/>
      <c r="K91" s="809"/>
      <c r="L91" s="809"/>
      <c r="M91" s="809"/>
      <c r="N91" s="809"/>
      <c r="O91" s="812"/>
      <c r="P91" s="812"/>
      <c r="Q91" s="799">
        <v>8</v>
      </c>
      <c r="R91" s="812"/>
      <c r="S91" s="812"/>
      <c r="T91" s="810"/>
      <c r="U91" s="811"/>
      <c r="V91" s="810">
        <v>0.125</v>
      </c>
      <c r="W91" s="811"/>
      <c r="X91" s="811"/>
      <c r="Y91" s="1406" t="s">
        <v>1917</v>
      </c>
      <c r="Z91" s="1406"/>
      <c r="AA91" s="1406"/>
      <c r="AB91" s="1406"/>
      <c r="AC91" s="1406"/>
    </row>
    <row r="92" spans="1:33" s="489" customFormat="1" x14ac:dyDescent="0.2">
      <c r="A92" s="493"/>
      <c r="D92" s="1407" t="s">
        <v>1214</v>
      </c>
      <c r="E92" s="1407"/>
      <c r="F92" s="1407"/>
      <c r="G92" s="1407"/>
      <c r="H92" s="1407"/>
      <c r="I92" s="1407"/>
      <c r="J92" s="1407"/>
      <c r="K92" s="1407"/>
      <c r="L92" s="1407"/>
      <c r="M92" s="1407"/>
      <c r="N92" s="1407"/>
      <c r="O92" s="1406">
        <v>4</v>
      </c>
      <c r="P92" s="1406"/>
      <c r="Q92" s="1406"/>
      <c r="R92" s="1406"/>
      <c r="S92" s="1406"/>
      <c r="T92" s="1408">
        <v>0.25</v>
      </c>
      <c r="U92" s="1409"/>
      <c r="V92" s="1409"/>
      <c r="W92" s="1409"/>
      <c r="X92" s="1409"/>
      <c r="Y92" s="1406" t="s">
        <v>1917</v>
      </c>
      <c r="Z92" s="1406"/>
      <c r="AA92" s="1406"/>
      <c r="AB92" s="1406"/>
      <c r="AC92" s="1406"/>
    </row>
    <row r="93" spans="1:33" s="489" customFormat="1" x14ac:dyDescent="0.2">
      <c r="A93" s="493"/>
      <c r="D93" s="1407" t="s">
        <v>1215</v>
      </c>
      <c r="E93" s="1407"/>
      <c r="F93" s="1407"/>
      <c r="G93" s="1407"/>
      <c r="H93" s="1407"/>
      <c r="I93" s="1407"/>
      <c r="J93" s="1407"/>
      <c r="K93" s="1407"/>
      <c r="L93" s="1407"/>
      <c r="M93" s="1407"/>
      <c r="N93" s="1407"/>
      <c r="O93" s="1406">
        <v>2</v>
      </c>
      <c r="P93" s="1406"/>
      <c r="Q93" s="1406"/>
      <c r="R93" s="1406"/>
      <c r="S93" s="1406"/>
      <c r="T93" s="1408">
        <v>0.5</v>
      </c>
      <c r="U93" s="1409"/>
      <c r="V93" s="1409"/>
      <c r="W93" s="1409"/>
      <c r="X93" s="1409"/>
      <c r="Y93" s="1406" t="s">
        <v>1917</v>
      </c>
      <c r="Z93" s="1406"/>
      <c r="AA93" s="1406"/>
      <c r="AB93" s="1406"/>
      <c r="AC93" s="1406"/>
    </row>
    <row r="94" spans="1:33" s="489" customFormat="1" x14ac:dyDescent="0.2">
      <c r="A94" s="493"/>
      <c r="D94" s="1402" t="s">
        <v>1216</v>
      </c>
      <c r="E94" s="1402"/>
      <c r="F94" s="1402"/>
      <c r="G94" s="1402"/>
      <c r="H94" s="1402"/>
      <c r="I94" s="1402"/>
      <c r="J94" s="1402"/>
      <c r="K94" s="1402"/>
      <c r="L94" s="1402"/>
      <c r="M94" s="1402"/>
      <c r="N94" s="1402"/>
      <c r="O94" s="1403">
        <v>2</v>
      </c>
      <c r="P94" s="1403"/>
      <c r="Q94" s="1403"/>
      <c r="R94" s="1403"/>
      <c r="S94" s="1403"/>
      <c r="T94" s="1404">
        <v>0.5</v>
      </c>
      <c r="U94" s="1405"/>
      <c r="V94" s="1405"/>
      <c r="W94" s="1405"/>
      <c r="X94" s="1405"/>
      <c r="Y94" s="1403" t="s">
        <v>1917</v>
      </c>
      <c r="Z94" s="1403"/>
      <c r="AA94" s="1403"/>
      <c r="AB94" s="1403"/>
      <c r="AC94" s="1403"/>
    </row>
    <row r="95" spans="1:33" s="489" customFormat="1" x14ac:dyDescent="0.2">
      <c r="A95" s="493"/>
    </row>
    <row r="96" spans="1:33" s="489" customFormat="1" x14ac:dyDescent="0.2">
      <c r="A96" s="493"/>
      <c r="D96" s="1369" t="s">
        <v>1218</v>
      </c>
      <c r="E96" s="1369"/>
      <c r="F96" s="1369"/>
      <c r="G96" s="1369"/>
      <c r="H96" s="1369"/>
      <c r="I96" s="1369"/>
      <c r="J96" s="1369"/>
      <c r="K96" s="1369"/>
      <c r="L96" s="1369"/>
      <c r="M96" s="1369"/>
      <c r="N96" s="1369"/>
      <c r="O96" s="1369"/>
      <c r="P96" s="1369"/>
      <c r="Q96" s="1369"/>
      <c r="R96" s="1369"/>
      <c r="S96" s="1369"/>
      <c r="T96" s="1369"/>
      <c r="U96" s="1369"/>
      <c r="V96" s="1369"/>
      <c r="W96" s="1369"/>
      <c r="X96" s="1369"/>
      <c r="Y96" s="1369"/>
      <c r="Z96" s="1369"/>
      <c r="AA96" s="1369"/>
      <c r="AB96" s="1369"/>
      <c r="AC96" s="1369"/>
      <c r="AD96" s="1369"/>
      <c r="AE96" s="1369"/>
      <c r="AF96" s="1369"/>
      <c r="AG96" s="1369"/>
    </row>
    <row r="97" spans="1:33" s="489" customFormat="1" x14ac:dyDescent="0.2">
      <c r="A97" s="493"/>
      <c r="D97" s="1369"/>
      <c r="E97" s="1369"/>
      <c r="F97" s="1369"/>
      <c r="G97" s="1369"/>
      <c r="H97" s="1369"/>
      <c r="I97" s="1369"/>
      <c r="J97" s="1369"/>
      <c r="K97" s="1369"/>
      <c r="L97" s="1369"/>
      <c r="M97" s="1369"/>
      <c r="N97" s="1369"/>
      <c r="O97" s="1369"/>
      <c r="P97" s="1369"/>
      <c r="Q97" s="1369"/>
      <c r="R97" s="1369"/>
      <c r="S97" s="1369"/>
      <c r="T97" s="1369"/>
      <c r="U97" s="1369"/>
      <c r="V97" s="1369"/>
      <c r="W97" s="1369"/>
      <c r="X97" s="1369"/>
      <c r="Y97" s="1369"/>
      <c r="Z97" s="1369"/>
      <c r="AA97" s="1369"/>
      <c r="AB97" s="1369"/>
      <c r="AC97" s="1369"/>
      <c r="AD97" s="1369"/>
      <c r="AE97" s="1369"/>
      <c r="AF97" s="1369"/>
      <c r="AG97" s="1369"/>
    </row>
    <row r="98" spans="1:33" s="489" customFormat="1" x14ac:dyDescent="0.2">
      <c r="A98" s="493"/>
    </row>
    <row r="99" spans="1:33" s="489" customFormat="1" x14ac:dyDescent="0.2">
      <c r="A99" s="493"/>
      <c r="D99" s="488" t="s">
        <v>1221</v>
      </c>
    </row>
    <row r="100" spans="1:33" s="489" customFormat="1" x14ac:dyDescent="0.2">
      <c r="A100" s="493"/>
    </row>
    <row r="101" spans="1:33" s="489" customFormat="1" x14ac:dyDescent="0.2">
      <c r="A101" s="493"/>
      <c r="D101" s="1312" t="s">
        <v>1919</v>
      </c>
      <c r="E101" s="1369"/>
      <c r="F101" s="1369"/>
      <c r="G101" s="1369"/>
      <c r="H101" s="1369"/>
      <c r="I101" s="1369"/>
      <c r="J101" s="1369"/>
      <c r="K101" s="1369"/>
      <c r="L101" s="1369"/>
      <c r="M101" s="1369"/>
      <c r="N101" s="1369"/>
      <c r="O101" s="1369"/>
      <c r="P101" s="1369"/>
      <c r="Q101" s="1369"/>
      <c r="R101" s="1369"/>
      <c r="S101" s="1369"/>
      <c r="T101" s="1369"/>
      <c r="U101" s="1369"/>
      <c r="V101" s="1369"/>
      <c r="W101" s="1369"/>
      <c r="X101" s="1369"/>
      <c r="Y101" s="1369"/>
      <c r="Z101" s="1369"/>
      <c r="AA101" s="1369"/>
      <c r="AB101" s="1369"/>
      <c r="AC101" s="1369"/>
      <c r="AD101" s="1369"/>
      <c r="AE101" s="1369"/>
      <c r="AF101" s="1369"/>
      <c r="AG101" s="1369"/>
    </row>
    <row r="102" spans="1:33" s="489" customFormat="1" x14ac:dyDescent="0.2">
      <c r="A102" s="493"/>
    </row>
    <row r="103" spans="1:33" s="489" customFormat="1" x14ac:dyDescent="0.2">
      <c r="A103" s="493"/>
      <c r="D103" s="1312" t="s">
        <v>2186</v>
      </c>
      <c r="E103" s="1369"/>
      <c r="F103" s="1369"/>
      <c r="G103" s="1369"/>
      <c r="H103" s="1369"/>
      <c r="I103" s="1369"/>
      <c r="J103" s="1369"/>
      <c r="K103" s="1369"/>
      <c r="L103" s="1369"/>
      <c r="M103" s="1369"/>
      <c r="N103" s="1369"/>
      <c r="O103" s="1369"/>
      <c r="P103" s="1369"/>
      <c r="Q103" s="1369"/>
      <c r="R103" s="1369"/>
      <c r="S103" s="1369"/>
      <c r="T103" s="1369"/>
      <c r="U103" s="1369"/>
      <c r="V103" s="1369"/>
      <c r="W103" s="1369"/>
      <c r="X103" s="1369"/>
      <c r="Y103" s="1369"/>
      <c r="Z103" s="1369"/>
      <c r="AA103" s="1369"/>
      <c r="AB103" s="1369"/>
      <c r="AC103" s="1369"/>
      <c r="AD103" s="1369"/>
      <c r="AE103" s="1369"/>
      <c r="AF103" s="1369"/>
      <c r="AG103" s="1369"/>
    </row>
    <row r="104" spans="1:33" s="489" customFormat="1" x14ac:dyDescent="0.2">
      <c r="A104" s="493"/>
      <c r="D104" s="1369"/>
      <c r="E104" s="1369"/>
      <c r="F104" s="1369"/>
      <c r="G104" s="1369"/>
      <c r="H104" s="1369"/>
      <c r="I104" s="1369"/>
      <c r="J104" s="1369"/>
      <c r="K104" s="1369"/>
      <c r="L104" s="1369"/>
      <c r="M104" s="1369"/>
      <c r="N104" s="1369"/>
      <c r="O104" s="1369"/>
      <c r="P104" s="1369"/>
      <c r="Q104" s="1369"/>
      <c r="R104" s="1369"/>
      <c r="S104" s="1369"/>
      <c r="T104" s="1369"/>
      <c r="U104" s="1369"/>
      <c r="V104" s="1369"/>
      <c r="W104" s="1369"/>
      <c r="X104" s="1369"/>
      <c r="Y104" s="1369"/>
      <c r="Z104" s="1369"/>
      <c r="AA104" s="1369"/>
      <c r="AB104" s="1369"/>
      <c r="AC104" s="1369"/>
      <c r="AD104" s="1369"/>
      <c r="AE104" s="1369"/>
      <c r="AF104" s="1369"/>
      <c r="AG104" s="1369"/>
    </row>
    <row r="105" spans="1:33" s="489" customFormat="1" x14ac:dyDescent="0.2">
      <c r="A105" s="493"/>
      <c r="D105" s="1312" t="s">
        <v>1920</v>
      </c>
      <c r="E105" s="1369"/>
      <c r="F105" s="1369"/>
      <c r="G105" s="1369"/>
      <c r="H105" s="1369"/>
      <c r="I105" s="1369"/>
      <c r="J105" s="1369"/>
      <c r="K105" s="1369"/>
      <c r="L105" s="1369"/>
      <c r="M105" s="1369"/>
      <c r="N105" s="1369"/>
      <c r="O105" s="1369"/>
      <c r="P105" s="1369"/>
      <c r="Q105" s="1369"/>
      <c r="R105" s="1369"/>
      <c r="S105" s="1369"/>
      <c r="T105" s="1369"/>
      <c r="U105" s="1369"/>
      <c r="V105" s="1369"/>
      <c r="W105" s="1369"/>
      <c r="X105" s="1369"/>
      <c r="Y105" s="1369"/>
      <c r="Z105" s="1369"/>
      <c r="AA105" s="1369"/>
      <c r="AB105" s="1369"/>
      <c r="AC105" s="1369"/>
      <c r="AD105" s="1369"/>
      <c r="AE105" s="1369"/>
      <c r="AF105" s="1369"/>
      <c r="AG105" s="1369"/>
    </row>
    <row r="106" spans="1:33" s="489" customFormat="1" x14ac:dyDescent="0.2">
      <c r="A106" s="493"/>
    </row>
    <row r="107" spans="1:33" s="489" customFormat="1" x14ac:dyDescent="0.2">
      <c r="A107" s="493"/>
      <c r="D107" s="488" t="s">
        <v>1220</v>
      </c>
    </row>
    <row r="108" spans="1:33" s="489" customFormat="1" x14ac:dyDescent="0.2">
      <c r="A108" s="493"/>
    </row>
    <row r="109" spans="1:33" s="489" customFormat="1" x14ac:dyDescent="0.2">
      <c r="A109" s="493"/>
      <c r="D109" s="1312" t="s">
        <v>1921</v>
      </c>
      <c r="E109" s="1369"/>
      <c r="F109" s="1369"/>
      <c r="G109" s="1369"/>
      <c r="H109" s="1369"/>
      <c r="I109" s="1369"/>
      <c r="J109" s="1369"/>
      <c r="K109" s="1369"/>
      <c r="L109" s="1369"/>
      <c r="M109" s="1369"/>
      <c r="N109" s="1369"/>
      <c r="O109" s="1369"/>
      <c r="P109" s="1369"/>
      <c r="Q109" s="1369"/>
      <c r="R109" s="1369"/>
      <c r="S109" s="1369"/>
      <c r="T109" s="1369"/>
      <c r="U109" s="1369"/>
      <c r="V109" s="1369"/>
      <c r="W109" s="1369"/>
      <c r="X109" s="1369"/>
      <c r="Y109" s="1369"/>
      <c r="Z109" s="1369"/>
      <c r="AA109" s="1369"/>
      <c r="AB109" s="1369"/>
      <c r="AC109" s="1369"/>
      <c r="AD109" s="1369"/>
      <c r="AE109" s="1369"/>
      <c r="AF109" s="1369"/>
      <c r="AG109" s="1369"/>
    </row>
    <row r="110" spans="1:33" s="489" customFormat="1" x14ac:dyDescent="0.2">
      <c r="A110" s="493"/>
      <c r="D110" s="1369"/>
      <c r="E110" s="1369"/>
      <c r="F110" s="1369"/>
      <c r="G110" s="1369"/>
      <c r="H110" s="1369"/>
      <c r="I110" s="1369"/>
      <c r="J110" s="1369"/>
      <c r="K110" s="1369"/>
      <c r="L110" s="1369"/>
      <c r="M110" s="1369"/>
      <c r="N110" s="1369"/>
      <c r="O110" s="1369"/>
      <c r="P110" s="1369"/>
      <c r="Q110" s="1369"/>
      <c r="R110" s="1369"/>
      <c r="S110" s="1369"/>
      <c r="T110" s="1369"/>
      <c r="U110" s="1369"/>
      <c r="V110" s="1369"/>
      <c r="W110" s="1369"/>
      <c r="X110" s="1369"/>
      <c r="Y110" s="1369"/>
      <c r="Z110" s="1369"/>
      <c r="AA110" s="1369"/>
      <c r="AB110" s="1369"/>
      <c r="AC110" s="1369"/>
      <c r="AD110" s="1369"/>
      <c r="AE110" s="1369"/>
      <c r="AF110" s="1369"/>
      <c r="AG110" s="1369"/>
    </row>
    <row r="111" spans="1:33" s="489" customFormat="1" x14ac:dyDescent="0.2">
      <c r="A111" s="493"/>
      <c r="D111" s="1369"/>
      <c r="E111" s="1369"/>
      <c r="F111" s="1369"/>
      <c r="G111" s="1369"/>
      <c r="H111" s="1369"/>
      <c r="I111" s="1369"/>
      <c r="J111" s="1369"/>
      <c r="K111" s="1369"/>
      <c r="L111" s="1369"/>
      <c r="M111" s="1369"/>
      <c r="N111" s="1369"/>
      <c r="O111" s="1369"/>
      <c r="P111" s="1369"/>
      <c r="Q111" s="1369"/>
      <c r="R111" s="1369"/>
      <c r="S111" s="1369"/>
      <c r="T111" s="1369"/>
      <c r="U111" s="1369"/>
      <c r="V111" s="1369"/>
      <c r="W111" s="1369"/>
      <c r="X111" s="1369"/>
      <c r="Y111" s="1369"/>
      <c r="Z111" s="1369"/>
      <c r="AA111" s="1369"/>
      <c r="AB111" s="1369"/>
      <c r="AC111" s="1369"/>
      <c r="AD111" s="1369"/>
      <c r="AE111" s="1369"/>
      <c r="AF111" s="1369"/>
      <c r="AG111" s="1369"/>
    </row>
    <row r="112" spans="1:33" s="489" customFormat="1" x14ac:dyDescent="0.2">
      <c r="A112" s="493"/>
      <c r="D112" s="1312" t="s">
        <v>1922</v>
      </c>
      <c r="E112" s="1369"/>
      <c r="F112" s="1369"/>
      <c r="G112" s="1369"/>
      <c r="H112" s="1369"/>
      <c r="I112" s="1369"/>
      <c r="J112" s="1369"/>
      <c r="K112" s="1369"/>
      <c r="L112" s="1369"/>
      <c r="M112" s="1369"/>
      <c r="N112" s="1369"/>
      <c r="O112" s="1369"/>
      <c r="P112" s="1369"/>
      <c r="Q112" s="1369"/>
      <c r="R112" s="1369"/>
      <c r="S112" s="1369"/>
      <c r="T112" s="1369"/>
      <c r="U112" s="1369"/>
      <c r="V112" s="1369"/>
      <c r="W112" s="1369"/>
      <c r="X112" s="1369"/>
      <c r="Y112" s="1369"/>
      <c r="Z112" s="1369"/>
      <c r="AA112" s="1369"/>
      <c r="AB112" s="1369"/>
      <c r="AC112" s="1369"/>
      <c r="AD112" s="1369"/>
      <c r="AE112" s="1369"/>
      <c r="AF112" s="1369"/>
      <c r="AG112" s="1369"/>
    </row>
    <row r="113" spans="1:33" s="489" customFormat="1" x14ac:dyDescent="0.2">
      <c r="A113" s="493"/>
      <c r="D113" s="1369"/>
      <c r="E113" s="1369"/>
      <c r="F113" s="1369"/>
      <c r="G113" s="1369"/>
      <c r="H113" s="1369"/>
      <c r="I113" s="1369"/>
      <c r="J113" s="1369"/>
      <c r="K113" s="1369"/>
      <c r="L113" s="1369"/>
      <c r="M113" s="1369"/>
      <c r="N113" s="1369"/>
      <c r="O113" s="1369"/>
      <c r="P113" s="1369"/>
      <c r="Q113" s="1369"/>
      <c r="R113" s="1369"/>
      <c r="S113" s="1369"/>
      <c r="T113" s="1369"/>
      <c r="U113" s="1369"/>
      <c r="V113" s="1369"/>
      <c r="W113" s="1369"/>
      <c r="X113" s="1369"/>
      <c r="Y113" s="1369"/>
      <c r="Z113" s="1369"/>
      <c r="AA113" s="1369"/>
      <c r="AB113" s="1369"/>
      <c r="AC113" s="1369"/>
      <c r="AD113" s="1369"/>
      <c r="AE113" s="1369"/>
      <c r="AF113" s="1369"/>
      <c r="AG113" s="1369"/>
    </row>
    <row r="114" spans="1:33" s="489" customFormat="1" x14ac:dyDescent="0.2">
      <c r="A114" s="493"/>
    </row>
    <row r="115" spans="1:33" s="489" customFormat="1" x14ac:dyDescent="0.2">
      <c r="A115" s="493"/>
      <c r="D115" s="1399" t="s">
        <v>1219</v>
      </c>
      <c r="E115" s="1399"/>
      <c r="F115" s="1399"/>
      <c r="G115" s="1399"/>
      <c r="H115" s="1399"/>
      <c r="I115" s="1399"/>
      <c r="J115" s="1399"/>
      <c r="K115" s="1399"/>
      <c r="L115" s="1399"/>
      <c r="M115" s="1399"/>
      <c r="N115" s="1399"/>
      <c r="O115" s="1399"/>
      <c r="P115" s="1399"/>
      <c r="Q115" s="1399"/>
      <c r="R115" s="1399"/>
      <c r="S115" s="1399"/>
      <c r="T115" s="1399"/>
      <c r="U115" s="1399"/>
      <c r="V115" s="1399"/>
      <c r="W115" s="1399"/>
      <c r="X115" s="1399"/>
      <c r="Y115" s="1399"/>
      <c r="Z115" s="1399"/>
      <c r="AA115" s="1399"/>
      <c r="AB115" s="1399"/>
      <c r="AC115" s="1399"/>
      <c r="AD115" s="1399"/>
      <c r="AE115" s="1399"/>
      <c r="AF115" s="1399"/>
      <c r="AG115" s="1399"/>
    </row>
    <row r="116" spans="1:33" s="489" customFormat="1" x14ac:dyDescent="0.2">
      <c r="A116" s="493"/>
    </row>
    <row r="117" spans="1:33" s="489" customFormat="1" x14ac:dyDescent="0.2">
      <c r="A117" s="493"/>
      <c r="D117" s="488" t="s">
        <v>1222</v>
      </c>
    </row>
    <row r="118" spans="1:33" s="489" customFormat="1" x14ac:dyDescent="0.2">
      <c r="A118" s="493"/>
    </row>
    <row r="119" spans="1:33" s="489" customFormat="1" ht="14.25" customHeight="1" x14ac:dyDescent="0.2">
      <c r="A119" s="493"/>
      <c r="D119" s="1312" t="s">
        <v>1663</v>
      </c>
      <c r="E119" s="1312"/>
      <c r="F119" s="1312"/>
      <c r="G119" s="1312"/>
      <c r="H119" s="1312"/>
      <c r="I119" s="1312"/>
      <c r="J119" s="1312"/>
      <c r="K119" s="1312"/>
      <c r="L119" s="1312"/>
      <c r="M119" s="1312"/>
      <c r="N119" s="1312"/>
      <c r="O119" s="1312"/>
      <c r="P119" s="1312"/>
      <c r="Q119" s="1312"/>
      <c r="R119" s="1312"/>
      <c r="S119" s="1312"/>
      <c r="T119" s="1312"/>
      <c r="U119" s="1312"/>
      <c r="V119" s="1312"/>
      <c r="W119" s="1312"/>
      <c r="X119" s="1312"/>
      <c r="Y119" s="1312"/>
      <c r="Z119" s="1312"/>
      <c r="AA119" s="1312"/>
      <c r="AB119" s="1312"/>
      <c r="AC119" s="1312"/>
      <c r="AD119" s="1312"/>
      <c r="AE119" s="1312"/>
      <c r="AF119" s="1312"/>
      <c r="AG119" s="1312"/>
    </row>
    <row r="120" spans="1:33" s="489" customFormat="1" x14ac:dyDescent="0.2">
      <c r="A120" s="493"/>
      <c r="D120" s="1312"/>
      <c r="E120" s="1312"/>
      <c r="F120" s="1312"/>
      <c r="G120" s="1312"/>
      <c r="H120" s="1312"/>
      <c r="I120" s="1312"/>
      <c r="J120" s="1312"/>
      <c r="K120" s="1312"/>
      <c r="L120" s="1312"/>
      <c r="M120" s="1312"/>
      <c r="N120" s="1312"/>
      <c r="O120" s="1312"/>
      <c r="P120" s="1312"/>
      <c r="Q120" s="1312"/>
      <c r="R120" s="1312"/>
      <c r="S120" s="1312"/>
      <c r="T120" s="1312"/>
      <c r="U120" s="1312"/>
      <c r="V120" s="1312"/>
      <c r="W120" s="1312"/>
      <c r="X120" s="1312"/>
      <c r="Y120" s="1312"/>
      <c r="Z120" s="1312"/>
      <c r="AA120" s="1312"/>
      <c r="AB120" s="1312"/>
      <c r="AC120" s="1312"/>
      <c r="AD120" s="1312"/>
      <c r="AE120" s="1312"/>
      <c r="AF120" s="1312"/>
      <c r="AG120" s="1312"/>
    </row>
    <row r="121" spans="1:33" s="489" customFormat="1" x14ac:dyDescent="0.2">
      <c r="A121" s="493"/>
      <c r="D121" s="1312"/>
      <c r="E121" s="1312"/>
      <c r="F121" s="1312"/>
      <c r="G121" s="1312"/>
      <c r="H121" s="1312"/>
      <c r="I121" s="1312"/>
      <c r="J121" s="1312"/>
      <c r="K121" s="1312"/>
      <c r="L121" s="1312"/>
      <c r="M121" s="1312"/>
      <c r="N121" s="1312"/>
      <c r="O121" s="1312"/>
      <c r="P121" s="1312"/>
      <c r="Q121" s="1312"/>
      <c r="R121" s="1312"/>
      <c r="S121" s="1312"/>
      <c r="T121" s="1312"/>
      <c r="U121" s="1312"/>
      <c r="V121" s="1312"/>
      <c r="W121" s="1312"/>
      <c r="X121" s="1312"/>
      <c r="Y121" s="1312"/>
      <c r="Z121" s="1312"/>
      <c r="AA121" s="1312"/>
      <c r="AB121" s="1312"/>
      <c r="AC121" s="1312"/>
      <c r="AD121" s="1312"/>
      <c r="AE121" s="1312"/>
      <c r="AF121" s="1312"/>
      <c r="AG121" s="1312"/>
    </row>
    <row r="122" spans="1:33" s="489" customFormat="1" x14ac:dyDescent="0.2">
      <c r="A122" s="493"/>
    </row>
    <row r="123" spans="1:33" s="489" customFormat="1" ht="14.25" customHeight="1" x14ac:dyDescent="0.2">
      <c r="A123" s="493"/>
      <c r="D123" s="1369" t="s">
        <v>1223</v>
      </c>
      <c r="E123" s="1369"/>
      <c r="F123" s="1369"/>
      <c r="G123" s="1369"/>
      <c r="H123" s="1369"/>
      <c r="I123" s="1369"/>
      <c r="J123" s="1369"/>
      <c r="K123" s="1369"/>
      <c r="L123" s="1369"/>
      <c r="M123" s="1369"/>
      <c r="N123" s="1369"/>
      <c r="O123" s="1369"/>
      <c r="P123" s="1369"/>
      <c r="Q123" s="1369"/>
      <c r="R123" s="1369"/>
      <c r="S123" s="1369"/>
      <c r="T123" s="1369"/>
      <c r="U123" s="1369"/>
      <c r="V123" s="1369"/>
      <c r="W123" s="1369"/>
      <c r="X123" s="1369"/>
      <c r="Y123" s="1369"/>
      <c r="Z123" s="1369"/>
      <c r="AA123" s="1369"/>
      <c r="AB123" s="1369"/>
      <c r="AC123" s="1369"/>
      <c r="AD123" s="1369"/>
      <c r="AE123" s="1369"/>
      <c r="AF123" s="1369"/>
      <c r="AG123" s="1369"/>
    </row>
    <row r="124" spans="1:33" s="489" customFormat="1" x14ac:dyDescent="0.2">
      <c r="A124" s="493"/>
      <c r="D124" s="1369"/>
      <c r="E124" s="1369"/>
      <c r="F124" s="1369"/>
      <c r="G124" s="1369"/>
      <c r="H124" s="1369"/>
      <c r="I124" s="1369"/>
      <c r="J124" s="1369"/>
      <c r="K124" s="1369"/>
      <c r="L124" s="1369"/>
      <c r="M124" s="1369"/>
      <c r="N124" s="1369"/>
      <c r="O124" s="1369"/>
      <c r="P124" s="1369"/>
      <c r="Q124" s="1369"/>
      <c r="R124" s="1369"/>
      <c r="S124" s="1369"/>
      <c r="T124" s="1369"/>
      <c r="U124" s="1369"/>
      <c r="V124" s="1369"/>
      <c r="W124" s="1369"/>
      <c r="X124" s="1369"/>
      <c r="Y124" s="1369"/>
      <c r="Z124" s="1369"/>
      <c r="AA124" s="1369"/>
      <c r="AB124" s="1369"/>
      <c r="AC124" s="1369"/>
      <c r="AD124" s="1369"/>
      <c r="AE124" s="1369"/>
      <c r="AF124" s="1369"/>
      <c r="AG124" s="1369"/>
    </row>
    <row r="125" spans="1:33" s="489" customFormat="1" x14ac:dyDescent="0.2">
      <c r="A125" s="493"/>
    </row>
    <row r="126" spans="1:33" s="489" customFormat="1" x14ac:dyDescent="0.2">
      <c r="A126" s="493"/>
      <c r="D126" s="488" t="s">
        <v>1224</v>
      </c>
    </row>
    <row r="127" spans="1:33" s="489" customFormat="1" x14ac:dyDescent="0.2">
      <c r="A127" s="493"/>
    </row>
    <row r="128" spans="1:33" s="489" customFormat="1" ht="14.25" customHeight="1" x14ac:dyDescent="0.2">
      <c r="A128" s="493"/>
      <c r="D128" s="1369" t="s">
        <v>1225</v>
      </c>
      <c r="E128" s="1369"/>
      <c r="F128" s="1369"/>
      <c r="G128" s="1369"/>
      <c r="H128" s="1369"/>
      <c r="I128" s="1369"/>
      <c r="J128" s="1369"/>
      <c r="K128" s="1369"/>
      <c r="L128" s="1369"/>
      <c r="M128" s="1369"/>
      <c r="N128" s="1369"/>
      <c r="O128" s="1369"/>
      <c r="P128" s="1369"/>
      <c r="Q128" s="1369"/>
      <c r="R128" s="1369"/>
      <c r="S128" s="1369"/>
      <c r="T128" s="1369"/>
      <c r="U128" s="1369"/>
      <c r="V128" s="1369"/>
      <c r="W128" s="1369"/>
      <c r="X128" s="1369"/>
      <c r="Y128" s="1369"/>
      <c r="Z128" s="1369"/>
      <c r="AA128" s="1369"/>
      <c r="AB128" s="1369"/>
      <c r="AC128" s="1369"/>
      <c r="AD128" s="1369"/>
      <c r="AE128" s="1369"/>
      <c r="AF128" s="1369"/>
      <c r="AG128" s="1369"/>
    </row>
    <row r="129" spans="1:33" s="489" customFormat="1" x14ac:dyDescent="0.2">
      <c r="A129" s="493"/>
      <c r="D129" s="1369"/>
      <c r="E129" s="1369"/>
      <c r="F129" s="1369"/>
      <c r="G129" s="1369"/>
      <c r="H129" s="1369"/>
      <c r="I129" s="1369"/>
      <c r="J129" s="1369"/>
      <c r="K129" s="1369"/>
      <c r="L129" s="1369"/>
      <c r="M129" s="1369"/>
      <c r="N129" s="1369"/>
      <c r="O129" s="1369"/>
      <c r="P129" s="1369"/>
      <c r="Q129" s="1369"/>
      <c r="R129" s="1369"/>
      <c r="S129" s="1369"/>
      <c r="T129" s="1369"/>
      <c r="U129" s="1369"/>
      <c r="V129" s="1369"/>
      <c r="W129" s="1369"/>
      <c r="X129" s="1369"/>
      <c r="Y129" s="1369"/>
      <c r="Z129" s="1369"/>
      <c r="AA129" s="1369"/>
      <c r="AB129" s="1369"/>
      <c r="AC129" s="1369"/>
      <c r="AD129" s="1369"/>
      <c r="AE129" s="1369"/>
      <c r="AF129" s="1369"/>
      <c r="AG129" s="1369"/>
    </row>
    <row r="130" spans="1:33" s="489" customFormat="1" x14ac:dyDescent="0.2">
      <c r="A130" s="493"/>
    </row>
    <row r="131" spans="1:33" s="489" customFormat="1" x14ac:dyDescent="0.2">
      <c r="A131" s="493"/>
      <c r="D131" s="488" t="s">
        <v>1226</v>
      </c>
    </row>
    <row r="132" spans="1:33" s="489" customFormat="1" x14ac:dyDescent="0.2">
      <c r="A132" s="493"/>
    </row>
    <row r="133" spans="1:33" s="489" customFormat="1" ht="14.25" customHeight="1" x14ac:dyDescent="0.2">
      <c r="A133" s="493"/>
      <c r="D133" s="1312" t="s">
        <v>1227</v>
      </c>
      <c r="E133" s="1369"/>
      <c r="F133" s="1369"/>
      <c r="G133" s="1369"/>
      <c r="H133" s="1369"/>
      <c r="I133" s="1369"/>
      <c r="J133" s="1369"/>
      <c r="K133" s="1369"/>
      <c r="L133" s="1369"/>
      <c r="M133" s="1369"/>
      <c r="N133" s="1369"/>
      <c r="O133" s="1369"/>
      <c r="P133" s="1369"/>
      <c r="Q133" s="1369"/>
      <c r="R133" s="1369"/>
      <c r="S133" s="1369"/>
      <c r="T133" s="1369"/>
      <c r="U133" s="1369"/>
      <c r="V133" s="1369"/>
      <c r="W133" s="1369"/>
      <c r="X133" s="1369"/>
      <c r="Y133" s="1369"/>
      <c r="Z133" s="1369"/>
      <c r="AA133" s="1369"/>
      <c r="AB133" s="1369"/>
      <c r="AC133" s="1369"/>
      <c r="AD133" s="1369"/>
      <c r="AE133" s="1369"/>
      <c r="AF133" s="1369"/>
      <c r="AG133" s="1369"/>
    </row>
    <row r="134" spans="1:33" s="489" customFormat="1" x14ac:dyDescent="0.2">
      <c r="A134" s="493"/>
      <c r="D134" s="1369"/>
      <c r="E134" s="1369"/>
      <c r="F134" s="1369"/>
      <c r="G134" s="1369"/>
      <c r="H134" s="1369"/>
      <c r="I134" s="1369"/>
      <c r="J134" s="1369"/>
      <c r="K134" s="1369"/>
      <c r="L134" s="1369"/>
      <c r="M134" s="1369"/>
      <c r="N134" s="1369"/>
      <c r="O134" s="1369"/>
      <c r="P134" s="1369"/>
      <c r="Q134" s="1369"/>
      <c r="R134" s="1369"/>
      <c r="S134" s="1369"/>
      <c r="T134" s="1369"/>
      <c r="U134" s="1369"/>
      <c r="V134" s="1369"/>
      <c r="W134" s="1369"/>
      <c r="X134" s="1369"/>
      <c r="Y134" s="1369"/>
      <c r="Z134" s="1369"/>
      <c r="AA134" s="1369"/>
      <c r="AB134" s="1369"/>
      <c r="AC134" s="1369"/>
      <c r="AD134" s="1369"/>
      <c r="AE134" s="1369"/>
      <c r="AF134" s="1369"/>
      <c r="AG134" s="1369"/>
    </row>
    <row r="135" spans="1:33" s="489" customFormat="1" x14ac:dyDescent="0.2">
      <c r="A135" s="493"/>
    </row>
    <row r="136" spans="1:33" s="489" customFormat="1" ht="14.25" customHeight="1" x14ac:dyDescent="0.2">
      <c r="A136" s="493"/>
      <c r="D136" s="1312" t="s">
        <v>1228</v>
      </c>
      <c r="E136" s="1369"/>
      <c r="F136" s="1369"/>
      <c r="G136" s="1369"/>
      <c r="H136" s="1369"/>
      <c r="I136" s="1369"/>
      <c r="J136" s="1369"/>
      <c r="K136" s="1369"/>
      <c r="L136" s="1369"/>
      <c r="M136" s="1369"/>
      <c r="N136" s="1369"/>
      <c r="O136" s="1369"/>
      <c r="P136" s="1369"/>
      <c r="Q136" s="1369"/>
      <c r="R136" s="1369"/>
      <c r="S136" s="1369"/>
      <c r="T136" s="1369"/>
      <c r="U136" s="1369"/>
      <c r="V136" s="1369"/>
      <c r="W136" s="1369"/>
      <c r="X136" s="1369"/>
      <c r="Y136" s="1369"/>
      <c r="Z136" s="1369"/>
      <c r="AA136" s="1369"/>
      <c r="AB136" s="1369"/>
      <c r="AC136" s="1369"/>
      <c r="AD136" s="1369"/>
      <c r="AE136" s="1369"/>
      <c r="AF136" s="1369"/>
      <c r="AG136" s="1369"/>
    </row>
    <row r="137" spans="1:33" s="489" customFormat="1" x14ac:dyDescent="0.2">
      <c r="A137" s="493"/>
      <c r="D137" s="1369"/>
      <c r="E137" s="1369"/>
      <c r="F137" s="1369"/>
      <c r="G137" s="1369"/>
      <c r="H137" s="1369"/>
      <c r="I137" s="1369"/>
      <c r="J137" s="1369"/>
      <c r="K137" s="1369"/>
      <c r="L137" s="1369"/>
      <c r="M137" s="1369"/>
      <c r="N137" s="1369"/>
      <c r="O137" s="1369"/>
      <c r="P137" s="1369"/>
      <c r="Q137" s="1369"/>
      <c r="R137" s="1369"/>
      <c r="S137" s="1369"/>
      <c r="T137" s="1369"/>
      <c r="U137" s="1369"/>
      <c r="V137" s="1369"/>
      <c r="W137" s="1369"/>
      <c r="X137" s="1369"/>
      <c r="Y137" s="1369"/>
      <c r="Z137" s="1369"/>
      <c r="AA137" s="1369"/>
      <c r="AB137" s="1369"/>
      <c r="AC137" s="1369"/>
      <c r="AD137" s="1369"/>
      <c r="AE137" s="1369"/>
      <c r="AF137" s="1369"/>
      <c r="AG137" s="1369"/>
    </row>
    <row r="138" spans="1:33" s="489" customFormat="1" x14ac:dyDescent="0.2">
      <c r="A138" s="493"/>
    </row>
    <row r="139" spans="1:33" s="489" customFormat="1" x14ac:dyDescent="0.2">
      <c r="A139" s="493"/>
      <c r="D139" s="488" t="s">
        <v>1229</v>
      </c>
    </row>
    <row r="140" spans="1:33" s="489" customFormat="1" x14ac:dyDescent="0.2">
      <c r="A140" s="493"/>
    </row>
    <row r="141" spans="1:33" s="489" customFormat="1" ht="14.25" customHeight="1" x14ac:dyDescent="0.2">
      <c r="A141" s="493"/>
      <c r="D141" s="1369" t="s">
        <v>1230</v>
      </c>
      <c r="E141" s="1369"/>
      <c r="F141" s="1369"/>
      <c r="G141" s="1369"/>
      <c r="H141" s="1369"/>
      <c r="I141" s="1369"/>
      <c r="J141" s="1369"/>
      <c r="K141" s="1369"/>
      <c r="L141" s="1369"/>
      <c r="M141" s="1369"/>
      <c r="N141" s="1369"/>
      <c r="O141" s="1369"/>
      <c r="P141" s="1369"/>
      <c r="Q141" s="1369"/>
      <c r="R141" s="1369"/>
      <c r="S141" s="1369"/>
      <c r="T141" s="1369"/>
      <c r="U141" s="1369"/>
      <c r="V141" s="1369"/>
      <c r="W141" s="1369"/>
      <c r="X141" s="1369"/>
      <c r="Y141" s="1369"/>
      <c r="Z141" s="1369"/>
      <c r="AA141" s="1369"/>
      <c r="AB141" s="1369"/>
      <c r="AC141" s="1369"/>
      <c r="AD141" s="1369"/>
      <c r="AE141" s="1369"/>
      <c r="AF141" s="1369"/>
      <c r="AG141" s="1369"/>
    </row>
    <row r="142" spans="1:33" s="489" customFormat="1" x14ac:dyDescent="0.2">
      <c r="A142" s="493"/>
      <c r="D142" s="1369"/>
      <c r="E142" s="1369"/>
      <c r="F142" s="1369"/>
      <c r="G142" s="1369"/>
      <c r="H142" s="1369"/>
      <c r="I142" s="1369"/>
      <c r="J142" s="1369"/>
      <c r="K142" s="1369"/>
      <c r="L142" s="1369"/>
      <c r="M142" s="1369"/>
      <c r="N142" s="1369"/>
      <c r="O142" s="1369"/>
      <c r="P142" s="1369"/>
      <c r="Q142" s="1369"/>
      <c r="R142" s="1369"/>
      <c r="S142" s="1369"/>
      <c r="T142" s="1369"/>
      <c r="U142" s="1369"/>
      <c r="V142" s="1369"/>
      <c r="W142" s="1369"/>
      <c r="X142" s="1369"/>
      <c r="Y142" s="1369"/>
      <c r="Z142" s="1369"/>
      <c r="AA142" s="1369"/>
      <c r="AB142" s="1369"/>
      <c r="AC142" s="1369"/>
      <c r="AD142" s="1369"/>
      <c r="AE142" s="1369"/>
      <c r="AF142" s="1369"/>
      <c r="AG142" s="1369"/>
    </row>
    <row r="143" spans="1:33" s="489" customFormat="1" x14ac:dyDescent="0.2">
      <c r="A143" s="493"/>
    </row>
    <row r="144" spans="1:33" s="489" customFormat="1" ht="14.25" customHeight="1" x14ac:dyDescent="0.2">
      <c r="A144" s="493"/>
      <c r="D144" s="1369" t="s">
        <v>1231</v>
      </c>
      <c r="E144" s="1369"/>
      <c r="F144" s="1369"/>
      <c r="G144" s="1369"/>
      <c r="H144" s="1369"/>
      <c r="I144" s="1369"/>
      <c r="J144" s="1369"/>
      <c r="K144" s="1369"/>
      <c r="L144" s="1369"/>
      <c r="M144" s="1369"/>
      <c r="N144" s="1369"/>
      <c r="O144" s="1369"/>
      <c r="P144" s="1369"/>
      <c r="Q144" s="1369"/>
      <c r="R144" s="1369"/>
      <c r="S144" s="1369"/>
      <c r="T144" s="1369"/>
      <c r="U144" s="1369"/>
      <c r="V144" s="1369"/>
      <c r="W144" s="1369"/>
      <c r="X144" s="1369"/>
      <c r="Y144" s="1369"/>
      <c r="Z144" s="1369"/>
      <c r="AA144" s="1369"/>
      <c r="AB144" s="1369"/>
      <c r="AC144" s="1369"/>
      <c r="AD144" s="1369"/>
      <c r="AE144" s="1369"/>
      <c r="AF144" s="1369"/>
      <c r="AG144" s="1369"/>
    </row>
    <row r="145" spans="1:33" s="489" customFormat="1" x14ac:dyDescent="0.2">
      <c r="A145" s="493"/>
      <c r="D145" s="1369"/>
      <c r="E145" s="1369"/>
      <c r="F145" s="1369"/>
      <c r="G145" s="1369"/>
      <c r="H145" s="1369"/>
      <c r="I145" s="1369"/>
      <c r="J145" s="1369"/>
      <c r="K145" s="1369"/>
      <c r="L145" s="1369"/>
      <c r="M145" s="1369"/>
      <c r="N145" s="1369"/>
      <c r="O145" s="1369"/>
      <c r="P145" s="1369"/>
      <c r="Q145" s="1369"/>
      <c r="R145" s="1369"/>
      <c r="S145" s="1369"/>
      <c r="T145" s="1369"/>
      <c r="U145" s="1369"/>
      <c r="V145" s="1369"/>
      <c r="W145" s="1369"/>
      <c r="X145" s="1369"/>
      <c r="Y145" s="1369"/>
      <c r="Z145" s="1369"/>
      <c r="AA145" s="1369"/>
      <c r="AB145" s="1369"/>
      <c r="AC145" s="1369"/>
      <c r="AD145" s="1369"/>
      <c r="AE145" s="1369"/>
      <c r="AF145" s="1369"/>
      <c r="AG145" s="1369"/>
    </row>
    <row r="146" spans="1:33" s="489" customFormat="1" x14ac:dyDescent="0.2">
      <c r="A146" s="493"/>
    </row>
    <row r="147" spans="1:33" s="489" customFormat="1" x14ac:dyDescent="0.2">
      <c r="A147" s="493"/>
      <c r="D147" s="488" t="s">
        <v>1232</v>
      </c>
    </row>
    <row r="148" spans="1:33" s="489" customFormat="1" x14ac:dyDescent="0.2">
      <c r="A148" s="493"/>
    </row>
    <row r="149" spans="1:33" s="489" customFormat="1" ht="14.25" customHeight="1" x14ac:dyDescent="0.2">
      <c r="A149" s="493"/>
      <c r="D149" s="1369" t="s">
        <v>1233</v>
      </c>
      <c r="E149" s="1369"/>
      <c r="F149" s="1369"/>
      <c r="G149" s="1369"/>
      <c r="H149" s="1369"/>
      <c r="I149" s="1369"/>
      <c r="J149" s="1369"/>
      <c r="K149" s="1369"/>
      <c r="L149" s="1369"/>
      <c r="M149" s="1369"/>
      <c r="N149" s="1369"/>
      <c r="O149" s="1369"/>
      <c r="P149" s="1369"/>
      <c r="Q149" s="1369"/>
      <c r="R149" s="1369"/>
      <c r="S149" s="1369"/>
      <c r="T149" s="1369"/>
      <c r="U149" s="1369"/>
      <c r="V149" s="1369"/>
      <c r="W149" s="1369"/>
      <c r="X149" s="1369"/>
      <c r="Y149" s="1369"/>
      <c r="Z149" s="1369"/>
      <c r="AA149" s="1369"/>
      <c r="AB149" s="1369"/>
      <c r="AC149" s="1369"/>
      <c r="AD149" s="1369"/>
      <c r="AE149" s="1369"/>
      <c r="AF149" s="1369"/>
      <c r="AG149" s="1369"/>
    </row>
    <row r="150" spans="1:33" s="489" customFormat="1" x14ac:dyDescent="0.2">
      <c r="A150" s="493"/>
      <c r="D150" s="1369"/>
      <c r="E150" s="1369"/>
      <c r="F150" s="1369"/>
      <c r="G150" s="1369"/>
      <c r="H150" s="1369"/>
      <c r="I150" s="1369"/>
      <c r="J150" s="1369"/>
      <c r="K150" s="1369"/>
      <c r="L150" s="1369"/>
      <c r="M150" s="1369"/>
      <c r="N150" s="1369"/>
      <c r="O150" s="1369"/>
      <c r="P150" s="1369"/>
      <c r="Q150" s="1369"/>
      <c r="R150" s="1369"/>
      <c r="S150" s="1369"/>
      <c r="T150" s="1369"/>
      <c r="U150" s="1369"/>
      <c r="V150" s="1369"/>
      <c r="W150" s="1369"/>
      <c r="X150" s="1369"/>
      <c r="Y150" s="1369"/>
      <c r="Z150" s="1369"/>
      <c r="AA150" s="1369"/>
      <c r="AB150" s="1369"/>
      <c r="AC150" s="1369"/>
      <c r="AD150" s="1369"/>
      <c r="AE150" s="1369"/>
      <c r="AF150" s="1369"/>
      <c r="AG150" s="1369"/>
    </row>
    <row r="151" spans="1:33" s="489" customFormat="1" x14ac:dyDescent="0.2">
      <c r="A151" s="493"/>
    </row>
    <row r="152" spans="1:33" s="489" customFormat="1" x14ac:dyDescent="0.2">
      <c r="A152" s="493"/>
      <c r="D152" s="488" t="s">
        <v>1234</v>
      </c>
    </row>
    <row r="153" spans="1:33" s="489" customFormat="1" x14ac:dyDescent="0.2">
      <c r="A153" s="493"/>
    </row>
    <row r="154" spans="1:33" s="489" customFormat="1" ht="14.25" customHeight="1" x14ac:dyDescent="0.2">
      <c r="A154" s="493"/>
      <c r="D154" s="1312" t="s">
        <v>1965</v>
      </c>
      <c r="E154" s="1369"/>
      <c r="F154" s="1369"/>
      <c r="G154" s="1369"/>
      <c r="H154" s="1369"/>
      <c r="I154" s="1369"/>
      <c r="J154" s="1369"/>
      <c r="K154" s="1369"/>
      <c r="L154" s="1369"/>
      <c r="M154" s="1369"/>
      <c r="N154" s="1369"/>
      <c r="O154" s="1369"/>
      <c r="P154" s="1369"/>
      <c r="Q154" s="1369"/>
      <c r="R154" s="1369"/>
      <c r="S154" s="1369"/>
      <c r="T154" s="1369"/>
      <c r="U154" s="1369"/>
      <c r="V154" s="1369"/>
      <c r="W154" s="1369"/>
      <c r="X154" s="1369"/>
      <c r="Y154" s="1369"/>
      <c r="Z154" s="1369"/>
      <c r="AA154" s="1369"/>
      <c r="AB154" s="1369"/>
      <c r="AC154" s="1369"/>
      <c r="AD154" s="1369"/>
      <c r="AE154" s="1369"/>
      <c r="AF154" s="1369"/>
      <c r="AG154" s="1369"/>
    </row>
    <row r="155" spans="1:33" s="489" customFormat="1" x14ac:dyDescent="0.2">
      <c r="A155" s="493"/>
      <c r="D155" s="1369"/>
      <c r="E155" s="1369"/>
      <c r="F155" s="1369"/>
      <c r="G155" s="1369"/>
      <c r="H155" s="1369"/>
      <c r="I155" s="1369"/>
      <c r="J155" s="1369"/>
      <c r="K155" s="1369"/>
      <c r="L155" s="1369"/>
      <c r="M155" s="1369"/>
      <c r="N155" s="1369"/>
      <c r="O155" s="1369"/>
      <c r="P155" s="1369"/>
      <c r="Q155" s="1369"/>
      <c r="R155" s="1369"/>
      <c r="S155" s="1369"/>
      <c r="T155" s="1369"/>
      <c r="U155" s="1369"/>
      <c r="V155" s="1369"/>
      <c r="W155" s="1369"/>
      <c r="X155" s="1369"/>
      <c r="Y155" s="1369"/>
      <c r="Z155" s="1369"/>
      <c r="AA155" s="1369"/>
      <c r="AB155" s="1369"/>
      <c r="AC155" s="1369"/>
      <c r="AD155" s="1369"/>
      <c r="AE155" s="1369"/>
      <c r="AF155" s="1369"/>
      <c r="AG155" s="1369"/>
    </row>
    <row r="156" spans="1:33" s="489" customFormat="1" x14ac:dyDescent="0.2">
      <c r="A156" s="493"/>
    </row>
    <row r="157" spans="1:33" s="489" customFormat="1" ht="14.25" customHeight="1" x14ac:dyDescent="0.2">
      <c r="A157" s="493"/>
      <c r="D157" s="1312" t="s">
        <v>1962</v>
      </c>
      <c r="E157" s="1312"/>
      <c r="F157" s="1312"/>
      <c r="G157" s="1312"/>
      <c r="H157" s="1312"/>
      <c r="I157" s="1312"/>
      <c r="J157" s="1312"/>
      <c r="K157" s="1312"/>
      <c r="L157" s="1312"/>
      <c r="M157" s="1312"/>
      <c r="N157" s="1312"/>
      <c r="O157" s="1312"/>
      <c r="P157" s="1312"/>
      <c r="Q157" s="1312"/>
      <c r="R157" s="1312"/>
      <c r="S157" s="1312"/>
      <c r="T157" s="1312"/>
      <c r="U157" s="1312"/>
      <c r="V157" s="1312"/>
      <c r="W157" s="1312"/>
      <c r="X157" s="1312"/>
      <c r="Y157" s="1312"/>
      <c r="Z157" s="1312"/>
      <c r="AA157" s="1312"/>
      <c r="AB157" s="1312"/>
      <c r="AC157" s="1312"/>
      <c r="AD157" s="1312"/>
      <c r="AE157" s="1312"/>
      <c r="AF157" s="1312"/>
      <c r="AG157" s="1312"/>
    </row>
    <row r="158" spans="1:33" s="489" customFormat="1" x14ac:dyDescent="0.2">
      <c r="A158" s="493"/>
      <c r="D158" s="1312"/>
      <c r="E158" s="1312"/>
      <c r="F158" s="1312"/>
      <c r="G158" s="1312"/>
      <c r="H158" s="1312"/>
      <c r="I158" s="1312"/>
      <c r="J158" s="1312"/>
      <c r="K158" s="1312"/>
      <c r="L158" s="1312"/>
      <c r="M158" s="1312"/>
      <c r="N158" s="1312"/>
      <c r="O158" s="1312"/>
      <c r="P158" s="1312"/>
      <c r="Q158" s="1312"/>
      <c r="R158" s="1312"/>
      <c r="S158" s="1312"/>
      <c r="T158" s="1312"/>
      <c r="U158" s="1312"/>
      <c r="V158" s="1312"/>
      <c r="W158" s="1312"/>
      <c r="X158" s="1312"/>
      <c r="Y158" s="1312"/>
      <c r="Z158" s="1312"/>
      <c r="AA158" s="1312"/>
      <c r="AB158" s="1312"/>
      <c r="AC158" s="1312"/>
      <c r="AD158" s="1312"/>
      <c r="AE158" s="1312"/>
      <c r="AF158" s="1312"/>
      <c r="AG158" s="1312"/>
    </row>
    <row r="159" spans="1:33" s="489" customFormat="1" x14ac:dyDescent="0.2">
      <c r="A159" s="493"/>
      <c r="D159" s="1312"/>
      <c r="E159" s="1312"/>
      <c r="F159" s="1312"/>
      <c r="G159" s="1312"/>
      <c r="H159" s="1312"/>
      <c r="I159" s="1312"/>
      <c r="J159" s="1312"/>
      <c r="K159" s="1312"/>
      <c r="L159" s="1312"/>
      <c r="M159" s="1312"/>
      <c r="N159" s="1312"/>
      <c r="O159" s="1312"/>
      <c r="P159" s="1312"/>
      <c r="Q159" s="1312"/>
      <c r="R159" s="1312"/>
      <c r="S159" s="1312"/>
      <c r="T159" s="1312"/>
      <c r="U159" s="1312"/>
      <c r="V159" s="1312"/>
      <c r="W159" s="1312"/>
      <c r="X159" s="1312"/>
      <c r="Y159" s="1312"/>
      <c r="Z159" s="1312"/>
      <c r="AA159" s="1312"/>
      <c r="AB159" s="1312"/>
      <c r="AC159" s="1312"/>
      <c r="AD159" s="1312"/>
      <c r="AE159" s="1312"/>
      <c r="AF159" s="1312"/>
      <c r="AG159" s="1312"/>
    </row>
    <row r="160" spans="1:33" s="489" customFormat="1" x14ac:dyDescent="0.2">
      <c r="A160" s="493"/>
    </row>
    <row r="161" spans="1:33" s="489" customFormat="1" ht="14.25" customHeight="1" x14ac:dyDescent="0.2">
      <c r="A161" s="493"/>
      <c r="D161" s="1326" t="s">
        <v>1961</v>
      </c>
      <c r="E161" s="1326"/>
      <c r="F161" s="1326"/>
      <c r="G161" s="1326"/>
      <c r="H161" s="1326"/>
      <c r="I161" s="1326"/>
      <c r="J161" s="1326"/>
      <c r="K161" s="1326"/>
      <c r="L161" s="1326"/>
      <c r="M161" s="1326"/>
      <c r="N161" s="1326"/>
      <c r="O161" s="1326"/>
      <c r="P161" s="1326"/>
      <c r="Q161" s="1326"/>
      <c r="R161" s="1326"/>
      <c r="S161" s="1326"/>
      <c r="T161" s="1326"/>
      <c r="U161" s="1326"/>
      <c r="V161" s="1326"/>
      <c r="W161" s="1326"/>
      <c r="X161" s="1326"/>
      <c r="Y161" s="1326"/>
      <c r="Z161" s="1326"/>
      <c r="AA161" s="1326"/>
      <c r="AB161" s="1326"/>
      <c r="AC161" s="1326"/>
      <c r="AD161" s="1326"/>
      <c r="AE161" s="1326"/>
      <c r="AF161" s="1326"/>
      <c r="AG161" s="1326"/>
    </row>
    <row r="162" spans="1:33" s="489" customFormat="1" x14ac:dyDescent="0.2">
      <c r="A162" s="493"/>
      <c r="K162" s="516"/>
    </row>
    <row r="163" spans="1:33" s="489" customFormat="1" x14ac:dyDescent="0.2">
      <c r="A163" s="493"/>
      <c r="D163" s="488" t="s">
        <v>1235</v>
      </c>
    </row>
    <row r="164" spans="1:33" s="489" customFormat="1" x14ac:dyDescent="0.2">
      <c r="A164" s="493"/>
    </row>
    <row r="165" spans="1:33" s="489" customFormat="1" ht="14.25" customHeight="1" x14ac:dyDescent="0.2">
      <c r="A165" s="493"/>
      <c r="D165" s="1369" t="s">
        <v>1236</v>
      </c>
      <c r="E165" s="1369"/>
      <c r="F165" s="1369"/>
      <c r="G165" s="1369"/>
      <c r="H165" s="1369"/>
      <c r="I165" s="1369"/>
      <c r="J165" s="1369"/>
      <c r="K165" s="1369"/>
      <c r="L165" s="1369"/>
      <c r="M165" s="1369"/>
      <c r="N165" s="1369"/>
      <c r="O165" s="1369"/>
      <c r="P165" s="1369"/>
      <c r="Q165" s="1369"/>
      <c r="R165" s="1369"/>
      <c r="S165" s="1369"/>
      <c r="T165" s="1369"/>
      <c r="U165" s="1369"/>
      <c r="V165" s="1369"/>
      <c r="W165" s="1369"/>
      <c r="X165" s="1369"/>
      <c r="Y165" s="1369"/>
      <c r="Z165" s="1369"/>
      <c r="AA165" s="1369"/>
      <c r="AB165" s="1369"/>
      <c r="AC165" s="1369"/>
      <c r="AD165" s="1369"/>
      <c r="AE165" s="1369"/>
      <c r="AF165" s="1369"/>
      <c r="AG165" s="1369"/>
    </row>
    <row r="166" spans="1:33" s="489" customFormat="1" x14ac:dyDescent="0.2">
      <c r="A166" s="493"/>
      <c r="D166" s="1369"/>
      <c r="E166" s="1369"/>
      <c r="F166" s="1369"/>
      <c r="G166" s="1369"/>
      <c r="H166" s="1369"/>
      <c r="I166" s="1369"/>
      <c r="J166" s="1369"/>
      <c r="K166" s="1369"/>
      <c r="L166" s="1369"/>
      <c r="M166" s="1369"/>
      <c r="N166" s="1369"/>
      <c r="O166" s="1369"/>
      <c r="P166" s="1369"/>
      <c r="Q166" s="1369"/>
      <c r="R166" s="1369"/>
      <c r="S166" s="1369"/>
      <c r="T166" s="1369"/>
      <c r="U166" s="1369"/>
      <c r="V166" s="1369"/>
      <c r="W166" s="1369"/>
      <c r="X166" s="1369"/>
      <c r="Y166" s="1369"/>
      <c r="Z166" s="1369"/>
      <c r="AA166" s="1369"/>
      <c r="AB166" s="1369"/>
      <c r="AC166" s="1369"/>
      <c r="AD166" s="1369"/>
      <c r="AE166" s="1369"/>
      <c r="AF166" s="1369"/>
      <c r="AG166" s="1369"/>
    </row>
    <row r="167" spans="1:33" s="489" customFormat="1" x14ac:dyDescent="0.2">
      <c r="A167" s="493"/>
    </row>
    <row r="168" spans="1:33" s="489" customFormat="1" ht="14.25" customHeight="1" x14ac:dyDescent="0.2">
      <c r="A168" s="493"/>
      <c r="D168" s="1369" t="s">
        <v>1237</v>
      </c>
      <c r="E168" s="1369"/>
      <c r="F168" s="1369"/>
      <c r="G168" s="1369"/>
      <c r="H168" s="1369"/>
      <c r="I168" s="1369"/>
      <c r="J168" s="1369"/>
      <c r="K168" s="1369"/>
      <c r="L168" s="1369"/>
      <c r="M168" s="1369"/>
      <c r="N168" s="1369"/>
      <c r="O168" s="1369"/>
      <c r="P168" s="1369"/>
      <c r="Q168" s="1369"/>
      <c r="R168" s="1369"/>
      <c r="S168" s="1369"/>
      <c r="T168" s="1369"/>
      <c r="U168" s="1369"/>
      <c r="V168" s="1369"/>
      <c r="W168" s="1369"/>
      <c r="X168" s="1369"/>
      <c r="Y168" s="1369"/>
      <c r="Z168" s="1369"/>
      <c r="AA168" s="1369"/>
      <c r="AB168" s="1369"/>
      <c r="AC168" s="1369"/>
      <c r="AD168" s="1369"/>
      <c r="AE168" s="1369"/>
      <c r="AF168" s="1369"/>
      <c r="AG168" s="1369"/>
    </row>
    <row r="169" spans="1:33" s="489" customFormat="1" x14ac:dyDescent="0.2">
      <c r="A169" s="493"/>
      <c r="D169" s="1369"/>
      <c r="E169" s="1369"/>
      <c r="F169" s="1369"/>
      <c r="G169" s="1369"/>
      <c r="H169" s="1369"/>
      <c r="I169" s="1369"/>
      <c r="J169" s="1369"/>
      <c r="K169" s="1369"/>
      <c r="L169" s="1369"/>
      <c r="M169" s="1369"/>
      <c r="N169" s="1369"/>
      <c r="O169" s="1369"/>
      <c r="P169" s="1369"/>
      <c r="Q169" s="1369"/>
      <c r="R169" s="1369"/>
      <c r="S169" s="1369"/>
      <c r="T169" s="1369"/>
      <c r="U169" s="1369"/>
      <c r="V169" s="1369"/>
      <c r="W169" s="1369"/>
      <c r="X169" s="1369"/>
      <c r="Y169" s="1369"/>
      <c r="Z169" s="1369"/>
      <c r="AA169" s="1369"/>
      <c r="AB169" s="1369"/>
      <c r="AC169" s="1369"/>
      <c r="AD169" s="1369"/>
      <c r="AE169" s="1369"/>
      <c r="AF169" s="1369"/>
      <c r="AG169" s="1369"/>
    </row>
    <row r="170" spans="1:33" s="489" customFormat="1" x14ac:dyDescent="0.2">
      <c r="A170" s="493"/>
    </row>
    <row r="171" spans="1:33" s="489" customFormat="1" ht="14.25" customHeight="1" x14ac:dyDescent="0.2">
      <c r="A171" s="493"/>
      <c r="D171" s="1369" t="s">
        <v>1238</v>
      </c>
      <c r="E171" s="1369"/>
      <c r="F171" s="1369"/>
      <c r="G171" s="1369"/>
      <c r="H171" s="1369"/>
      <c r="I171" s="1369"/>
      <c r="J171" s="1369"/>
      <c r="K171" s="1369"/>
      <c r="L171" s="1369"/>
      <c r="M171" s="1369"/>
      <c r="N171" s="1369"/>
      <c r="O171" s="1369"/>
      <c r="P171" s="1369"/>
      <c r="Q171" s="1369"/>
      <c r="R171" s="1369"/>
      <c r="S171" s="1369"/>
      <c r="T171" s="1369"/>
      <c r="U171" s="1369"/>
      <c r="V171" s="1369"/>
      <c r="W171" s="1369"/>
      <c r="X171" s="1369"/>
      <c r="Y171" s="1369"/>
      <c r="Z171" s="1369"/>
      <c r="AA171" s="1369"/>
      <c r="AB171" s="1369"/>
      <c r="AC171" s="1369"/>
      <c r="AD171" s="1369"/>
      <c r="AE171" s="1369"/>
      <c r="AF171" s="1369"/>
      <c r="AG171" s="1369"/>
    </row>
    <row r="172" spans="1:33" s="489" customFormat="1" x14ac:dyDescent="0.2">
      <c r="A172" s="493"/>
    </row>
    <row r="173" spans="1:33" s="489" customFormat="1" x14ac:dyDescent="0.2">
      <c r="A173" s="493"/>
      <c r="D173" s="488" t="s">
        <v>1239</v>
      </c>
    </row>
    <row r="174" spans="1:33" s="489" customFormat="1" x14ac:dyDescent="0.2">
      <c r="A174" s="493"/>
    </row>
    <row r="175" spans="1:33" s="489" customFormat="1" ht="14.25" customHeight="1" x14ac:dyDescent="0.2">
      <c r="A175" s="493"/>
      <c r="D175" s="1369" t="s">
        <v>1240</v>
      </c>
      <c r="E175" s="1369"/>
      <c r="F175" s="1369"/>
      <c r="G175" s="1369"/>
      <c r="H175" s="1369"/>
      <c r="I175" s="1369"/>
      <c r="J175" s="1369"/>
      <c r="K175" s="1369"/>
      <c r="L175" s="1369"/>
      <c r="M175" s="1369"/>
      <c r="N175" s="1369"/>
      <c r="O175" s="1369"/>
      <c r="P175" s="1369"/>
      <c r="Q175" s="1369"/>
      <c r="R175" s="1369"/>
      <c r="S175" s="1369"/>
      <c r="T175" s="1369"/>
      <c r="U175" s="1369"/>
      <c r="V175" s="1369"/>
      <c r="W175" s="1369"/>
      <c r="X175" s="1369"/>
      <c r="Y175" s="1369"/>
      <c r="Z175" s="1369"/>
      <c r="AA175" s="1369"/>
      <c r="AB175" s="1369"/>
      <c r="AC175" s="1369"/>
      <c r="AD175" s="1369"/>
      <c r="AE175" s="1369"/>
      <c r="AF175" s="1369"/>
      <c r="AG175" s="1369"/>
    </row>
    <row r="176" spans="1:33" s="489" customFormat="1" x14ac:dyDescent="0.2">
      <c r="A176" s="493"/>
      <c r="D176" s="1369"/>
      <c r="E176" s="1369"/>
      <c r="F176" s="1369"/>
      <c r="G176" s="1369"/>
      <c r="H176" s="1369"/>
      <c r="I176" s="1369"/>
      <c r="J176" s="1369"/>
      <c r="K176" s="1369"/>
      <c r="L176" s="1369"/>
      <c r="M176" s="1369"/>
      <c r="N176" s="1369"/>
      <c r="O176" s="1369"/>
      <c r="P176" s="1369"/>
      <c r="Q176" s="1369"/>
      <c r="R176" s="1369"/>
      <c r="S176" s="1369"/>
      <c r="T176" s="1369"/>
      <c r="U176" s="1369"/>
      <c r="V176" s="1369"/>
      <c r="W176" s="1369"/>
      <c r="X176" s="1369"/>
      <c r="Y176" s="1369"/>
      <c r="Z176" s="1369"/>
      <c r="AA176" s="1369"/>
      <c r="AB176" s="1369"/>
      <c r="AC176" s="1369"/>
      <c r="AD176" s="1369"/>
      <c r="AE176" s="1369"/>
      <c r="AF176" s="1369"/>
      <c r="AG176" s="1369"/>
    </row>
    <row r="177" spans="1:33" s="489" customFormat="1" x14ac:dyDescent="0.2">
      <c r="A177" s="493"/>
    </row>
    <row r="178" spans="1:33" s="489" customFormat="1" ht="14.25" customHeight="1" x14ac:dyDescent="0.2">
      <c r="A178" s="493"/>
      <c r="D178" s="488" t="s">
        <v>1241</v>
      </c>
    </row>
    <row r="179" spans="1:33" s="489" customFormat="1" x14ac:dyDescent="0.2">
      <c r="A179" s="493"/>
    </row>
    <row r="180" spans="1:33" s="489" customFormat="1" ht="14.25" customHeight="1" x14ac:dyDescent="0.2">
      <c r="A180" s="493"/>
      <c r="D180" s="1369" t="s">
        <v>1242</v>
      </c>
      <c r="E180" s="1369"/>
      <c r="F180" s="1369"/>
      <c r="G180" s="1369"/>
      <c r="H180" s="1369"/>
      <c r="I180" s="1369"/>
      <c r="J180" s="1369"/>
      <c r="K180" s="1369"/>
      <c r="L180" s="1369"/>
      <c r="M180" s="1369"/>
      <c r="N180" s="1369"/>
      <c r="O180" s="1369"/>
      <c r="P180" s="1369"/>
      <c r="Q180" s="1369"/>
      <c r="R180" s="1369"/>
      <c r="S180" s="1369"/>
      <c r="T180" s="1369"/>
      <c r="U180" s="1369"/>
      <c r="V180" s="1369"/>
      <c r="W180" s="1369"/>
      <c r="X180" s="1369"/>
      <c r="Y180" s="1369"/>
      <c r="Z180" s="1369"/>
      <c r="AA180" s="1369"/>
      <c r="AB180" s="1369"/>
      <c r="AC180" s="1369"/>
      <c r="AD180" s="1369"/>
      <c r="AE180" s="1369"/>
      <c r="AF180" s="1369"/>
      <c r="AG180" s="1369"/>
    </row>
    <row r="181" spans="1:33" s="489" customFormat="1" x14ac:dyDescent="0.2">
      <c r="A181" s="493"/>
      <c r="D181" s="494"/>
      <c r="E181" s="494"/>
      <c r="F181" s="494"/>
      <c r="G181" s="494"/>
      <c r="H181" s="494"/>
      <c r="I181" s="494"/>
      <c r="J181" s="494"/>
      <c r="K181" s="494"/>
      <c r="L181" s="494"/>
      <c r="M181" s="494"/>
      <c r="N181" s="494"/>
      <c r="O181" s="494"/>
      <c r="P181" s="494"/>
      <c r="Q181" s="494"/>
      <c r="R181" s="494"/>
      <c r="S181" s="494"/>
      <c r="T181" s="494"/>
      <c r="U181" s="494"/>
      <c r="V181" s="494"/>
      <c r="W181" s="494"/>
      <c r="X181" s="494"/>
      <c r="Y181" s="494"/>
      <c r="Z181" s="494"/>
      <c r="AA181" s="494"/>
      <c r="AB181" s="494"/>
      <c r="AC181" s="494"/>
      <c r="AD181" s="494"/>
      <c r="AE181" s="494"/>
      <c r="AF181" s="494"/>
      <c r="AG181" s="494"/>
    </row>
    <row r="182" spans="1:33" s="489" customFormat="1" ht="14.25" hidden="1" customHeight="1" x14ac:dyDescent="0.25">
      <c r="A182" s="493"/>
      <c r="D182" s="489" t="s">
        <v>1207</v>
      </c>
      <c r="E182" s="1312" t="s">
        <v>1624</v>
      </c>
      <c r="F182" s="1312"/>
      <c r="G182" s="1312"/>
      <c r="H182" s="1312"/>
      <c r="I182" s="1312"/>
      <c r="J182" s="1312"/>
      <c r="K182" s="1312"/>
      <c r="L182" s="1312"/>
      <c r="M182" s="1312"/>
      <c r="N182" s="1312"/>
      <c r="O182" s="1312"/>
      <c r="P182" s="1312"/>
      <c r="Q182" s="1312"/>
      <c r="R182" s="1312"/>
      <c r="S182" s="1312"/>
      <c r="T182" s="1312"/>
      <c r="U182" s="1312"/>
      <c r="V182" s="1312"/>
      <c r="W182" s="1312"/>
      <c r="X182" s="1312"/>
      <c r="Y182" s="1312"/>
      <c r="Z182" s="1312"/>
      <c r="AA182" s="1312"/>
      <c r="AB182" s="1312"/>
      <c r="AC182" s="1312"/>
      <c r="AD182" s="1312"/>
      <c r="AE182" s="1312"/>
      <c r="AF182" s="1312"/>
      <c r="AG182" s="1312"/>
    </row>
    <row r="183" spans="1:33" s="489" customFormat="1" ht="14.25" hidden="1" customHeight="1" x14ac:dyDescent="0.25">
      <c r="A183" s="493"/>
      <c r="E183" s="1312"/>
      <c r="F183" s="1312"/>
      <c r="G183" s="1312"/>
      <c r="H183" s="1312"/>
      <c r="I183" s="1312"/>
      <c r="J183" s="1312"/>
      <c r="K183" s="1312"/>
      <c r="L183" s="1312"/>
      <c r="M183" s="1312"/>
      <c r="N183" s="1312"/>
      <c r="O183" s="1312"/>
      <c r="P183" s="1312"/>
      <c r="Q183" s="1312"/>
      <c r="R183" s="1312"/>
      <c r="S183" s="1312"/>
      <c r="T183" s="1312"/>
      <c r="U183" s="1312"/>
      <c r="V183" s="1312"/>
      <c r="W183" s="1312"/>
      <c r="X183" s="1312"/>
      <c r="Y183" s="1312"/>
      <c r="Z183" s="1312"/>
      <c r="AA183" s="1312"/>
      <c r="AB183" s="1312"/>
      <c r="AC183" s="1312"/>
      <c r="AD183" s="1312"/>
      <c r="AE183" s="1312"/>
      <c r="AF183" s="1312"/>
      <c r="AG183" s="1312"/>
    </row>
    <row r="184" spans="1:33" s="489" customFormat="1" ht="14.25" hidden="1" customHeight="1" x14ac:dyDescent="0.25">
      <c r="A184" s="493"/>
      <c r="E184" s="497"/>
      <c r="F184" s="497"/>
      <c r="G184" s="497"/>
      <c r="H184" s="497"/>
      <c r="I184" s="497"/>
      <c r="J184" s="497"/>
      <c r="K184" s="497"/>
      <c r="L184" s="497"/>
      <c r="M184" s="497"/>
      <c r="N184" s="497"/>
      <c r="O184" s="497"/>
      <c r="P184" s="497"/>
      <c r="Q184" s="497"/>
      <c r="R184" s="497"/>
      <c r="S184" s="497"/>
      <c r="T184" s="497"/>
      <c r="U184" s="497"/>
      <c r="V184" s="497"/>
      <c r="W184" s="497"/>
      <c r="X184" s="497"/>
      <c r="Y184" s="497"/>
      <c r="Z184" s="497"/>
      <c r="AA184" s="497"/>
      <c r="AB184" s="497"/>
      <c r="AC184" s="497"/>
      <c r="AD184" s="497"/>
      <c r="AE184" s="497"/>
      <c r="AF184" s="497"/>
      <c r="AG184" s="497"/>
    </row>
    <row r="185" spans="1:33" s="489" customFormat="1" ht="14.25" customHeight="1" x14ac:dyDescent="0.2">
      <c r="A185" s="493"/>
      <c r="D185" s="489" t="s">
        <v>1207</v>
      </c>
      <c r="E185" s="1369" t="s">
        <v>1243</v>
      </c>
      <c r="F185" s="1369"/>
      <c r="G185" s="1369"/>
      <c r="H185" s="1369"/>
      <c r="I185" s="1369"/>
      <c r="J185" s="1369"/>
      <c r="K185" s="1369"/>
      <c r="L185" s="1369"/>
      <c r="M185" s="1369"/>
      <c r="N185" s="1369"/>
      <c r="O185" s="1369"/>
      <c r="P185" s="1369"/>
      <c r="Q185" s="1369"/>
      <c r="R185" s="1369"/>
      <c r="S185" s="1369"/>
      <c r="T185" s="1369"/>
      <c r="U185" s="1369"/>
      <c r="V185" s="1369"/>
      <c r="W185" s="1369"/>
      <c r="X185" s="1369"/>
      <c r="Y185" s="1369"/>
      <c r="Z185" s="1369"/>
      <c r="AA185" s="1369"/>
      <c r="AB185" s="1369"/>
      <c r="AC185" s="1369"/>
      <c r="AD185" s="1369"/>
      <c r="AE185" s="1369"/>
      <c r="AF185" s="1369"/>
      <c r="AG185" s="1369"/>
    </row>
    <row r="186" spans="1:33" s="489" customFormat="1" ht="14.25" customHeight="1" x14ac:dyDescent="0.2">
      <c r="A186" s="493"/>
      <c r="E186" s="1369"/>
      <c r="F186" s="1369"/>
      <c r="G186" s="1369"/>
      <c r="H186" s="1369"/>
      <c r="I186" s="1369"/>
      <c r="J186" s="1369"/>
      <c r="K186" s="1369"/>
      <c r="L186" s="1369"/>
      <c r="M186" s="1369"/>
      <c r="N186" s="1369"/>
      <c r="O186" s="1369"/>
      <c r="P186" s="1369"/>
      <c r="Q186" s="1369"/>
      <c r="R186" s="1369"/>
      <c r="S186" s="1369"/>
      <c r="T186" s="1369"/>
      <c r="U186" s="1369"/>
      <c r="V186" s="1369"/>
      <c r="W186" s="1369"/>
      <c r="X186" s="1369"/>
      <c r="Y186" s="1369"/>
      <c r="Z186" s="1369"/>
      <c r="AA186" s="1369"/>
      <c r="AB186" s="1369"/>
      <c r="AC186" s="1369"/>
      <c r="AD186" s="1369"/>
      <c r="AE186" s="1369"/>
      <c r="AF186" s="1369"/>
      <c r="AG186" s="1369"/>
    </row>
    <row r="187" spans="1:33" s="489" customFormat="1" ht="14.25" customHeight="1" x14ac:dyDescent="0.2">
      <c r="A187" s="493"/>
      <c r="E187" s="1369"/>
      <c r="F187" s="1369"/>
      <c r="G187" s="1369"/>
      <c r="H187" s="1369"/>
      <c r="I187" s="1369"/>
      <c r="J187" s="1369"/>
      <c r="K187" s="1369"/>
      <c r="L187" s="1369"/>
      <c r="M187" s="1369"/>
      <c r="N187" s="1369"/>
      <c r="O187" s="1369"/>
      <c r="P187" s="1369"/>
      <c r="Q187" s="1369"/>
      <c r="R187" s="1369"/>
      <c r="S187" s="1369"/>
      <c r="T187" s="1369"/>
      <c r="U187" s="1369"/>
      <c r="V187" s="1369"/>
      <c r="W187" s="1369"/>
      <c r="X187" s="1369"/>
      <c r="Y187" s="1369"/>
      <c r="Z187" s="1369"/>
      <c r="AA187" s="1369"/>
      <c r="AB187" s="1369"/>
      <c r="AC187" s="1369"/>
      <c r="AD187" s="1369"/>
      <c r="AE187" s="1369"/>
      <c r="AF187" s="1369"/>
      <c r="AG187" s="1369"/>
    </row>
    <row r="188" spans="1:33" s="489" customFormat="1" ht="14.25" customHeight="1" x14ac:dyDescent="0.2">
      <c r="A188" s="493"/>
      <c r="E188" s="515"/>
      <c r="F188" s="515"/>
      <c r="G188" s="515"/>
      <c r="H188" s="515"/>
      <c r="I188" s="515"/>
      <c r="J188" s="515"/>
      <c r="K188" s="515"/>
      <c r="L188" s="515"/>
      <c r="M188" s="515"/>
      <c r="N188" s="515"/>
      <c r="O188" s="515"/>
      <c r="P188" s="515"/>
      <c r="Q188" s="515"/>
      <c r="R188" s="515"/>
      <c r="S188" s="515"/>
      <c r="T188" s="515"/>
      <c r="U188" s="515"/>
      <c r="V188" s="515"/>
      <c r="W188" s="515"/>
      <c r="X188" s="515"/>
      <c r="Y188" s="515"/>
      <c r="Z188" s="515"/>
      <c r="AA188" s="515"/>
      <c r="AB188" s="515"/>
      <c r="AC188" s="515"/>
      <c r="AD188" s="515"/>
      <c r="AE188" s="515"/>
      <c r="AF188" s="515"/>
      <c r="AG188" s="515"/>
    </row>
    <row r="189" spans="1:33" s="489" customFormat="1" ht="14.25" customHeight="1" x14ac:dyDescent="0.2">
      <c r="A189" s="493"/>
      <c r="D189" s="1312" t="s">
        <v>1966</v>
      </c>
      <c r="E189" s="1369"/>
      <c r="F189" s="1369"/>
      <c r="G189" s="1369"/>
      <c r="H189" s="1369"/>
      <c r="I189" s="1369"/>
      <c r="J189" s="1369"/>
      <c r="K189" s="1369"/>
      <c r="L189" s="1369"/>
      <c r="M189" s="1369"/>
      <c r="N189" s="1369"/>
      <c r="O189" s="1369"/>
      <c r="P189" s="1369"/>
      <c r="Q189" s="1369"/>
      <c r="R189" s="1369"/>
      <c r="S189" s="1369"/>
      <c r="T189" s="1369"/>
      <c r="U189" s="1369"/>
      <c r="V189" s="1369"/>
      <c r="W189" s="1369"/>
      <c r="X189" s="1369"/>
      <c r="Y189" s="1369"/>
      <c r="Z189" s="1369"/>
      <c r="AA189" s="1369"/>
      <c r="AB189" s="1369"/>
      <c r="AC189" s="1369"/>
      <c r="AD189" s="1369"/>
      <c r="AE189" s="1369"/>
      <c r="AF189" s="1369"/>
      <c r="AG189" s="1369"/>
    </row>
    <row r="190" spans="1:33" s="489" customFormat="1" x14ac:dyDescent="0.2">
      <c r="A190" s="493"/>
      <c r="D190" s="1369"/>
      <c r="E190" s="1369"/>
      <c r="F190" s="1369"/>
      <c r="G190" s="1369"/>
      <c r="H190" s="1369"/>
      <c r="I190" s="1369"/>
      <c r="J190" s="1369"/>
      <c r="K190" s="1369"/>
      <c r="L190" s="1369"/>
      <c r="M190" s="1369"/>
      <c r="N190" s="1369"/>
      <c r="O190" s="1369"/>
      <c r="P190" s="1369"/>
      <c r="Q190" s="1369"/>
      <c r="R190" s="1369"/>
      <c r="S190" s="1369"/>
      <c r="T190" s="1369"/>
      <c r="U190" s="1369"/>
      <c r="V190" s="1369"/>
      <c r="W190" s="1369"/>
      <c r="X190" s="1369"/>
      <c r="Y190" s="1369"/>
      <c r="Z190" s="1369"/>
      <c r="AA190" s="1369"/>
      <c r="AB190" s="1369"/>
      <c r="AC190" s="1369"/>
      <c r="AD190" s="1369"/>
      <c r="AE190" s="1369"/>
      <c r="AF190" s="1369"/>
      <c r="AG190" s="1369"/>
    </row>
    <row r="191" spans="1:33" s="489" customFormat="1" x14ac:dyDescent="0.2">
      <c r="A191" s="493"/>
      <c r="D191" s="1369"/>
      <c r="E191" s="1369"/>
      <c r="F191" s="1369"/>
      <c r="G191" s="1369"/>
      <c r="H191" s="1369"/>
      <c r="I191" s="1369"/>
      <c r="J191" s="1369"/>
      <c r="K191" s="1369"/>
      <c r="L191" s="1369"/>
      <c r="M191" s="1369"/>
      <c r="N191" s="1369"/>
      <c r="O191" s="1369"/>
      <c r="P191" s="1369"/>
      <c r="Q191" s="1369"/>
      <c r="R191" s="1369"/>
      <c r="S191" s="1369"/>
      <c r="T191" s="1369"/>
      <c r="U191" s="1369"/>
      <c r="V191" s="1369"/>
      <c r="W191" s="1369"/>
      <c r="X191" s="1369"/>
      <c r="Y191" s="1369"/>
      <c r="Z191" s="1369"/>
      <c r="AA191" s="1369"/>
      <c r="AB191" s="1369"/>
      <c r="AC191" s="1369"/>
      <c r="AD191" s="1369"/>
      <c r="AE191" s="1369"/>
      <c r="AF191" s="1369"/>
      <c r="AG191" s="1369"/>
    </row>
    <row r="192" spans="1:33" s="489" customFormat="1" ht="13.9" hidden="1" x14ac:dyDescent="0.25">
      <c r="A192" s="493"/>
    </row>
    <row r="193" spans="1:33" s="489" customFormat="1" x14ac:dyDescent="0.2">
      <c r="A193" s="493"/>
    </row>
    <row r="194" spans="1:33" s="489" customFormat="1" x14ac:dyDescent="0.2">
      <c r="A194" s="493"/>
      <c r="D194" s="488" t="s">
        <v>1244</v>
      </c>
    </row>
    <row r="195" spans="1:33" s="489" customFormat="1" x14ac:dyDescent="0.2">
      <c r="A195" s="493"/>
    </row>
    <row r="196" spans="1:33" s="489" customFormat="1" ht="14.25" customHeight="1" x14ac:dyDescent="0.2">
      <c r="A196" s="493"/>
      <c r="D196" s="1312" t="s">
        <v>1245</v>
      </c>
      <c r="E196" s="1369"/>
      <c r="F196" s="1369"/>
      <c r="G196" s="1369"/>
      <c r="H196" s="1369"/>
      <c r="I196" s="1369"/>
      <c r="J196" s="1369"/>
      <c r="K196" s="1369"/>
      <c r="L196" s="1369"/>
      <c r="M196" s="1369"/>
      <c r="N196" s="1369"/>
      <c r="O196" s="1369"/>
      <c r="P196" s="1369"/>
      <c r="Q196" s="1369"/>
      <c r="R196" s="1369"/>
      <c r="S196" s="1369"/>
      <c r="T196" s="1369"/>
      <c r="U196" s="1369"/>
      <c r="V196" s="1369"/>
      <c r="W196" s="1369"/>
      <c r="X196" s="1369"/>
      <c r="Y196" s="1369"/>
      <c r="Z196" s="1369"/>
      <c r="AA196" s="1369"/>
      <c r="AB196" s="1369"/>
      <c r="AC196" s="1369"/>
      <c r="AD196" s="1369"/>
      <c r="AE196" s="1369"/>
      <c r="AF196" s="1369"/>
      <c r="AG196" s="1369"/>
    </row>
    <row r="197" spans="1:33" s="489" customFormat="1" x14ac:dyDescent="0.2">
      <c r="A197" s="493"/>
      <c r="D197" s="1369"/>
      <c r="E197" s="1369"/>
      <c r="F197" s="1369"/>
      <c r="G197" s="1369"/>
      <c r="H197" s="1369"/>
      <c r="I197" s="1369"/>
      <c r="J197" s="1369"/>
      <c r="K197" s="1369"/>
      <c r="L197" s="1369"/>
      <c r="M197" s="1369"/>
      <c r="N197" s="1369"/>
      <c r="O197" s="1369"/>
      <c r="P197" s="1369"/>
      <c r="Q197" s="1369"/>
      <c r="R197" s="1369"/>
      <c r="S197" s="1369"/>
      <c r="T197" s="1369"/>
      <c r="U197" s="1369"/>
      <c r="V197" s="1369"/>
      <c r="W197" s="1369"/>
      <c r="X197" s="1369"/>
      <c r="Y197" s="1369"/>
      <c r="Z197" s="1369"/>
      <c r="AA197" s="1369"/>
      <c r="AB197" s="1369"/>
      <c r="AC197" s="1369"/>
      <c r="AD197" s="1369"/>
      <c r="AE197" s="1369"/>
      <c r="AF197" s="1369"/>
      <c r="AG197" s="1369"/>
    </row>
    <row r="198" spans="1:33" s="489" customFormat="1" ht="14.25" customHeight="1" x14ac:dyDescent="0.2">
      <c r="A198" s="493"/>
      <c r="D198" s="1369"/>
      <c r="E198" s="1369"/>
      <c r="F198" s="1369"/>
      <c r="G198" s="1369"/>
      <c r="H198" s="1369"/>
      <c r="I198" s="1369"/>
      <c r="J198" s="1369"/>
      <c r="K198" s="1369"/>
      <c r="L198" s="1369"/>
      <c r="M198" s="1369"/>
      <c r="N198" s="1369"/>
      <c r="O198" s="1369"/>
      <c r="P198" s="1369"/>
      <c r="Q198" s="1369"/>
      <c r="R198" s="1369"/>
      <c r="S198" s="1369"/>
      <c r="T198" s="1369"/>
      <c r="U198" s="1369"/>
      <c r="V198" s="1369"/>
      <c r="W198" s="1369"/>
      <c r="X198" s="1369"/>
      <c r="Y198" s="1369"/>
      <c r="Z198" s="1369"/>
      <c r="AA198" s="1369"/>
      <c r="AB198" s="1369"/>
      <c r="AC198" s="1369"/>
      <c r="AD198" s="1369"/>
      <c r="AE198" s="1369"/>
      <c r="AF198" s="1369"/>
      <c r="AG198" s="1369"/>
    </row>
    <row r="199" spans="1:33" s="489" customFormat="1" x14ac:dyDescent="0.2">
      <c r="A199" s="493"/>
      <c r="D199" s="489" t="s">
        <v>1207</v>
      </c>
      <c r="E199" s="1369" t="s">
        <v>1247</v>
      </c>
      <c r="F199" s="1369"/>
      <c r="G199" s="1369"/>
      <c r="H199" s="1369"/>
      <c r="I199" s="1369"/>
      <c r="J199" s="1369"/>
      <c r="K199" s="1369"/>
      <c r="L199" s="1369"/>
      <c r="M199" s="1369"/>
      <c r="N199" s="1369"/>
      <c r="O199" s="1369"/>
      <c r="P199" s="1369"/>
      <c r="Q199" s="1369"/>
      <c r="R199" s="1369"/>
      <c r="S199" s="1369"/>
      <c r="T199" s="1369"/>
      <c r="U199" s="1369"/>
      <c r="V199" s="1369"/>
      <c r="W199" s="1369"/>
      <c r="X199" s="1369"/>
      <c r="Y199" s="1369"/>
      <c r="Z199" s="1369"/>
      <c r="AA199" s="1369"/>
      <c r="AB199" s="1369"/>
      <c r="AC199" s="1369"/>
      <c r="AD199" s="1369"/>
      <c r="AE199" s="1369"/>
      <c r="AF199" s="1369"/>
      <c r="AG199" s="1369"/>
    </row>
    <row r="200" spans="1:33" s="489" customFormat="1" x14ac:dyDescent="0.2">
      <c r="A200" s="493"/>
      <c r="E200" s="1369"/>
      <c r="F200" s="1369"/>
      <c r="G200" s="1369"/>
      <c r="H200" s="1369"/>
      <c r="I200" s="1369"/>
      <c r="J200" s="1369"/>
      <c r="K200" s="1369"/>
      <c r="L200" s="1369"/>
      <c r="M200" s="1369"/>
      <c r="N200" s="1369"/>
      <c r="O200" s="1369"/>
      <c r="P200" s="1369"/>
      <c r="Q200" s="1369"/>
      <c r="R200" s="1369"/>
      <c r="S200" s="1369"/>
      <c r="T200" s="1369"/>
      <c r="U200" s="1369"/>
      <c r="V200" s="1369"/>
      <c r="W200" s="1369"/>
      <c r="X200" s="1369"/>
      <c r="Y200" s="1369"/>
      <c r="Z200" s="1369"/>
      <c r="AA200" s="1369"/>
      <c r="AB200" s="1369"/>
      <c r="AC200" s="1369"/>
      <c r="AD200" s="1369"/>
      <c r="AE200" s="1369"/>
      <c r="AF200" s="1369"/>
      <c r="AG200" s="1369"/>
    </row>
    <row r="201" spans="1:33" s="489" customFormat="1" ht="14.25" customHeight="1" x14ac:dyDescent="0.2">
      <c r="A201" s="493"/>
      <c r="E201" s="497"/>
      <c r="F201" s="497"/>
      <c r="G201" s="497"/>
      <c r="H201" s="497"/>
      <c r="I201" s="497"/>
      <c r="J201" s="497"/>
      <c r="K201" s="497"/>
      <c r="L201" s="497"/>
      <c r="M201" s="497"/>
      <c r="N201" s="497"/>
      <c r="O201" s="497"/>
      <c r="P201" s="497"/>
      <c r="Q201" s="497"/>
      <c r="R201" s="497"/>
      <c r="S201" s="497"/>
      <c r="T201" s="497"/>
      <c r="U201" s="497"/>
      <c r="V201" s="497"/>
      <c r="W201" s="497"/>
      <c r="X201" s="497"/>
      <c r="Y201" s="497"/>
      <c r="Z201" s="497"/>
      <c r="AA201" s="497"/>
      <c r="AB201" s="497"/>
      <c r="AC201" s="497"/>
      <c r="AD201" s="497"/>
      <c r="AE201" s="497"/>
      <c r="AF201" s="497"/>
      <c r="AG201" s="497"/>
    </row>
    <row r="202" spans="1:33" s="489" customFormat="1" x14ac:dyDescent="0.2">
      <c r="A202" s="493"/>
      <c r="D202" s="489" t="s">
        <v>1207</v>
      </c>
      <c r="E202" s="1369" t="s">
        <v>1246</v>
      </c>
      <c r="F202" s="1369"/>
      <c r="G202" s="1369"/>
      <c r="H202" s="1369"/>
      <c r="I202" s="1369"/>
      <c r="J202" s="1369"/>
      <c r="K202" s="1369"/>
      <c r="L202" s="1369"/>
      <c r="M202" s="1369"/>
      <c r="N202" s="1369"/>
      <c r="O202" s="1369"/>
      <c r="P202" s="1369"/>
      <c r="Q202" s="1369"/>
      <c r="R202" s="1369"/>
      <c r="S202" s="1369"/>
      <c r="T202" s="1369"/>
      <c r="U202" s="1369"/>
      <c r="V202" s="1369"/>
      <c r="W202" s="1369"/>
      <c r="X202" s="1369"/>
      <c r="Y202" s="1369"/>
      <c r="Z202" s="1369"/>
      <c r="AA202" s="1369"/>
      <c r="AB202" s="1369"/>
      <c r="AC202" s="1369"/>
      <c r="AD202" s="1369"/>
      <c r="AE202" s="1369"/>
      <c r="AF202" s="1369"/>
      <c r="AG202" s="1369"/>
    </row>
    <row r="203" spans="1:33" s="489" customFormat="1" x14ac:dyDescent="0.2">
      <c r="A203" s="493"/>
      <c r="E203" s="1369"/>
      <c r="F203" s="1369"/>
      <c r="G203" s="1369"/>
      <c r="H203" s="1369"/>
      <c r="I203" s="1369"/>
      <c r="J203" s="1369"/>
      <c r="K203" s="1369"/>
      <c r="L203" s="1369"/>
      <c r="M203" s="1369"/>
      <c r="N203" s="1369"/>
      <c r="O203" s="1369"/>
      <c r="P203" s="1369"/>
      <c r="Q203" s="1369"/>
      <c r="R203" s="1369"/>
      <c r="S203" s="1369"/>
      <c r="T203" s="1369"/>
      <c r="U203" s="1369"/>
      <c r="V203" s="1369"/>
      <c r="W203" s="1369"/>
      <c r="X203" s="1369"/>
      <c r="Y203" s="1369"/>
      <c r="Z203" s="1369"/>
      <c r="AA203" s="1369"/>
      <c r="AB203" s="1369"/>
      <c r="AC203" s="1369"/>
      <c r="AD203" s="1369"/>
      <c r="AE203" s="1369"/>
      <c r="AF203" s="1369"/>
      <c r="AG203" s="1369"/>
    </row>
    <row r="204" spans="1:33" s="489" customFormat="1" x14ac:dyDescent="0.2">
      <c r="A204" s="493"/>
    </row>
    <row r="205" spans="1:33" s="489" customFormat="1" x14ac:dyDescent="0.2">
      <c r="A205" s="493"/>
      <c r="D205" s="489" t="s">
        <v>1207</v>
      </c>
      <c r="E205" s="1369" t="s">
        <v>1248</v>
      </c>
      <c r="F205" s="1369"/>
      <c r="G205" s="1369"/>
      <c r="H205" s="1369"/>
      <c r="I205" s="1369"/>
      <c r="J205" s="1369"/>
      <c r="K205" s="1369"/>
      <c r="L205" s="1369"/>
      <c r="M205" s="1369"/>
      <c r="N205" s="1369"/>
      <c r="O205" s="1369"/>
      <c r="P205" s="1369"/>
      <c r="Q205" s="1369"/>
      <c r="R205" s="1369"/>
      <c r="S205" s="1369"/>
      <c r="T205" s="1369"/>
      <c r="U205" s="1369"/>
      <c r="V205" s="1369"/>
      <c r="W205" s="1369"/>
      <c r="X205" s="1369"/>
      <c r="Y205" s="1369"/>
      <c r="Z205" s="1369"/>
      <c r="AA205" s="1369"/>
      <c r="AB205" s="1369"/>
      <c r="AC205" s="1369"/>
      <c r="AD205" s="1369"/>
      <c r="AE205" s="1369"/>
      <c r="AF205" s="1369"/>
      <c r="AG205" s="1369"/>
    </row>
    <row r="206" spans="1:33" s="489" customFormat="1" ht="15" customHeight="1" x14ac:dyDescent="0.2">
      <c r="A206" s="493"/>
    </row>
    <row r="207" spans="1:33" s="489" customFormat="1" x14ac:dyDescent="0.2">
      <c r="A207" s="493"/>
      <c r="D207" s="1369" t="s">
        <v>1249</v>
      </c>
      <c r="E207" s="1369"/>
      <c r="F207" s="1369"/>
      <c r="G207" s="1369"/>
      <c r="H207" s="1369"/>
      <c r="I207" s="1369"/>
      <c r="J207" s="1369"/>
      <c r="K207" s="1369"/>
      <c r="L207" s="1369"/>
      <c r="M207" s="1369"/>
      <c r="N207" s="1369"/>
      <c r="O207" s="1369"/>
      <c r="P207" s="1369"/>
      <c r="Q207" s="1369"/>
      <c r="R207" s="1369"/>
      <c r="S207" s="1369"/>
      <c r="T207" s="1369"/>
      <c r="U207" s="1369"/>
      <c r="V207" s="1369"/>
      <c r="W207" s="1369"/>
      <c r="X207" s="1369"/>
      <c r="Y207" s="1369"/>
      <c r="Z207" s="1369"/>
      <c r="AA207" s="1369"/>
      <c r="AB207" s="1369"/>
      <c r="AC207" s="1369"/>
      <c r="AD207" s="1369"/>
      <c r="AE207" s="1369"/>
      <c r="AF207" s="1369"/>
      <c r="AG207" s="1369"/>
    </row>
    <row r="208" spans="1:33" s="489" customFormat="1" x14ac:dyDescent="0.2">
      <c r="A208" s="493"/>
    </row>
    <row r="209" spans="1:66" s="489" customFormat="1" ht="15" customHeight="1" x14ac:dyDescent="0.2">
      <c r="A209" s="493"/>
      <c r="D209" s="1312"/>
      <c r="E209" s="1312"/>
      <c r="F209" s="1312"/>
      <c r="G209" s="1312"/>
      <c r="H209" s="1312"/>
      <c r="I209" s="1312"/>
      <c r="J209" s="1312"/>
      <c r="K209" s="1312"/>
      <c r="L209" s="1312"/>
      <c r="M209" s="1312"/>
      <c r="N209" s="1312"/>
      <c r="O209" s="1312"/>
      <c r="P209" s="1312"/>
      <c r="Q209" s="1312"/>
      <c r="R209" s="1312"/>
      <c r="S209" s="1312"/>
      <c r="T209" s="1312"/>
      <c r="U209" s="1312"/>
      <c r="V209" s="1312"/>
      <c r="W209" s="1312"/>
      <c r="X209" s="1312"/>
      <c r="Y209" s="1312"/>
      <c r="Z209" s="1312"/>
      <c r="AA209" s="1312"/>
      <c r="AB209" s="1312"/>
      <c r="AC209" s="1312"/>
      <c r="AD209" s="1312"/>
      <c r="AE209" s="1312"/>
      <c r="AF209" s="1312"/>
      <c r="AG209" s="1312"/>
    </row>
    <row r="210" spans="1:66" s="489" customFormat="1" x14ac:dyDescent="0.2">
      <c r="A210" s="493"/>
      <c r="D210" s="488" t="s">
        <v>1967</v>
      </c>
      <c r="E210" s="515"/>
      <c r="F210" s="515"/>
      <c r="G210" s="515"/>
      <c r="H210" s="515"/>
      <c r="I210" s="515"/>
      <c r="J210" s="515"/>
      <c r="K210" s="515"/>
      <c r="L210" s="515"/>
      <c r="M210" s="515"/>
      <c r="N210" s="515"/>
      <c r="O210" s="515"/>
      <c r="P210" s="515"/>
      <c r="Q210" s="515"/>
      <c r="R210" s="515"/>
      <c r="S210" s="515"/>
      <c r="T210" s="515"/>
      <c r="U210" s="515"/>
      <c r="V210" s="515"/>
      <c r="W210" s="515"/>
      <c r="X210" s="515"/>
      <c r="Y210" s="515"/>
      <c r="Z210" s="515"/>
      <c r="AA210" s="515"/>
      <c r="AB210" s="515"/>
      <c r="AC210" s="515"/>
      <c r="AD210" s="515"/>
      <c r="AE210" s="515"/>
      <c r="AF210" s="515"/>
      <c r="AG210" s="515"/>
    </row>
    <row r="211" spans="1:66" s="489" customFormat="1" x14ac:dyDescent="0.2">
      <c r="A211" s="493"/>
      <c r="D211" s="515"/>
      <c r="E211" s="515"/>
      <c r="F211" s="515"/>
      <c r="G211" s="515"/>
      <c r="H211" s="515"/>
      <c r="I211" s="515"/>
      <c r="J211" s="515"/>
      <c r="K211" s="515"/>
      <c r="L211" s="515"/>
      <c r="M211" s="515"/>
      <c r="N211" s="515"/>
      <c r="O211" s="515"/>
      <c r="P211" s="515"/>
      <c r="Q211" s="515"/>
      <c r="R211" s="515"/>
      <c r="S211" s="515"/>
      <c r="T211" s="515"/>
      <c r="U211" s="515"/>
      <c r="V211" s="515"/>
      <c r="W211" s="515"/>
      <c r="X211" s="515"/>
      <c r="Y211" s="515"/>
      <c r="Z211" s="515"/>
      <c r="AA211" s="515"/>
      <c r="AB211" s="515"/>
      <c r="AC211" s="515"/>
      <c r="AD211" s="515"/>
      <c r="AE211" s="515"/>
      <c r="AF211" s="515"/>
      <c r="AG211" s="515"/>
    </row>
    <row r="212" spans="1:66" s="489" customFormat="1" ht="14.25" customHeight="1" x14ac:dyDescent="0.2">
      <c r="A212" s="493"/>
      <c r="D212" s="598" t="s">
        <v>1923</v>
      </c>
      <c r="E212" s="515"/>
      <c r="F212" s="515"/>
      <c r="G212" s="515"/>
      <c r="H212" s="515"/>
      <c r="I212" s="515"/>
      <c r="J212" s="515"/>
      <c r="K212" s="515"/>
      <c r="L212" s="515"/>
      <c r="M212" s="515"/>
      <c r="N212" s="515"/>
      <c r="O212" s="515"/>
      <c r="P212" s="515"/>
      <c r="Q212" s="515"/>
      <c r="R212" s="515"/>
      <c r="S212" s="515"/>
      <c r="T212" s="515"/>
      <c r="U212" s="515"/>
      <c r="V212" s="515"/>
      <c r="W212" s="515"/>
      <c r="X212" s="515"/>
      <c r="Y212" s="515"/>
      <c r="Z212" s="515"/>
      <c r="AA212" s="515"/>
      <c r="AB212" s="515"/>
      <c r="AC212" s="515"/>
      <c r="AD212" s="515"/>
      <c r="AE212" s="515"/>
      <c r="AF212" s="515"/>
      <c r="AG212" s="515"/>
    </row>
    <row r="213" spans="1:66" s="489" customFormat="1" x14ac:dyDescent="0.2">
      <c r="A213" s="493"/>
      <c r="D213" s="598"/>
      <c r="E213" s="515"/>
      <c r="F213" s="515"/>
      <c r="G213" s="515"/>
      <c r="H213" s="515"/>
      <c r="I213" s="515"/>
      <c r="J213" s="515"/>
      <c r="K213" s="515"/>
      <c r="L213" s="515"/>
      <c r="M213" s="515"/>
      <c r="N213" s="515"/>
      <c r="O213" s="515"/>
      <c r="P213" s="515"/>
      <c r="Q213" s="515"/>
      <c r="R213" s="515"/>
      <c r="S213" s="515"/>
      <c r="T213" s="515"/>
      <c r="U213" s="515"/>
      <c r="V213" s="515"/>
      <c r="W213" s="515"/>
      <c r="X213" s="515"/>
      <c r="Y213" s="515"/>
      <c r="Z213" s="515"/>
      <c r="AA213" s="515"/>
      <c r="AB213" s="515"/>
      <c r="AC213" s="515"/>
      <c r="AD213" s="515"/>
      <c r="AE213" s="515"/>
      <c r="AF213" s="515"/>
      <c r="AG213" s="515"/>
    </row>
    <row r="214" spans="1:66" s="489" customFormat="1" x14ac:dyDescent="0.2">
      <c r="A214" s="493"/>
    </row>
    <row r="215" spans="1:66" s="489" customFormat="1" x14ac:dyDescent="0.2">
      <c r="A215" s="493"/>
      <c r="D215" s="488" t="s">
        <v>1250</v>
      </c>
    </row>
    <row r="216" spans="1:66" s="489" customFormat="1" x14ac:dyDescent="0.2">
      <c r="A216" s="493"/>
    </row>
    <row r="217" spans="1:66" s="489" customFormat="1" x14ac:dyDescent="0.2">
      <c r="A217" s="493"/>
      <c r="D217" s="488" t="s">
        <v>1299</v>
      </c>
      <c r="E217" s="519"/>
      <c r="F217" s="519"/>
    </row>
    <row r="218" spans="1:66" s="489" customFormat="1" ht="15" customHeight="1" x14ac:dyDescent="0.2">
      <c r="A218" s="493"/>
    </row>
    <row r="219" spans="1:66" s="489" customFormat="1" x14ac:dyDescent="0.2">
      <c r="A219" s="493"/>
      <c r="D219" s="519" t="s">
        <v>1300</v>
      </c>
    </row>
    <row r="220" spans="1:66" s="489" customFormat="1" ht="14.25" customHeight="1" thickBot="1" x14ac:dyDescent="0.25">
      <c r="A220" s="493"/>
    </row>
    <row r="221" spans="1:66" s="489" customFormat="1" ht="15" customHeight="1" thickBot="1" x14ac:dyDescent="0.3">
      <c r="A221" s="493" t="s">
        <v>1298</v>
      </c>
      <c r="D221" s="1068" t="s">
        <v>20</v>
      </c>
      <c r="E221" s="1069"/>
      <c r="F221" s="1069"/>
      <c r="G221" s="1069"/>
      <c r="H221" s="1069"/>
      <c r="I221" s="1070"/>
      <c r="J221" s="999" t="s">
        <v>3</v>
      </c>
      <c r="K221" s="1000"/>
      <c r="L221" s="1000"/>
      <c r="M221" s="1000"/>
      <c r="N221" s="1000"/>
      <c r="O221" s="1000"/>
      <c r="P221" s="1000"/>
      <c r="Q221" s="1000"/>
      <c r="R221" s="1000"/>
      <c r="S221" s="1000"/>
      <c r="T221" s="1000"/>
      <c r="U221" s="1000"/>
      <c r="V221" s="1000"/>
      <c r="W221" s="1000"/>
      <c r="X221" s="1000"/>
      <c r="Y221" s="1000"/>
      <c r="Z221" s="1000"/>
      <c r="AA221" s="1000"/>
      <c r="AB221" s="1000"/>
      <c r="AC221" s="1000"/>
      <c r="AD221" s="1000"/>
      <c r="AE221" s="1000"/>
      <c r="AF221" s="1000"/>
      <c r="AG221" s="1001"/>
      <c r="AJ221" s="1386"/>
      <c r="AK221"/>
      <c r="AL221"/>
      <c r="AM221"/>
      <c r="AN221"/>
      <c r="AO221"/>
      <c r="AP221"/>
      <c r="AQ221"/>
      <c r="AR221"/>
      <c r="AS221"/>
      <c r="AT221"/>
      <c r="AU221"/>
      <c r="AV221"/>
      <c r="AW221"/>
      <c r="AX221"/>
      <c r="AY221"/>
      <c r="AZ221"/>
      <c r="BA221"/>
      <c r="BB221"/>
      <c r="BC221"/>
      <c r="BD221"/>
      <c r="BE221"/>
      <c r="BF221"/>
      <c r="BG221"/>
      <c r="BH221"/>
      <c r="BI221"/>
      <c r="BJ221"/>
      <c r="BK221"/>
      <c r="BL221"/>
      <c r="BM221"/>
      <c r="BN221"/>
    </row>
    <row r="222" spans="1:66" s="489" customFormat="1" ht="30.6" customHeight="1" thickBot="1" x14ac:dyDescent="0.3">
      <c r="A222" s="493"/>
      <c r="D222" s="1071"/>
      <c r="E222" s="1072"/>
      <c r="F222" s="1072"/>
      <c r="G222" s="1072"/>
      <c r="H222" s="1072"/>
      <c r="I222" s="1073"/>
      <c r="J222" s="1002" t="s">
        <v>405</v>
      </c>
      <c r="K222" s="1002"/>
      <c r="L222" s="1002"/>
      <c r="M222" s="1002" t="s">
        <v>21</v>
      </c>
      <c r="N222" s="1002"/>
      <c r="O222" s="1002"/>
      <c r="P222" s="1002" t="s">
        <v>406</v>
      </c>
      <c r="Q222" s="1002"/>
      <c r="R222" s="1002"/>
      <c r="S222" s="1002" t="s">
        <v>22</v>
      </c>
      <c r="T222" s="1002"/>
      <c r="U222" s="1002"/>
      <c r="V222" s="1002" t="s">
        <v>23</v>
      </c>
      <c r="W222" s="1002"/>
      <c r="X222" s="1002"/>
      <c r="Y222" s="1002" t="s">
        <v>407</v>
      </c>
      <c r="Z222" s="1002"/>
      <c r="AA222" s="1002"/>
      <c r="AB222" s="1002" t="s">
        <v>24</v>
      </c>
      <c r="AC222" s="1002"/>
      <c r="AD222" s="1002"/>
      <c r="AE222" s="1003" t="s">
        <v>14</v>
      </c>
      <c r="AF222" s="1004"/>
      <c r="AG222" s="1005"/>
      <c r="AJ222" s="1386"/>
      <c r="AK222"/>
      <c r="AL222"/>
      <c r="AM222"/>
      <c r="AN222"/>
      <c r="AO222"/>
      <c r="AP222"/>
      <c r="AQ222"/>
      <c r="AR222"/>
      <c r="AS222"/>
      <c r="AT222"/>
      <c r="AU222"/>
      <c r="AV222"/>
      <c r="AW222"/>
      <c r="AX222"/>
      <c r="AY222"/>
      <c r="AZ222"/>
      <c r="BA222"/>
      <c r="BB222"/>
      <c r="BC222"/>
      <c r="BD222"/>
      <c r="BE222"/>
      <c r="BF222"/>
      <c r="BG222"/>
      <c r="BH222"/>
      <c r="BI222"/>
      <c r="BJ222"/>
      <c r="BK222"/>
      <c r="BL222"/>
      <c r="BM222"/>
      <c r="BN222"/>
    </row>
    <row r="223" spans="1:66" s="489" customFormat="1" ht="15.75" thickBot="1" x14ac:dyDescent="0.3">
      <c r="A223" s="493"/>
      <c r="D223" s="1378" t="s">
        <v>25</v>
      </c>
      <c r="E223" s="1379"/>
      <c r="F223" s="1379"/>
      <c r="G223" s="1379"/>
      <c r="H223" s="1379"/>
      <c r="I223" s="1379"/>
      <c r="J223" s="1379"/>
      <c r="K223" s="1379"/>
      <c r="L223" s="1379"/>
      <c r="M223" s="1379"/>
      <c r="N223" s="1379"/>
      <c r="O223" s="1379"/>
      <c r="P223" s="1379"/>
      <c r="Q223" s="1379"/>
      <c r="R223" s="1379"/>
      <c r="S223" s="1379"/>
      <c r="T223" s="1379"/>
      <c r="U223" s="1379"/>
      <c r="V223" s="1379"/>
      <c r="W223" s="1379"/>
      <c r="X223" s="1379"/>
      <c r="Y223" s="1379"/>
      <c r="Z223" s="1379"/>
      <c r="AA223" s="1379"/>
      <c r="AB223" s="1379"/>
      <c r="AC223" s="1379"/>
      <c r="AD223" s="1379"/>
      <c r="AE223" s="1379"/>
      <c r="AF223" s="1379"/>
      <c r="AG223" s="1380"/>
      <c r="AH223" s="16"/>
      <c r="AI223" s="16"/>
      <c r="AJ223" s="1386"/>
      <c r="AK223"/>
      <c r="AL223"/>
      <c r="AM223"/>
      <c r="AN223"/>
      <c r="AO223"/>
      <c r="AP223"/>
      <c r="AQ223"/>
      <c r="AR223"/>
      <c r="AS223"/>
      <c r="AT223"/>
      <c r="AU223"/>
      <c r="AV223"/>
      <c r="AW223"/>
      <c r="AX223"/>
      <c r="AY223"/>
      <c r="AZ223"/>
      <c r="BA223"/>
      <c r="BB223"/>
      <c r="BC223"/>
      <c r="BD223"/>
      <c r="BE223"/>
      <c r="BF223"/>
      <c r="BG223"/>
      <c r="BH223"/>
      <c r="BI223"/>
      <c r="BJ223"/>
      <c r="BK223"/>
      <c r="BL223"/>
      <c r="BM223"/>
      <c r="BN223"/>
    </row>
    <row r="224" spans="1:66" s="489" customFormat="1" ht="21.75" customHeight="1" x14ac:dyDescent="0.25">
      <c r="A224" s="493"/>
      <c r="D224" s="1104" t="s">
        <v>26</v>
      </c>
      <c r="E224" s="1105"/>
      <c r="F224" s="1105"/>
      <c r="G224" s="1105"/>
      <c r="H224" s="1105"/>
      <c r="I224" s="1106"/>
      <c r="J224" s="1025"/>
      <c r="K224" s="1025"/>
      <c r="L224" s="1025"/>
      <c r="M224" s="1025">
        <v>27986</v>
      </c>
      <c r="N224" s="1025"/>
      <c r="O224" s="1025"/>
      <c r="P224" s="1025"/>
      <c r="Q224" s="1025"/>
      <c r="R224" s="1025"/>
      <c r="S224" s="1025"/>
      <c r="T224" s="1025"/>
      <c r="U224" s="1025"/>
      <c r="V224" s="1025"/>
      <c r="W224" s="1025"/>
      <c r="X224" s="1025"/>
      <c r="Y224" s="1025"/>
      <c r="Z224" s="1025"/>
      <c r="AA224" s="1025"/>
      <c r="AB224" s="1025"/>
      <c r="AC224" s="1025"/>
      <c r="AD224" s="1025"/>
      <c r="AE224" s="989">
        <v>27986</v>
      </c>
      <c r="AF224" s="990"/>
      <c r="AG224" s="991"/>
      <c r="AJ224" s="1386"/>
      <c r="AK224"/>
      <c r="AL224"/>
      <c r="AM224"/>
      <c r="AN224"/>
      <c r="AO224"/>
      <c r="AP224"/>
      <c r="AQ224"/>
      <c r="AR224"/>
      <c r="AS224"/>
      <c r="AT224"/>
      <c r="AU224"/>
      <c r="AV224"/>
      <c r="AW224"/>
      <c r="AX224"/>
      <c r="AY224"/>
      <c r="AZ224"/>
      <c r="BA224"/>
      <c r="BB224"/>
      <c r="BC224"/>
      <c r="BD224"/>
      <c r="BE224"/>
      <c r="BF224"/>
      <c r="BG224"/>
      <c r="BH224"/>
      <c r="BI224"/>
      <c r="BJ224"/>
      <c r="BK224"/>
      <c r="BL224"/>
      <c r="BM224"/>
      <c r="BN224"/>
    </row>
    <row r="225" spans="1:66" s="489" customFormat="1" ht="15" x14ac:dyDescent="0.25">
      <c r="A225" s="493"/>
      <c r="D225" s="1250" t="s">
        <v>27</v>
      </c>
      <c r="E225" s="1251"/>
      <c r="F225" s="1251"/>
      <c r="G225" s="1251"/>
      <c r="H225" s="1251"/>
      <c r="I225" s="1252"/>
      <c r="J225" s="977"/>
      <c r="K225" s="977"/>
      <c r="L225" s="977"/>
      <c r="M225" s="977"/>
      <c r="N225" s="977"/>
      <c r="O225" s="977"/>
      <c r="P225" s="977"/>
      <c r="Q225" s="977"/>
      <c r="R225" s="977"/>
      <c r="S225" s="977"/>
      <c r="T225" s="977"/>
      <c r="U225" s="977"/>
      <c r="V225" s="977"/>
      <c r="W225" s="977"/>
      <c r="X225" s="977"/>
      <c r="Y225" s="977"/>
      <c r="Z225" s="977"/>
      <c r="AA225" s="977"/>
      <c r="AB225" s="977"/>
      <c r="AC225" s="977"/>
      <c r="AD225" s="977"/>
      <c r="AE225" s="978">
        <v>0</v>
      </c>
      <c r="AF225" s="979"/>
      <c r="AG225" s="980"/>
      <c r="AJ225" s="1386"/>
      <c r="AK225"/>
      <c r="AL225"/>
      <c r="AM225"/>
      <c r="AN225"/>
      <c r="AO225"/>
      <c r="AP225"/>
      <c r="AQ225"/>
      <c r="AR225"/>
      <c r="AS225"/>
      <c r="AT225"/>
      <c r="AU225"/>
      <c r="AV225"/>
      <c r="AW225"/>
      <c r="AX225"/>
      <c r="AY225"/>
      <c r="AZ225"/>
      <c r="BA225"/>
      <c r="BB225"/>
      <c r="BC225"/>
      <c r="BD225"/>
      <c r="BE225"/>
      <c r="BF225"/>
      <c r="BG225"/>
      <c r="BH225"/>
      <c r="BI225"/>
      <c r="BJ225"/>
      <c r="BK225"/>
      <c r="BL225"/>
      <c r="BM225"/>
      <c r="BN225"/>
    </row>
    <row r="226" spans="1:66" s="489" customFormat="1" ht="14.25" customHeight="1" x14ac:dyDescent="0.25">
      <c r="A226" s="493"/>
      <c r="D226" s="1250" t="s">
        <v>28</v>
      </c>
      <c r="E226" s="1251"/>
      <c r="F226" s="1251"/>
      <c r="G226" s="1251"/>
      <c r="H226" s="1251"/>
      <c r="I226" s="1252"/>
      <c r="J226" s="977"/>
      <c r="K226" s="977"/>
      <c r="L226" s="977"/>
      <c r="M226" s="977">
        <v>27986</v>
      </c>
      <c r="N226" s="977"/>
      <c r="O226" s="977"/>
      <c r="P226" s="977"/>
      <c r="Q226" s="977"/>
      <c r="R226" s="977"/>
      <c r="S226" s="977"/>
      <c r="T226" s="977"/>
      <c r="U226" s="977"/>
      <c r="V226" s="977"/>
      <c r="W226" s="977"/>
      <c r="X226" s="977"/>
      <c r="Y226" s="977"/>
      <c r="Z226" s="977"/>
      <c r="AA226" s="977"/>
      <c r="AB226" s="977"/>
      <c r="AC226" s="977"/>
      <c r="AD226" s="977"/>
      <c r="AE226" s="978">
        <v>27986</v>
      </c>
      <c r="AF226" s="979"/>
      <c r="AG226" s="980"/>
      <c r="AJ226" s="1386"/>
      <c r="AK226"/>
      <c r="AL226"/>
      <c r="AM226"/>
      <c r="AN226"/>
      <c r="AO226"/>
      <c r="AP226"/>
      <c r="AQ226"/>
      <c r="AR226"/>
      <c r="AS226"/>
      <c r="AT226"/>
      <c r="AU226"/>
      <c r="AV226"/>
      <c r="AW226"/>
      <c r="AX226"/>
      <c r="AY226"/>
      <c r="AZ226"/>
      <c r="BA226"/>
      <c r="BB226"/>
      <c r="BC226"/>
      <c r="BD226"/>
      <c r="BE226"/>
      <c r="BF226"/>
      <c r="BG226"/>
      <c r="BH226"/>
      <c r="BI226"/>
      <c r="BJ226"/>
      <c r="BK226"/>
      <c r="BL226"/>
      <c r="BM226"/>
      <c r="BN226"/>
    </row>
    <row r="227" spans="1:66" s="489" customFormat="1" ht="15" customHeight="1" x14ac:dyDescent="0.25">
      <c r="A227" s="493"/>
      <c r="D227" s="1250" t="s">
        <v>29</v>
      </c>
      <c r="E227" s="1251"/>
      <c r="F227" s="1251"/>
      <c r="G227" s="1251"/>
      <c r="H227" s="1251"/>
      <c r="I227" s="1252"/>
      <c r="J227" s="977"/>
      <c r="K227" s="977"/>
      <c r="L227" s="977"/>
      <c r="M227" s="977"/>
      <c r="N227" s="977"/>
      <c r="O227" s="977"/>
      <c r="P227" s="977"/>
      <c r="Q227" s="977"/>
      <c r="R227" s="977"/>
      <c r="S227" s="977"/>
      <c r="T227" s="977"/>
      <c r="U227" s="977"/>
      <c r="V227" s="977"/>
      <c r="W227" s="977"/>
      <c r="X227" s="977"/>
      <c r="Y227" s="977"/>
      <c r="Z227" s="977"/>
      <c r="AA227" s="977"/>
      <c r="AB227" s="977"/>
      <c r="AC227" s="977"/>
      <c r="AD227" s="977"/>
      <c r="AE227" s="978">
        <f ca="1">SUM(J227:AD227)</f>
        <v>0</v>
      </c>
      <c r="AF227" s="979"/>
      <c r="AG227" s="980"/>
      <c r="AJ227" s="1386"/>
      <c r="AK227"/>
      <c r="AL227"/>
      <c r="AM227"/>
      <c r="AN227"/>
      <c r="AO227"/>
      <c r="AP227"/>
      <c r="AQ227"/>
      <c r="AR227"/>
      <c r="AS227"/>
      <c r="AT227"/>
      <c r="AU227"/>
      <c r="AV227"/>
      <c r="AW227"/>
      <c r="AX227"/>
      <c r="AY227"/>
      <c r="AZ227"/>
      <c r="BA227"/>
      <c r="BB227"/>
      <c r="BC227"/>
      <c r="BD227"/>
      <c r="BE227"/>
      <c r="BF227"/>
      <c r="BG227"/>
      <c r="BH227"/>
      <c r="BI227"/>
      <c r="BJ227"/>
      <c r="BK227"/>
      <c r="BL227"/>
      <c r="BM227"/>
      <c r="BN227"/>
    </row>
    <row r="228" spans="1:66" s="489" customFormat="1" ht="21.75" customHeight="1" thickBot="1" x14ac:dyDescent="0.3">
      <c r="A228" s="493"/>
      <c r="D228" s="1081" t="s">
        <v>30</v>
      </c>
      <c r="E228" s="1082"/>
      <c r="F228" s="1082"/>
      <c r="G228" s="1082"/>
      <c r="H228" s="1082"/>
      <c r="I228" s="1083"/>
      <c r="J228" s="1155">
        <f ca="1">J224+J225-J226+J227</f>
        <v>0</v>
      </c>
      <c r="K228" s="1155"/>
      <c r="L228" s="1155"/>
      <c r="M228" s="1155">
        <v>0</v>
      </c>
      <c r="N228" s="1155"/>
      <c r="O228" s="1155"/>
      <c r="P228" s="1155">
        <f t="shared" ref="P228" ca="1" si="0">P224+P225-P226+P227</f>
        <v>0</v>
      </c>
      <c r="Q228" s="1155"/>
      <c r="R228" s="1155"/>
      <c r="S228" s="1155">
        <f t="shared" ref="S228" ca="1" si="1">S224+S225-S226+S227</f>
        <v>0</v>
      </c>
      <c r="T228" s="1155"/>
      <c r="U228" s="1155"/>
      <c r="V228" s="1155">
        <f t="shared" ref="V228" ca="1" si="2">V224+V225-V226+V227</f>
        <v>0</v>
      </c>
      <c r="W228" s="1155"/>
      <c r="X228" s="1155"/>
      <c r="Y228" s="1155">
        <f t="shared" ref="Y228" ca="1" si="3">Y224+Y225-Y226+Y227</f>
        <v>0</v>
      </c>
      <c r="Z228" s="1155"/>
      <c r="AA228" s="1155"/>
      <c r="AB228" s="1155">
        <f t="shared" ref="AB228" ca="1" si="4">AB224+AB225-AB226+AB227</f>
        <v>0</v>
      </c>
      <c r="AC228" s="1155"/>
      <c r="AD228" s="1155"/>
      <c r="AE228" s="971">
        <v>0</v>
      </c>
      <c r="AF228" s="972"/>
      <c r="AG228" s="973"/>
      <c r="AJ228" s="1386"/>
      <c r="AK228"/>
      <c r="AL228"/>
      <c r="AM228"/>
      <c r="AN228"/>
      <c r="AO228"/>
      <c r="AP228"/>
      <c r="AQ228"/>
      <c r="AR228"/>
      <c r="AS228"/>
      <c r="AT228"/>
      <c r="AU228"/>
      <c r="AV228"/>
      <c r="AW228"/>
      <c r="AX228"/>
      <c r="AY228"/>
      <c r="AZ228"/>
      <c r="BA228"/>
      <c r="BB228"/>
      <c r="BC228"/>
      <c r="BD228"/>
      <c r="BE228"/>
      <c r="BF228"/>
      <c r="BG228"/>
      <c r="BH228"/>
      <c r="BI228"/>
      <c r="BJ228"/>
      <c r="BK228"/>
      <c r="BL228"/>
      <c r="BM228"/>
      <c r="BN228"/>
    </row>
    <row r="229" spans="1:66" s="489" customFormat="1" ht="15" customHeight="1" thickBot="1" x14ac:dyDescent="0.3">
      <c r="A229" s="493"/>
      <c r="D229" s="1378" t="s">
        <v>31</v>
      </c>
      <c r="E229" s="1379"/>
      <c r="F229" s="1379"/>
      <c r="G229" s="1379"/>
      <c r="H229" s="1379"/>
      <c r="I229" s="1379"/>
      <c r="J229" s="1379"/>
      <c r="K229" s="1379"/>
      <c r="L229" s="1379"/>
      <c r="M229" s="1379"/>
      <c r="N229" s="1379"/>
      <c r="O229" s="1379"/>
      <c r="P229" s="1379"/>
      <c r="Q229" s="1379"/>
      <c r="R229" s="1379"/>
      <c r="S229" s="1379"/>
      <c r="T229" s="1379"/>
      <c r="U229" s="1379"/>
      <c r="V229" s="1379"/>
      <c r="W229" s="1379"/>
      <c r="X229" s="1379"/>
      <c r="Y229" s="1379"/>
      <c r="Z229" s="1379"/>
      <c r="AA229" s="1379"/>
      <c r="AB229" s="1379"/>
      <c r="AC229" s="1379"/>
      <c r="AD229" s="1379"/>
      <c r="AE229" s="1379"/>
      <c r="AF229" s="1379"/>
      <c r="AG229" s="1380"/>
      <c r="AH229" s="16"/>
      <c r="AI229" s="16"/>
      <c r="AJ229" s="1386"/>
      <c r="AK229"/>
      <c r="AL229"/>
      <c r="AM229"/>
      <c r="AN229"/>
      <c r="AO229"/>
      <c r="AP229"/>
      <c r="AQ229"/>
      <c r="AR229"/>
      <c r="AS229"/>
      <c r="AT229"/>
      <c r="AU229"/>
      <c r="AV229"/>
      <c r="AW229"/>
      <c r="AX229"/>
      <c r="AY229"/>
      <c r="AZ229"/>
      <c r="BA229"/>
      <c r="BB229"/>
      <c r="BC229"/>
      <c r="BD229"/>
      <c r="BE229"/>
      <c r="BF229"/>
      <c r="BG229"/>
      <c r="BH229"/>
      <c r="BI229"/>
      <c r="BJ229"/>
      <c r="BK229"/>
      <c r="BL229"/>
      <c r="BM229"/>
      <c r="BN229"/>
    </row>
    <row r="230" spans="1:66" s="489" customFormat="1" ht="21.75" customHeight="1" x14ac:dyDescent="0.25">
      <c r="A230" s="493"/>
      <c r="D230" s="1104" t="s">
        <v>32</v>
      </c>
      <c r="E230" s="1105"/>
      <c r="F230" s="1105"/>
      <c r="G230" s="1105"/>
      <c r="H230" s="1105"/>
      <c r="I230" s="1106"/>
      <c r="J230" s="1077"/>
      <c r="K230" s="1078"/>
      <c r="L230" s="1079"/>
      <c r="M230" s="1077">
        <v>26381</v>
      </c>
      <c r="N230" s="1078"/>
      <c r="O230" s="1079"/>
      <c r="P230" s="1077"/>
      <c r="Q230" s="1078"/>
      <c r="R230" s="1079"/>
      <c r="S230" s="1077"/>
      <c r="T230" s="1078"/>
      <c r="U230" s="1079"/>
      <c r="V230" s="1077"/>
      <c r="W230" s="1078"/>
      <c r="X230" s="1079"/>
      <c r="Y230" s="1077"/>
      <c r="Z230" s="1078"/>
      <c r="AA230" s="1079"/>
      <c r="AB230" s="1077"/>
      <c r="AC230" s="1078"/>
      <c r="AD230" s="1079"/>
      <c r="AE230" s="1397">
        <v>26381</v>
      </c>
      <c r="AF230" s="1397"/>
      <c r="AG230" s="1398"/>
      <c r="AJ230" s="1386"/>
      <c r="AK230"/>
      <c r="AL230"/>
      <c r="AM230"/>
      <c r="AN230"/>
      <c r="AO230"/>
      <c r="AP230"/>
      <c r="AQ230"/>
      <c r="AR230"/>
      <c r="AS230"/>
      <c r="AT230"/>
      <c r="AU230"/>
      <c r="AV230"/>
      <c r="AW230"/>
      <c r="AX230"/>
      <c r="AY230"/>
      <c r="AZ230"/>
      <c r="BA230"/>
      <c r="BB230"/>
      <c r="BC230"/>
      <c r="BD230"/>
      <c r="BE230"/>
      <c r="BF230"/>
      <c r="BG230"/>
      <c r="BH230"/>
      <c r="BI230"/>
      <c r="BJ230"/>
      <c r="BK230"/>
      <c r="BL230"/>
      <c r="BM230"/>
      <c r="BN230"/>
    </row>
    <row r="231" spans="1:66" s="489" customFormat="1" ht="15" x14ac:dyDescent="0.25">
      <c r="A231" s="493"/>
      <c r="D231" s="1250" t="s">
        <v>27</v>
      </c>
      <c r="E231" s="1251"/>
      <c r="F231" s="1251"/>
      <c r="G231" s="1251"/>
      <c r="H231" s="1251"/>
      <c r="I231" s="1252"/>
      <c r="J231" s="1042"/>
      <c r="K231" s="1043"/>
      <c r="L231" s="1074"/>
      <c r="M231" s="1042">
        <v>1605</v>
      </c>
      <c r="N231" s="1043"/>
      <c r="O231" s="1074"/>
      <c r="P231" s="1042"/>
      <c r="Q231" s="1043"/>
      <c r="R231" s="1074"/>
      <c r="S231" s="1042"/>
      <c r="T231" s="1043"/>
      <c r="U231" s="1074"/>
      <c r="V231" s="1042"/>
      <c r="W231" s="1043"/>
      <c r="X231" s="1074"/>
      <c r="Y231" s="1042"/>
      <c r="Z231" s="1043"/>
      <c r="AA231" s="1074"/>
      <c r="AB231" s="1042"/>
      <c r="AC231" s="1043"/>
      <c r="AD231" s="1074"/>
      <c r="AE231" s="1395">
        <v>1605</v>
      </c>
      <c r="AF231" s="1396"/>
      <c r="AG231" s="1396"/>
      <c r="AJ231" s="1386"/>
      <c r="AK231"/>
      <c r="AL231"/>
      <c r="AM231"/>
      <c r="AN231"/>
      <c r="AO231"/>
      <c r="AP231"/>
      <c r="AQ231"/>
      <c r="AR231"/>
      <c r="AS231"/>
      <c r="AT231"/>
      <c r="AU231"/>
      <c r="AV231"/>
      <c r="AW231"/>
      <c r="AX231"/>
      <c r="AY231"/>
      <c r="AZ231"/>
      <c r="BA231"/>
      <c r="BB231"/>
      <c r="BC231"/>
      <c r="BD231"/>
      <c r="BE231"/>
      <c r="BF231"/>
      <c r="BG231"/>
      <c r="BH231"/>
      <c r="BI231"/>
      <c r="BJ231"/>
      <c r="BK231"/>
      <c r="BL231"/>
      <c r="BM231"/>
      <c r="BN231"/>
    </row>
    <row r="232" spans="1:66" s="489" customFormat="1" ht="14.25" customHeight="1" x14ac:dyDescent="0.25">
      <c r="A232" s="493"/>
      <c r="D232" s="1250" t="s">
        <v>28</v>
      </c>
      <c r="E232" s="1251"/>
      <c r="F232" s="1251"/>
      <c r="G232" s="1251"/>
      <c r="H232" s="1251"/>
      <c r="I232" s="1252"/>
      <c r="J232" s="1042"/>
      <c r="K232" s="1043"/>
      <c r="L232" s="1074"/>
      <c r="M232" s="1042">
        <v>27986</v>
      </c>
      <c r="N232" s="1043"/>
      <c r="O232" s="1074"/>
      <c r="P232" s="1042"/>
      <c r="Q232" s="1043"/>
      <c r="R232" s="1074"/>
      <c r="S232" s="1042"/>
      <c r="T232" s="1043"/>
      <c r="U232" s="1074"/>
      <c r="V232" s="1042"/>
      <c r="W232" s="1043"/>
      <c r="X232" s="1074"/>
      <c r="Y232" s="1042"/>
      <c r="Z232" s="1043"/>
      <c r="AA232" s="1074"/>
      <c r="AB232" s="1042"/>
      <c r="AC232" s="1043"/>
      <c r="AD232" s="1074"/>
      <c r="AE232" s="1395">
        <v>27986</v>
      </c>
      <c r="AF232" s="1396"/>
      <c r="AG232" s="1396"/>
      <c r="AJ232" s="1386"/>
      <c r="AK232"/>
      <c r="AL232"/>
      <c r="AM232"/>
      <c r="AN232"/>
      <c r="AO232"/>
      <c r="AP232"/>
      <c r="AQ232"/>
      <c r="AR232"/>
      <c r="AS232"/>
      <c r="AT232"/>
      <c r="AU232"/>
      <c r="AV232"/>
      <c r="AW232"/>
      <c r="AX232"/>
      <c r="AY232"/>
      <c r="AZ232"/>
      <c r="BA232"/>
      <c r="BB232"/>
      <c r="BC232"/>
      <c r="BD232"/>
      <c r="BE232"/>
      <c r="BF232"/>
      <c r="BG232"/>
      <c r="BH232"/>
      <c r="BI232"/>
      <c r="BJ232"/>
      <c r="BK232"/>
      <c r="BL232"/>
      <c r="BM232"/>
      <c r="BN232"/>
    </row>
    <row r="233" spans="1:66" s="489" customFormat="1" ht="14.25" customHeight="1" x14ac:dyDescent="0.25">
      <c r="A233" s="493"/>
      <c r="D233" s="1250" t="s">
        <v>29</v>
      </c>
      <c r="E233" s="1251"/>
      <c r="F233" s="1251"/>
      <c r="G233" s="1251"/>
      <c r="H233" s="1251"/>
      <c r="I233" s="1252"/>
      <c r="J233" s="977"/>
      <c r="K233" s="977"/>
      <c r="L233" s="977"/>
      <c r="M233" s="977"/>
      <c r="N233" s="977"/>
      <c r="O233" s="977"/>
      <c r="P233" s="977"/>
      <c r="Q233" s="977"/>
      <c r="R233" s="977"/>
      <c r="S233" s="977"/>
      <c r="T233" s="977"/>
      <c r="U233" s="977"/>
      <c r="V233" s="977"/>
      <c r="W233" s="977"/>
      <c r="X233" s="977"/>
      <c r="Y233" s="977"/>
      <c r="Z233" s="977"/>
      <c r="AA233" s="977"/>
      <c r="AB233" s="977"/>
      <c r="AC233" s="977"/>
      <c r="AD233" s="977"/>
      <c r="AE233" s="1395">
        <f ca="1">SUM(J233:AD233)</f>
        <v>0</v>
      </c>
      <c r="AF233" s="1396"/>
      <c r="AG233" s="1396"/>
      <c r="AJ233" s="1386"/>
      <c r="AK233"/>
      <c r="AL233"/>
      <c r="AM233"/>
      <c r="AN233"/>
      <c r="AO233"/>
      <c r="AP233"/>
      <c r="AQ233"/>
      <c r="AR233"/>
      <c r="AS233"/>
      <c r="AT233"/>
      <c r="AU233"/>
      <c r="AV233"/>
      <c r="AW233"/>
      <c r="AX233"/>
      <c r="AY233"/>
      <c r="AZ233"/>
      <c r="BA233"/>
      <c r="BB233"/>
      <c r="BC233"/>
      <c r="BD233"/>
      <c r="BE233"/>
      <c r="BF233"/>
      <c r="BG233"/>
      <c r="BH233"/>
      <c r="BI233"/>
      <c r="BJ233"/>
      <c r="BK233"/>
      <c r="BL233"/>
      <c r="BM233"/>
      <c r="BN233"/>
    </row>
    <row r="234" spans="1:66" s="489" customFormat="1" ht="21.75" customHeight="1" thickBot="1" x14ac:dyDescent="0.3">
      <c r="A234" s="493"/>
      <c r="D234" s="1081" t="s">
        <v>30</v>
      </c>
      <c r="E234" s="1082"/>
      <c r="F234" s="1082"/>
      <c r="G234" s="1082"/>
      <c r="H234" s="1082"/>
      <c r="I234" s="1083"/>
      <c r="J234" s="1155">
        <f ca="1">J230+J231-J232+J233</f>
        <v>0</v>
      </c>
      <c r="K234" s="1155"/>
      <c r="L234" s="1155"/>
      <c r="M234" s="1155">
        <v>0</v>
      </c>
      <c r="N234" s="1155"/>
      <c r="O234" s="1155"/>
      <c r="P234" s="1155">
        <f t="shared" ref="P234" ca="1" si="5">P230+P231-P232+P233</f>
        <v>0</v>
      </c>
      <c r="Q234" s="1155"/>
      <c r="R234" s="1155"/>
      <c r="S234" s="1155">
        <f t="shared" ref="S234" ca="1" si="6">S230+S231-S232+S233</f>
        <v>0</v>
      </c>
      <c r="T234" s="1155"/>
      <c r="U234" s="1155"/>
      <c r="V234" s="1155">
        <f t="shared" ref="V234" ca="1" si="7">V230+V231-V232+V233</f>
        <v>0</v>
      </c>
      <c r="W234" s="1155"/>
      <c r="X234" s="1155"/>
      <c r="Y234" s="1155">
        <f t="shared" ref="Y234" ca="1" si="8">Y230+Y231-Y232+Y233</f>
        <v>0</v>
      </c>
      <c r="Z234" s="1155"/>
      <c r="AA234" s="1155"/>
      <c r="AB234" s="1155">
        <f t="shared" ref="AB234" ca="1" si="9">AB230+AB231-AB232+AB233</f>
        <v>0</v>
      </c>
      <c r="AC234" s="1155"/>
      <c r="AD234" s="1155"/>
      <c r="AE234" s="1393">
        <v>0</v>
      </c>
      <c r="AF234" s="1393"/>
      <c r="AG234" s="1394"/>
      <c r="AJ234" s="1386"/>
      <c r="AK234"/>
      <c r="AL234"/>
      <c r="AM234"/>
      <c r="AN234"/>
      <c r="AO234"/>
      <c r="AP234"/>
      <c r="AQ234"/>
      <c r="AR234"/>
      <c r="AS234"/>
      <c r="AT234"/>
      <c r="AU234"/>
      <c r="AV234"/>
      <c r="AW234"/>
      <c r="AX234"/>
      <c r="AY234"/>
      <c r="AZ234"/>
      <c r="BA234"/>
      <c r="BB234"/>
      <c r="BC234"/>
      <c r="BD234"/>
      <c r="BE234"/>
      <c r="BF234"/>
      <c r="BG234"/>
      <c r="BH234"/>
      <c r="BI234"/>
      <c r="BJ234"/>
      <c r="BK234"/>
      <c r="BL234"/>
      <c r="BM234"/>
      <c r="BN234"/>
    </row>
    <row r="235" spans="1:66" s="489" customFormat="1" ht="15.75" thickBot="1" x14ac:dyDescent="0.3">
      <c r="A235" s="493"/>
      <c r="D235" s="1378" t="s">
        <v>33</v>
      </c>
      <c r="E235" s="1379"/>
      <c r="F235" s="1379"/>
      <c r="G235" s="1379"/>
      <c r="H235" s="1379"/>
      <c r="I235" s="1379"/>
      <c r="J235" s="1379"/>
      <c r="K235" s="1379"/>
      <c r="L235" s="1379"/>
      <c r="M235" s="1379"/>
      <c r="N235" s="1379"/>
      <c r="O235" s="1379"/>
      <c r="P235" s="1379"/>
      <c r="Q235" s="1379"/>
      <c r="R235" s="1379"/>
      <c r="S235" s="1379"/>
      <c r="T235" s="1379"/>
      <c r="U235" s="1379"/>
      <c r="V235" s="1379"/>
      <c r="W235" s="1379"/>
      <c r="X235" s="1379"/>
      <c r="Y235" s="1379"/>
      <c r="Z235" s="1379"/>
      <c r="AA235" s="1379"/>
      <c r="AB235" s="1379"/>
      <c r="AC235" s="1379"/>
      <c r="AD235" s="1379"/>
      <c r="AE235" s="1379"/>
      <c r="AF235" s="1379"/>
      <c r="AG235" s="1380"/>
      <c r="AH235" s="16"/>
      <c r="AI235" s="16"/>
      <c r="AJ235" s="1386"/>
      <c r="AK235"/>
      <c r="AL235"/>
      <c r="AM235"/>
      <c r="AN235"/>
      <c r="AO235"/>
      <c r="AP235"/>
      <c r="AQ235"/>
      <c r="AR235"/>
      <c r="AS235"/>
      <c r="AT235"/>
      <c r="AU235"/>
      <c r="AV235"/>
      <c r="AW235"/>
      <c r="AX235"/>
      <c r="AY235"/>
      <c r="AZ235"/>
      <c r="BA235"/>
      <c r="BB235"/>
      <c r="BC235"/>
      <c r="BD235"/>
      <c r="BE235"/>
      <c r="BF235"/>
      <c r="BG235"/>
      <c r="BH235"/>
      <c r="BI235"/>
      <c r="BJ235"/>
      <c r="BK235"/>
      <c r="BL235"/>
      <c r="BM235"/>
      <c r="BN235"/>
    </row>
    <row r="236" spans="1:66" s="489" customFormat="1" ht="21.75" customHeight="1" x14ac:dyDescent="0.25">
      <c r="A236" s="493"/>
      <c r="D236" s="1104" t="s">
        <v>32</v>
      </c>
      <c r="E236" s="1105"/>
      <c r="F236" s="1105"/>
      <c r="G236" s="1105"/>
      <c r="H236" s="1105"/>
      <c r="I236" s="1106"/>
      <c r="J236" s="1077"/>
      <c r="K236" s="1078"/>
      <c r="L236" s="1079"/>
      <c r="M236" s="1077"/>
      <c r="N236" s="1078"/>
      <c r="O236" s="1079"/>
      <c r="P236" s="1077"/>
      <c r="Q236" s="1078"/>
      <c r="R236" s="1079"/>
      <c r="S236" s="1077"/>
      <c r="T236" s="1078"/>
      <c r="U236" s="1079"/>
      <c r="V236" s="1077"/>
      <c r="W236" s="1078"/>
      <c r="X236" s="1079"/>
      <c r="Y236" s="1077"/>
      <c r="Z236" s="1078"/>
      <c r="AA236" s="1079"/>
      <c r="AB236" s="1077"/>
      <c r="AC236" s="1078"/>
      <c r="AD236" s="1079"/>
      <c r="AE236" s="989">
        <f ca="1">SUM(J236:AD236)</f>
        <v>0</v>
      </c>
      <c r="AF236" s="990"/>
      <c r="AG236" s="991"/>
      <c r="AJ236" s="1386"/>
      <c r="AK236"/>
      <c r="AL236"/>
      <c r="AM236"/>
      <c r="AN236"/>
      <c r="AO236"/>
      <c r="AP236"/>
      <c r="AQ236"/>
      <c r="AR236"/>
      <c r="AS236"/>
      <c r="AT236"/>
      <c r="AU236"/>
      <c r="AV236"/>
      <c r="AW236"/>
      <c r="AX236"/>
      <c r="AY236"/>
      <c r="AZ236"/>
      <c r="BA236"/>
      <c r="BB236"/>
      <c r="BC236"/>
      <c r="BD236"/>
      <c r="BE236"/>
      <c r="BF236"/>
      <c r="BG236"/>
      <c r="BH236"/>
      <c r="BI236"/>
      <c r="BJ236"/>
      <c r="BK236"/>
      <c r="BL236"/>
      <c r="BM236"/>
      <c r="BN236"/>
    </row>
    <row r="237" spans="1:66" s="489" customFormat="1" ht="15" customHeight="1" x14ac:dyDescent="0.25">
      <c r="A237" s="493"/>
      <c r="D237" s="1250" t="s">
        <v>27</v>
      </c>
      <c r="E237" s="1251"/>
      <c r="F237" s="1251"/>
      <c r="G237" s="1251"/>
      <c r="H237" s="1251"/>
      <c r="I237" s="1252"/>
      <c r="J237" s="1042"/>
      <c r="K237" s="1043"/>
      <c r="L237" s="1074"/>
      <c r="M237" s="1042"/>
      <c r="N237" s="1043"/>
      <c r="O237" s="1074"/>
      <c r="P237" s="1042"/>
      <c r="Q237" s="1043"/>
      <c r="R237" s="1074"/>
      <c r="S237" s="1042"/>
      <c r="T237" s="1043"/>
      <c r="U237" s="1074"/>
      <c r="V237" s="1042"/>
      <c r="W237" s="1043"/>
      <c r="X237" s="1074"/>
      <c r="Y237" s="1042"/>
      <c r="Z237" s="1043"/>
      <c r="AA237" s="1074"/>
      <c r="AB237" s="1042"/>
      <c r="AC237" s="1043"/>
      <c r="AD237" s="1074"/>
      <c r="AE237" s="978">
        <f ca="1">SUM(J237:AD237)</f>
        <v>0</v>
      </c>
      <c r="AF237" s="979"/>
      <c r="AG237" s="980"/>
      <c r="AJ237" s="1386"/>
      <c r="AK237"/>
      <c r="AL237"/>
      <c r="AM237"/>
      <c r="AN237"/>
      <c r="AO237"/>
      <c r="AP237"/>
      <c r="AQ237"/>
      <c r="AR237"/>
      <c r="AS237"/>
      <c r="AT237"/>
      <c r="AU237"/>
      <c r="AV237"/>
      <c r="AW237"/>
      <c r="AX237"/>
      <c r="AY237"/>
      <c r="AZ237"/>
      <c r="BA237"/>
      <c r="BB237"/>
      <c r="BC237"/>
      <c r="BD237"/>
      <c r="BE237"/>
      <c r="BF237"/>
      <c r="BG237"/>
      <c r="BH237"/>
      <c r="BI237"/>
      <c r="BJ237"/>
      <c r="BK237"/>
      <c r="BL237"/>
      <c r="BM237"/>
      <c r="BN237"/>
    </row>
    <row r="238" spans="1:66" s="489" customFormat="1" ht="15" x14ac:dyDescent="0.25">
      <c r="A238" s="493"/>
      <c r="D238" s="1250" t="s">
        <v>28</v>
      </c>
      <c r="E238" s="1251"/>
      <c r="F238" s="1251"/>
      <c r="G238" s="1251"/>
      <c r="H238" s="1251"/>
      <c r="I238" s="1252"/>
      <c r="J238" s="1042"/>
      <c r="K238" s="1043"/>
      <c r="L238" s="1074"/>
      <c r="M238" s="1042"/>
      <c r="N238" s="1043"/>
      <c r="O238" s="1074"/>
      <c r="P238" s="1042"/>
      <c r="Q238" s="1043"/>
      <c r="R238" s="1074"/>
      <c r="S238" s="1042"/>
      <c r="T238" s="1043"/>
      <c r="U238" s="1074"/>
      <c r="V238" s="1042"/>
      <c r="W238" s="1043"/>
      <c r="X238" s="1074"/>
      <c r="Y238" s="1042"/>
      <c r="Z238" s="1043"/>
      <c r="AA238" s="1074"/>
      <c r="AB238" s="1042"/>
      <c r="AC238" s="1043"/>
      <c r="AD238" s="1074"/>
      <c r="AE238" s="978">
        <f ca="1">SUM(J237:AD237)</f>
        <v>0</v>
      </c>
      <c r="AF238" s="979"/>
      <c r="AG238" s="980"/>
      <c r="AJ238" s="1386"/>
      <c r="AK238"/>
      <c r="AL238"/>
      <c r="AM238"/>
      <c r="AN238"/>
      <c r="AO238"/>
      <c r="AP238"/>
      <c r="AQ238"/>
      <c r="AR238"/>
      <c r="AS238"/>
      <c r="AT238"/>
      <c r="AU238"/>
      <c r="AV238"/>
      <c r="AW238"/>
      <c r="AX238"/>
      <c r="AY238"/>
      <c r="AZ238"/>
      <c r="BA238"/>
      <c r="BB238"/>
      <c r="BC238"/>
      <c r="BD238"/>
      <c r="BE238"/>
      <c r="BF238"/>
      <c r="BG238"/>
      <c r="BH238"/>
      <c r="BI238"/>
      <c r="BJ238"/>
      <c r="BK238"/>
      <c r="BL238"/>
      <c r="BM238"/>
      <c r="BN238"/>
    </row>
    <row r="239" spans="1:66" s="489" customFormat="1" ht="14.25" customHeight="1" x14ac:dyDescent="0.25">
      <c r="A239" s="493"/>
      <c r="D239" s="1250" t="s">
        <v>29</v>
      </c>
      <c r="E239" s="1251"/>
      <c r="F239" s="1251"/>
      <c r="G239" s="1251"/>
      <c r="H239" s="1251"/>
      <c r="I239" s="1252"/>
      <c r="J239" s="977"/>
      <c r="K239" s="977"/>
      <c r="L239" s="977"/>
      <c r="M239" s="977"/>
      <c r="N239" s="977"/>
      <c r="O239" s="977"/>
      <c r="P239" s="977"/>
      <c r="Q239" s="977"/>
      <c r="R239" s="977"/>
      <c r="S239" s="977"/>
      <c r="T239" s="977"/>
      <c r="U239" s="977"/>
      <c r="V239" s="977"/>
      <c r="W239" s="977"/>
      <c r="X239" s="977"/>
      <c r="Y239" s="977"/>
      <c r="Z239" s="977"/>
      <c r="AA239" s="977"/>
      <c r="AB239" s="977"/>
      <c r="AC239" s="977"/>
      <c r="AD239" s="977"/>
      <c r="AE239" s="978">
        <f ca="1">SUM(J239:AD239)</f>
        <v>0</v>
      </c>
      <c r="AF239" s="979"/>
      <c r="AG239" s="980"/>
      <c r="AJ239" s="1386"/>
      <c r="AK239"/>
      <c r="AL239"/>
      <c r="AM239"/>
      <c r="AN239"/>
      <c r="AO239"/>
      <c r="AP239"/>
      <c r="AQ239"/>
      <c r="AR239"/>
      <c r="AS239"/>
      <c r="AT239"/>
      <c r="AU239"/>
      <c r="AV239"/>
      <c r="AW239"/>
      <c r="AX239"/>
      <c r="AY239"/>
      <c r="AZ239"/>
      <c r="BA239"/>
      <c r="BB239"/>
      <c r="BC239"/>
      <c r="BD239"/>
      <c r="BE239"/>
      <c r="BF239"/>
      <c r="BG239"/>
      <c r="BH239"/>
      <c r="BI239"/>
      <c r="BJ239"/>
      <c r="BK239"/>
      <c r="BL239"/>
      <c r="BM239"/>
      <c r="BN239"/>
    </row>
    <row r="240" spans="1:66" s="489" customFormat="1" ht="21.75" customHeight="1" thickBot="1" x14ac:dyDescent="0.3">
      <c r="A240" s="493"/>
      <c r="D240" s="1081" t="s">
        <v>30</v>
      </c>
      <c r="E240" s="1082"/>
      <c r="F240" s="1082"/>
      <c r="G240" s="1082"/>
      <c r="H240" s="1082"/>
      <c r="I240" s="1083"/>
      <c r="J240" s="1155">
        <f ca="1">J236+J237-J238+J239</f>
        <v>0</v>
      </c>
      <c r="K240" s="1155"/>
      <c r="L240" s="1155"/>
      <c r="M240" s="1155">
        <f t="shared" ref="M240" ca="1" si="10">M236+M237-M238+M239</f>
        <v>0</v>
      </c>
      <c r="N240" s="1155"/>
      <c r="O240" s="1155"/>
      <c r="P240" s="1155">
        <f t="shared" ref="P240" ca="1" si="11">P236+P237-P238+P239</f>
        <v>0</v>
      </c>
      <c r="Q240" s="1155"/>
      <c r="R240" s="1155"/>
      <c r="S240" s="1155">
        <f t="shared" ref="S240" ca="1" si="12">S236+S237-S238+S239</f>
        <v>0</v>
      </c>
      <c r="T240" s="1155"/>
      <c r="U240" s="1155"/>
      <c r="V240" s="1155">
        <f t="shared" ref="V240" ca="1" si="13">V236+V237-V238+V239</f>
        <v>0</v>
      </c>
      <c r="W240" s="1155"/>
      <c r="X240" s="1155"/>
      <c r="Y240" s="1155">
        <f t="shared" ref="Y240" ca="1" si="14">Y236+Y237-Y238+Y239</f>
        <v>0</v>
      </c>
      <c r="Z240" s="1155"/>
      <c r="AA240" s="1155"/>
      <c r="AB240" s="1155">
        <f t="shared" ref="AB240" ca="1" si="15">AB236+AB237-AB238+AB239</f>
        <v>0</v>
      </c>
      <c r="AC240" s="1155"/>
      <c r="AD240" s="1155"/>
      <c r="AE240" s="971">
        <f t="shared" ref="AE240" ca="1" si="16">AE236+AE237-AE238+AE239</f>
        <v>0</v>
      </c>
      <c r="AF240" s="972"/>
      <c r="AG240" s="973"/>
      <c r="AJ240" s="1386"/>
      <c r="AK240"/>
      <c r="AL240"/>
      <c r="AM240"/>
      <c r="AN240"/>
      <c r="AO240"/>
      <c r="AP240"/>
      <c r="AQ240"/>
      <c r="AR240"/>
      <c r="AS240"/>
      <c r="AT240"/>
      <c r="AU240"/>
      <c r="AV240"/>
      <c r="AW240"/>
      <c r="AX240"/>
      <c r="AY240"/>
      <c r="AZ240"/>
      <c r="BA240"/>
      <c r="BB240"/>
      <c r="BC240"/>
      <c r="BD240"/>
      <c r="BE240"/>
      <c r="BF240"/>
      <c r="BG240"/>
      <c r="BH240"/>
      <c r="BI240"/>
      <c r="BJ240"/>
      <c r="BK240"/>
      <c r="BL240"/>
      <c r="BM240"/>
      <c r="BN240"/>
    </row>
    <row r="241" spans="1:66" s="489" customFormat="1" ht="15.75" thickBot="1" x14ac:dyDescent="0.3">
      <c r="A241" s="493"/>
      <c r="D241" s="1378" t="s">
        <v>34</v>
      </c>
      <c r="E241" s="1379"/>
      <c r="F241" s="1379"/>
      <c r="G241" s="1379"/>
      <c r="H241" s="1379"/>
      <c r="I241" s="1379"/>
      <c r="J241" s="1379"/>
      <c r="K241" s="1379"/>
      <c r="L241" s="1379"/>
      <c r="M241" s="1379"/>
      <c r="N241" s="1379"/>
      <c r="O241" s="1379"/>
      <c r="P241" s="1379"/>
      <c r="Q241" s="1379"/>
      <c r="R241" s="1379"/>
      <c r="S241" s="1379"/>
      <c r="T241" s="1379"/>
      <c r="U241" s="1379"/>
      <c r="V241" s="1379"/>
      <c r="W241" s="1379"/>
      <c r="X241" s="1379"/>
      <c r="Y241" s="1379"/>
      <c r="Z241" s="1379"/>
      <c r="AA241" s="1379"/>
      <c r="AB241" s="1379"/>
      <c r="AC241" s="1379"/>
      <c r="AD241" s="1379"/>
      <c r="AE241" s="1379"/>
      <c r="AF241" s="1379"/>
      <c r="AG241" s="1380"/>
      <c r="AH241" s="16"/>
      <c r="AI241" s="16"/>
      <c r="AJ241" s="1386"/>
      <c r="AK241"/>
      <c r="AL241"/>
      <c r="AM241"/>
      <c r="AN241"/>
      <c r="AO241"/>
      <c r="AP241"/>
      <c r="AQ241"/>
      <c r="AR241"/>
      <c r="AS241"/>
      <c r="AT241"/>
      <c r="AU241"/>
      <c r="AV241"/>
      <c r="AW241"/>
      <c r="AX241"/>
      <c r="AY241"/>
      <c r="AZ241"/>
      <c r="BA241"/>
      <c r="BB241"/>
      <c r="BC241"/>
      <c r="BD241"/>
      <c r="BE241"/>
      <c r="BF241"/>
      <c r="BG241"/>
      <c r="BH241"/>
      <c r="BI241"/>
      <c r="BJ241"/>
      <c r="BK241"/>
      <c r="BL241"/>
      <c r="BM241"/>
      <c r="BN241"/>
    </row>
    <row r="242" spans="1:66" s="489" customFormat="1" ht="21.75" customHeight="1" x14ac:dyDescent="0.25">
      <c r="A242" s="493"/>
      <c r="D242" s="1104" t="s">
        <v>32</v>
      </c>
      <c r="E242" s="1105"/>
      <c r="F242" s="1105"/>
      <c r="G242" s="1105"/>
      <c r="H242" s="1105"/>
      <c r="I242" s="1106"/>
      <c r="J242" s="1392">
        <f ca="1">J224-J230-J236</f>
        <v>0</v>
      </c>
      <c r="K242" s="1392"/>
      <c r="L242" s="1392"/>
      <c r="M242" s="1392">
        <v>1605</v>
      </c>
      <c r="N242" s="1392"/>
      <c r="O242" s="1392"/>
      <c r="P242" s="1392">
        <f ca="1">P224-P230-P236</f>
        <v>0</v>
      </c>
      <c r="Q242" s="1392"/>
      <c r="R242" s="1392"/>
      <c r="S242" s="1392">
        <f ca="1">S224-S230-S236</f>
        <v>0</v>
      </c>
      <c r="T242" s="1392"/>
      <c r="U242" s="1392"/>
      <c r="V242" s="1392">
        <f ca="1">V224-V230-V236</f>
        <v>0</v>
      </c>
      <c r="W242" s="1392"/>
      <c r="X242" s="1392"/>
      <c r="Y242" s="1392">
        <v>0</v>
      </c>
      <c r="Z242" s="1392"/>
      <c r="AA242" s="1392"/>
      <c r="AB242" s="1392">
        <f ca="1">AB224-AB230-AB236</f>
        <v>0</v>
      </c>
      <c r="AC242" s="1392"/>
      <c r="AD242" s="1392"/>
      <c r="AE242" s="989">
        <v>1605</v>
      </c>
      <c r="AF242" s="990"/>
      <c r="AG242" s="991"/>
      <c r="AJ242" s="1386"/>
      <c r="AK242"/>
      <c r="AL242"/>
      <c r="AM242"/>
      <c r="AN242"/>
      <c r="AO242"/>
      <c r="AP242"/>
      <c r="AQ242"/>
      <c r="AR242"/>
      <c r="AS242"/>
      <c r="AT242"/>
      <c r="AU242"/>
      <c r="AV242"/>
      <c r="AW242"/>
      <c r="AX242"/>
      <c r="AY242"/>
      <c r="AZ242"/>
      <c r="BA242"/>
      <c r="BB242"/>
      <c r="BC242"/>
      <c r="BD242"/>
      <c r="BE242"/>
      <c r="BF242"/>
      <c r="BG242"/>
      <c r="BH242"/>
      <c r="BI242"/>
      <c r="BJ242"/>
      <c r="BK242"/>
      <c r="BL242"/>
      <c r="BM242"/>
      <c r="BN242"/>
    </row>
    <row r="243" spans="1:66" s="489" customFormat="1" ht="21.75" customHeight="1" thickBot="1" x14ac:dyDescent="0.3">
      <c r="A243" s="493"/>
      <c r="D243" s="1081" t="s">
        <v>30</v>
      </c>
      <c r="E243" s="1082"/>
      <c r="F243" s="1082"/>
      <c r="G243" s="1082"/>
      <c r="H243" s="1082"/>
      <c r="I243" s="1083"/>
      <c r="J243" s="1155">
        <f ca="1">J228-J234-J240</f>
        <v>0</v>
      </c>
      <c r="K243" s="1155"/>
      <c r="L243" s="1155"/>
      <c r="M243" s="1155">
        <v>0</v>
      </c>
      <c r="N243" s="1155"/>
      <c r="O243" s="1155"/>
      <c r="P243" s="1155">
        <f ca="1">P228-P234-P240</f>
        <v>0</v>
      </c>
      <c r="Q243" s="1155"/>
      <c r="R243" s="1155"/>
      <c r="S243" s="1155">
        <f ca="1">S228-S234-S240</f>
        <v>0</v>
      </c>
      <c r="T243" s="1155"/>
      <c r="U243" s="1155"/>
      <c r="V243" s="1155">
        <f ca="1">V228-V234-V240</f>
        <v>0</v>
      </c>
      <c r="W243" s="1155"/>
      <c r="X243" s="1155"/>
      <c r="Y243" s="1155">
        <f ca="1">Y228-Y234-Y240</f>
        <v>0</v>
      </c>
      <c r="Z243" s="1155"/>
      <c r="AA243" s="1155"/>
      <c r="AB243" s="1155">
        <f ca="1">AB228-AB234-AB240</f>
        <v>0</v>
      </c>
      <c r="AC243" s="1155"/>
      <c r="AD243" s="1155"/>
      <c r="AE243" s="971">
        <v>0</v>
      </c>
      <c r="AF243" s="972"/>
      <c r="AG243" s="973"/>
      <c r="AJ243" s="1386"/>
      <c r="AK243"/>
      <c r="AL243"/>
      <c r="AM243"/>
      <c r="AN243"/>
      <c r="AO243"/>
      <c r="AP243"/>
      <c r="AQ243"/>
      <c r="AR243"/>
      <c r="AS243"/>
      <c r="AT243"/>
      <c r="AU243"/>
      <c r="AV243"/>
      <c r="AW243"/>
      <c r="AX243"/>
      <c r="AY243"/>
      <c r="AZ243"/>
      <c r="BA243"/>
      <c r="BB243"/>
      <c r="BC243"/>
      <c r="BD243"/>
      <c r="BE243"/>
      <c r="BF243"/>
      <c r="BG243"/>
      <c r="BH243"/>
      <c r="BI243"/>
      <c r="BJ243"/>
      <c r="BK243"/>
      <c r="BL243"/>
      <c r="BM243"/>
      <c r="BN243"/>
    </row>
    <row r="244" spans="1:66" s="489" customFormat="1" x14ac:dyDescent="0.2">
      <c r="A244" s="493"/>
    </row>
    <row r="245" spans="1:66" s="489" customFormat="1" ht="14.25" customHeight="1" thickBot="1" x14ac:dyDescent="0.25">
      <c r="A245" s="493"/>
    </row>
    <row r="246" spans="1:66" s="489" customFormat="1" ht="14.45" customHeight="1" thickBot="1" x14ac:dyDescent="0.25">
      <c r="A246" s="493" t="s">
        <v>1301</v>
      </c>
      <c r="D246" s="1068" t="s">
        <v>20</v>
      </c>
      <c r="E246" s="1069"/>
      <c r="F246" s="1069"/>
      <c r="G246" s="1069"/>
      <c r="H246" s="1069"/>
      <c r="I246" s="1070"/>
      <c r="J246" s="999" t="s">
        <v>2</v>
      </c>
      <c r="K246" s="1000"/>
      <c r="L246" s="1000"/>
      <c r="M246" s="1000"/>
      <c r="N246" s="1000"/>
      <c r="O246" s="1000"/>
      <c r="P246" s="1000"/>
      <c r="Q246" s="1000"/>
      <c r="R246" s="1000"/>
      <c r="S246" s="1000"/>
      <c r="T246" s="1000"/>
      <c r="U246" s="1000"/>
      <c r="V246" s="1000"/>
      <c r="W246" s="1000"/>
      <c r="X246" s="1000"/>
      <c r="Y246" s="1000"/>
      <c r="Z246" s="1000"/>
      <c r="AA246" s="1000"/>
      <c r="AB246" s="1000"/>
      <c r="AC246" s="1000"/>
      <c r="AD246" s="1000"/>
      <c r="AE246" s="1000"/>
      <c r="AF246" s="1000"/>
      <c r="AG246" s="1001"/>
      <c r="AJ246" s="1386"/>
    </row>
    <row r="247" spans="1:66" s="489" customFormat="1" ht="20.25" customHeight="1" thickBot="1" x14ac:dyDescent="0.25">
      <c r="A247" s="493"/>
      <c r="D247" s="1071"/>
      <c r="E247" s="1072"/>
      <c r="F247" s="1072"/>
      <c r="G247" s="1072"/>
      <c r="H247" s="1072"/>
      <c r="I247" s="1073"/>
      <c r="J247" s="1002" t="s">
        <v>405</v>
      </c>
      <c r="K247" s="1002"/>
      <c r="L247" s="1002"/>
      <c r="M247" s="1002" t="s">
        <v>21</v>
      </c>
      <c r="N247" s="1002"/>
      <c r="O247" s="1002"/>
      <c r="P247" s="1002" t="s">
        <v>406</v>
      </c>
      <c r="Q247" s="1002"/>
      <c r="R247" s="1002"/>
      <c r="S247" s="1002" t="s">
        <v>22</v>
      </c>
      <c r="T247" s="1002"/>
      <c r="U247" s="1002"/>
      <c r="V247" s="1002" t="s">
        <v>23</v>
      </c>
      <c r="W247" s="1002"/>
      <c r="X247" s="1002"/>
      <c r="Y247" s="1002" t="s">
        <v>407</v>
      </c>
      <c r="Z247" s="1002"/>
      <c r="AA247" s="1002"/>
      <c r="AB247" s="1002" t="s">
        <v>24</v>
      </c>
      <c r="AC247" s="1002"/>
      <c r="AD247" s="1002"/>
      <c r="AE247" s="1003" t="s">
        <v>14</v>
      </c>
      <c r="AF247" s="1004"/>
      <c r="AG247" s="1005"/>
      <c r="AJ247" s="1386"/>
    </row>
    <row r="248" spans="1:66" s="489" customFormat="1" ht="15" thickBot="1" x14ac:dyDescent="0.25">
      <c r="A248" s="493"/>
      <c r="D248" s="1378" t="s">
        <v>25</v>
      </c>
      <c r="E248" s="1379"/>
      <c r="F248" s="1379"/>
      <c r="G248" s="1379"/>
      <c r="H248" s="1379"/>
      <c r="I248" s="1379"/>
      <c r="J248" s="1379"/>
      <c r="K248" s="1379"/>
      <c r="L248" s="1379"/>
      <c r="M248" s="1379"/>
      <c r="N248" s="1379"/>
      <c r="O248" s="1379"/>
      <c r="P248" s="1379"/>
      <c r="Q248" s="1379"/>
      <c r="R248" s="1379"/>
      <c r="S248" s="1379"/>
      <c r="T248" s="1379"/>
      <c r="U248" s="1379"/>
      <c r="V248" s="1379"/>
      <c r="W248" s="1379"/>
      <c r="X248" s="1379"/>
      <c r="Y248" s="1379"/>
      <c r="Z248" s="1379"/>
      <c r="AA248" s="1379"/>
      <c r="AB248" s="1379"/>
      <c r="AC248" s="1379"/>
      <c r="AD248" s="1379"/>
      <c r="AE248" s="1379"/>
      <c r="AF248" s="1379"/>
      <c r="AG248" s="1380"/>
      <c r="AH248" s="16"/>
      <c r="AI248" s="16"/>
      <c r="AJ248" s="1386"/>
    </row>
    <row r="249" spans="1:66" s="489" customFormat="1" ht="21.75" customHeight="1" x14ac:dyDescent="0.2">
      <c r="A249" s="493"/>
      <c r="D249" s="1104" t="s">
        <v>26</v>
      </c>
      <c r="E249" s="1105"/>
      <c r="F249" s="1105"/>
      <c r="G249" s="1105"/>
      <c r="H249" s="1105"/>
      <c r="I249" s="1106"/>
      <c r="J249" s="1025"/>
      <c r="K249" s="1025"/>
      <c r="L249" s="1025"/>
      <c r="M249" s="1025"/>
      <c r="N249" s="1025"/>
      <c r="O249" s="1025"/>
      <c r="P249" s="1025"/>
      <c r="Q249" s="1025"/>
      <c r="R249" s="1025"/>
      <c r="S249" s="1025"/>
      <c r="T249" s="1025"/>
      <c r="U249" s="1025"/>
      <c r="V249" s="1025"/>
      <c r="W249" s="1025"/>
      <c r="X249" s="1025"/>
      <c r="Y249" s="1025"/>
      <c r="Z249" s="1025"/>
      <c r="AA249" s="1025"/>
      <c r="AB249" s="1025"/>
      <c r="AC249" s="1025"/>
      <c r="AD249" s="1025"/>
      <c r="AE249" s="989">
        <v>0</v>
      </c>
      <c r="AF249" s="990"/>
      <c r="AG249" s="991"/>
      <c r="AJ249" s="1386"/>
    </row>
    <row r="250" spans="1:66" s="489" customFormat="1" x14ac:dyDescent="0.2">
      <c r="A250" s="493"/>
      <c r="D250" s="1250" t="s">
        <v>27</v>
      </c>
      <c r="E250" s="1251"/>
      <c r="F250" s="1251"/>
      <c r="G250" s="1251"/>
      <c r="H250" s="1251"/>
      <c r="I250" s="1252"/>
      <c r="J250" s="977"/>
      <c r="K250" s="977"/>
      <c r="L250" s="977"/>
      <c r="M250" s="977"/>
      <c r="N250" s="977"/>
      <c r="O250" s="977"/>
      <c r="P250" s="977"/>
      <c r="Q250" s="977"/>
      <c r="R250" s="977"/>
      <c r="S250" s="977"/>
      <c r="T250" s="977"/>
      <c r="U250" s="977"/>
      <c r="V250" s="977"/>
      <c r="W250" s="977"/>
      <c r="X250" s="977"/>
      <c r="Y250" s="977"/>
      <c r="Z250" s="977"/>
      <c r="AA250" s="977"/>
      <c r="AB250" s="977"/>
      <c r="AC250" s="977"/>
      <c r="AD250" s="977"/>
      <c r="AE250" s="978">
        <v>0</v>
      </c>
      <c r="AF250" s="979"/>
      <c r="AG250" s="980"/>
      <c r="AJ250" s="1386"/>
    </row>
    <row r="251" spans="1:66" s="489" customFormat="1" ht="14.25" customHeight="1" x14ac:dyDescent="0.2">
      <c r="A251" s="493"/>
      <c r="D251" s="1250" t="s">
        <v>28</v>
      </c>
      <c r="E251" s="1251"/>
      <c r="F251" s="1251"/>
      <c r="G251" s="1251"/>
      <c r="H251" s="1251"/>
      <c r="I251" s="1252"/>
      <c r="J251" s="977"/>
      <c r="K251" s="977"/>
      <c r="L251" s="977"/>
      <c r="M251" s="977"/>
      <c r="N251" s="977"/>
      <c r="O251" s="977"/>
      <c r="P251" s="977"/>
      <c r="Q251" s="977"/>
      <c r="R251" s="977"/>
      <c r="S251" s="977"/>
      <c r="T251" s="977"/>
      <c r="U251" s="977"/>
      <c r="V251" s="977"/>
      <c r="W251" s="977"/>
      <c r="X251" s="977"/>
      <c r="Y251" s="977"/>
      <c r="Z251" s="977"/>
      <c r="AA251" s="977"/>
      <c r="AB251" s="977"/>
      <c r="AC251" s="977"/>
      <c r="AD251" s="977"/>
      <c r="AE251" s="978">
        <v>0</v>
      </c>
      <c r="AF251" s="979"/>
      <c r="AG251" s="980"/>
      <c r="AJ251" s="1386"/>
    </row>
    <row r="252" spans="1:66" s="489" customFormat="1" ht="15" customHeight="1" x14ac:dyDescent="0.2">
      <c r="A252" s="493"/>
      <c r="D252" s="1250" t="s">
        <v>29</v>
      </c>
      <c r="E252" s="1251"/>
      <c r="F252" s="1251"/>
      <c r="G252" s="1251"/>
      <c r="H252" s="1251"/>
      <c r="I252" s="1252"/>
      <c r="J252" s="977"/>
      <c r="K252" s="977"/>
      <c r="L252" s="977"/>
      <c r="M252" s="977"/>
      <c r="N252" s="977"/>
      <c r="O252" s="977"/>
      <c r="P252" s="977"/>
      <c r="Q252" s="977"/>
      <c r="R252" s="977"/>
      <c r="S252" s="977"/>
      <c r="T252" s="977"/>
      <c r="U252" s="977"/>
      <c r="V252" s="977"/>
      <c r="W252" s="977"/>
      <c r="X252" s="977"/>
      <c r="Y252" s="977"/>
      <c r="Z252" s="977"/>
      <c r="AA252" s="977"/>
      <c r="AB252" s="977"/>
      <c r="AC252" s="977"/>
      <c r="AD252" s="977"/>
      <c r="AE252" s="978">
        <f ca="1">SUM(J252:AD252)</f>
        <v>0</v>
      </c>
      <c r="AF252" s="979"/>
      <c r="AG252" s="980"/>
      <c r="AJ252" s="1386"/>
    </row>
    <row r="253" spans="1:66" s="489" customFormat="1" ht="21.75" customHeight="1" thickBot="1" x14ac:dyDescent="0.25">
      <c r="A253" s="493"/>
      <c r="D253" s="1081" t="s">
        <v>30</v>
      </c>
      <c r="E253" s="1082"/>
      <c r="F253" s="1082"/>
      <c r="G253" s="1082"/>
      <c r="H253" s="1082"/>
      <c r="I253" s="1083"/>
      <c r="J253" s="1155">
        <f ca="1">J249+J250-J251+J252</f>
        <v>0</v>
      </c>
      <c r="K253" s="1155"/>
      <c r="L253" s="1155"/>
      <c r="M253" s="1155">
        <v>0</v>
      </c>
      <c r="N253" s="1155"/>
      <c r="O253" s="1155"/>
      <c r="P253" s="1155">
        <f t="shared" ref="P253" ca="1" si="17">P249+P250-P251+P252</f>
        <v>0</v>
      </c>
      <c r="Q253" s="1155"/>
      <c r="R253" s="1155"/>
      <c r="S253" s="1155">
        <f t="shared" ref="S253" ca="1" si="18">S249+S250-S251+S252</f>
        <v>0</v>
      </c>
      <c r="T253" s="1155"/>
      <c r="U253" s="1155"/>
      <c r="V253" s="1155">
        <f t="shared" ref="V253" ca="1" si="19">V249+V250-V251+V252</f>
        <v>0</v>
      </c>
      <c r="W253" s="1155"/>
      <c r="X253" s="1155"/>
      <c r="Y253" s="1155">
        <f t="shared" ref="Y253" ca="1" si="20">Y249+Y250-Y251+Y252</f>
        <v>0</v>
      </c>
      <c r="Z253" s="1155"/>
      <c r="AA253" s="1155"/>
      <c r="AB253" s="1155">
        <f t="shared" ref="AB253" ca="1" si="21">AB249+AB250-AB251+AB252</f>
        <v>0</v>
      </c>
      <c r="AC253" s="1155"/>
      <c r="AD253" s="1155"/>
      <c r="AE253" s="971">
        <v>0</v>
      </c>
      <c r="AF253" s="972"/>
      <c r="AG253" s="973"/>
      <c r="AJ253" s="1386"/>
    </row>
    <row r="254" spans="1:66" s="489" customFormat="1" ht="14.25" customHeight="1" thickBot="1" x14ac:dyDescent="0.25">
      <c r="A254" s="493"/>
      <c r="D254" s="1378" t="s">
        <v>31</v>
      </c>
      <c r="E254" s="1379"/>
      <c r="F254" s="1379"/>
      <c r="G254" s="1379"/>
      <c r="H254" s="1379"/>
      <c r="I254" s="1379"/>
      <c r="J254" s="1379"/>
      <c r="K254" s="1379"/>
      <c r="L254" s="1379"/>
      <c r="M254" s="1379"/>
      <c r="N254" s="1379"/>
      <c r="O254" s="1379"/>
      <c r="P254" s="1379"/>
      <c r="Q254" s="1379"/>
      <c r="R254" s="1379"/>
      <c r="S254" s="1379"/>
      <c r="T254" s="1379"/>
      <c r="U254" s="1379"/>
      <c r="V254" s="1379"/>
      <c r="W254" s="1379"/>
      <c r="X254" s="1379"/>
      <c r="Y254" s="1379"/>
      <c r="Z254" s="1379"/>
      <c r="AA254" s="1379"/>
      <c r="AB254" s="1379"/>
      <c r="AC254" s="1379"/>
      <c r="AD254" s="1379"/>
      <c r="AE254" s="1379"/>
      <c r="AF254" s="1379"/>
      <c r="AG254" s="1380"/>
      <c r="AH254" s="16"/>
      <c r="AI254" s="16"/>
      <c r="AJ254" s="1386"/>
    </row>
    <row r="255" spans="1:66" s="489" customFormat="1" ht="21.75" customHeight="1" x14ac:dyDescent="0.2">
      <c r="A255" s="493"/>
      <c r="D255" s="1104" t="s">
        <v>32</v>
      </c>
      <c r="E255" s="1105"/>
      <c r="F255" s="1105"/>
      <c r="G255" s="1105"/>
      <c r="H255" s="1105"/>
      <c r="I255" s="1106"/>
      <c r="J255" s="1077"/>
      <c r="K255" s="1078"/>
      <c r="L255" s="1079"/>
      <c r="M255" s="1077"/>
      <c r="N255" s="1078"/>
      <c r="O255" s="1079"/>
      <c r="P255" s="1077"/>
      <c r="Q255" s="1078"/>
      <c r="R255" s="1079"/>
      <c r="S255" s="1077"/>
      <c r="T255" s="1078"/>
      <c r="U255" s="1079"/>
      <c r="V255" s="1077"/>
      <c r="W255" s="1078"/>
      <c r="X255" s="1079"/>
      <c r="Y255" s="1077"/>
      <c r="Z255" s="1078"/>
      <c r="AA255" s="1079"/>
      <c r="AB255" s="1077"/>
      <c r="AC255" s="1078"/>
      <c r="AD255" s="1079"/>
      <c r="AE255" s="1397">
        <v>0</v>
      </c>
      <c r="AF255" s="1397"/>
      <c r="AG255" s="1398"/>
      <c r="AJ255" s="1386"/>
    </row>
    <row r="256" spans="1:66" s="489" customFormat="1" ht="14.25" customHeight="1" x14ac:dyDescent="0.2">
      <c r="A256" s="493"/>
      <c r="D256" s="1250" t="s">
        <v>27</v>
      </c>
      <c r="E256" s="1251"/>
      <c r="F256" s="1251"/>
      <c r="G256" s="1251"/>
      <c r="H256" s="1251"/>
      <c r="I256" s="1252"/>
      <c r="J256" s="1042"/>
      <c r="K256" s="1043"/>
      <c r="L256" s="1074"/>
      <c r="M256" s="1042"/>
      <c r="N256" s="1043"/>
      <c r="O256" s="1074"/>
      <c r="P256" s="1042"/>
      <c r="Q256" s="1043"/>
      <c r="R256" s="1074"/>
      <c r="S256" s="1042"/>
      <c r="T256" s="1043"/>
      <c r="U256" s="1074"/>
      <c r="V256" s="1042"/>
      <c r="W256" s="1043"/>
      <c r="X256" s="1074"/>
      <c r="Y256" s="1042"/>
      <c r="Z256" s="1043"/>
      <c r="AA256" s="1074"/>
      <c r="AB256" s="1042"/>
      <c r="AC256" s="1043"/>
      <c r="AD256" s="1074"/>
      <c r="AE256" s="1395">
        <v>0</v>
      </c>
      <c r="AF256" s="1396"/>
      <c r="AG256" s="1396"/>
      <c r="AJ256" s="1386"/>
    </row>
    <row r="257" spans="1:37" s="489" customFormat="1" ht="14.25" customHeight="1" x14ac:dyDescent="0.2">
      <c r="A257" s="493"/>
      <c r="D257" s="1250" t="s">
        <v>28</v>
      </c>
      <c r="E257" s="1251"/>
      <c r="F257" s="1251"/>
      <c r="G257" s="1251"/>
      <c r="H257" s="1251"/>
      <c r="I257" s="1252"/>
      <c r="J257" s="1042"/>
      <c r="K257" s="1043"/>
      <c r="L257" s="1074"/>
      <c r="M257" s="1042"/>
      <c r="N257" s="1043"/>
      <c r="O257" s="1074"/>
      <c r="P257" s="1042"/>
      <c r="Q257" s="1043"/>
      <c r="R257" s="1074"/>
      <c r="S257" s="1042"/>
      <c r="T257" s="1043"/>
      <c r="U257" s="1074"/>
      <c r="V257" s="1042"/>
      <c r="W257" s="1043"/>
      <c r="X257" s="1074"/>
      <c r="Y257" s="1042"/>
      <c r="Z257" s="1043"/>
      <c r="AA257" s="1074"/>
      <c r="AB257" s="1042"/>
      <c r="AC257" s="1043"/>
      <c r="AD257" s="1074"/>
      <c r="AE257" s="1395">
        <f ca="1">SUM(J257:AD257)</f>
        <v>0</v>
      </c>
      <c r="AF257" s="1396"/>
      <c r="AG257" s="1396"/>
      <c r="AJ257" s="1386"/>
    </row>
    <row r="258" spans="1:37" s="489" customFormat="1" ht="14.25" customHeight="1" x14ac:dyDescent="0.2">
      <c r="A258" s="493"/>
      <c r="D258" s="1250" t="s">
        <v>29</v>
      </c>
      <c r="E258" s="1251"/>
      <c r="F258" s="1251"/>
      <c r="G258" s="1251"/>
      <c r="H258" s="1251"/>
      <c r="I258" s="1252"/>
      <c r="J258" s="977"/>
      <c r="K258" s="977"/>
      <c r="L258" s="977"/>
      <c r="M258" s="977"/>
      <c r="N258" s="977"/>
      <c r="O258" s="977"/>
      <c r="P258" s="977"/>
      <c r="Q258" s="977"/>
      <c r="R258" s="977"/>
      <c r="S258" s="977"/>
      <c r="T258" s="977"/>
      <c r="U258" s="977"/>
      <c r="V258" s="977"/>
      <c r="W258" s="977"/>
      <c r="X258" s="977"/>
      <c r="Y258" s="977"/>
      <c r="Z258" s="977"/>
      <c r="AA258" s="977"/>
      <c r="AB258" s="977"/>
      <c r="AC258" s="977"/>
      <c r="AD258" s="977"/>
      <c r="AE258" s="1395">
        <f ca="1">SUM(J258:AD258)</f>
        <v>0</v>
      </c>
      <c r="AF258" s="1396"/>
      <c r="AG258" s="1396"/>
      <c r="AJ258" s="1386"/>
    </row>
    <row r="259" spans="1:37" s="489" customFormat="1" ht="21.75" customHeight="1" thickBot="1" x14ac:dyDescent="0.25">
      <c r="A259" s="493"/>
      <c r="D259" s="1081" t="s">
        <v>30</v>
      </c>
      <c r="E259" s="1082"/>
      <c r="F259" s="1082"/>
      <c r="G259" s="1082"/>
      <c r="H259" s="1082"/>
      <c r="I259" s="1083"/>
      <c r="J259" s="1155">
        <f ca="1">J255+J256-J257+J258</f>
        <v>0</v>
      </c>
      <c r="K259" s="1155"/>
      <c r="L259" s="1155"/>
      <c r="M259" s="1155">
        <v>0</v>
      </c>
      <c r="N259" s="1155"/>
      <c r="O259" s="1155"/>
      <c r="P259" s="1155">
        <f t="shared" ref="P259" ca="1" si="22">P255+P256-P257+P258</f>
        <v>0</v>
      </c>
      <c r="Q259" s="1155"/>
      <c r="R259" s="1155"/>
      <c r="S259" s="1155">
        <f t="shared" ref="S259" ca="1" si="23">S255+S256-S257+S258</f>
        <v>0</v>
      </c>
      <c r="T259" s="1155"/>
      <c r="U259" s="1155"/>
      <c r="V259" s="1155">
        <f t="shared" ref="V259" ca="1" si="24">V255+V256-V257+V258</f>
        <v>0</v>
      </c>
      <c r="W259" s="1155"/>
      <c r="X259" s="1155"/>
      <c r="Y259" s="1155">
        <f t="shared" ref="Y259" ca="1" si="25">Y255+Y256-Y257+Y258</f>
        <v>0</v>
      </c>
      <c r="Z259" s="1155"/>
      <c r="AA259" s="1155"/>
      <c r="AB259" s="1155">
        <f t="shared" ref="AB259" ca="1" si="26">AB255+AB256-AB257+AB258</f>
        <v>0</v>
      </c>
      <c r="AC259" s="1155"/>
      <c r="AD259" s="1155"/>
      <c r="AE259" s="1393">
        <v>0</v>
      </c>
      <c r="AF259" s="1393"/>
      <c r="AG259" s="1394"/>
      <c r="AJ259" s="1386"/>
    </row>
    <row r="260" spans="1:37" s="489" customFormat="1" ht="14.25" customHeight="1" thickBot="1" x14ac:dyDescent="0.25">
      <c r="A260" s="493"/>
      <c r="D260" s="1378" t="s">
        <v>33</v>
      </c>
      <c r="E260" s="1379"/>
      <c r="F260" s="1379"/>
      <c r="G260" s="1379"/>
      <c r="H260" s="1379"/>
      <c r="I260" s="1379"/>
      <c r="J260" s="1379"/>
      <c r="K260" s="1379"/>
      <c r="L260" s="1379"/>
      <c r="M260" s="1379"/>
      <c r="N260" s="1379"/>
      <c r="O260" s="1379"/>
      <c r="P260" s="1379"/>
      <c r="Q260" s="1379"/>
      <c r="R260" s="1379"/>
      <c r="S260" s="1379"/>
      <c r="T260" s="1379"/>
      <c r="U260" s="1379"/>
      <c r="V260" s="1379"/>
      <c r="W260" s="1379"/>
      <c r="X260" s="1379"/>
      <c r="Y260" s="1379"/>
      <c r="Z260" s="1379"/>
      <c r="AA260" s="1379"/>
      <c r="AB260" s="1379"/>
      <c r="AC260" s="1379"/>
      <c r="AD260" s="1379"/>
      <c r="AE260" s="1379"/>
      <c r="AF260" s="1379"/>
      <c r="AG260" s="1380"/>
      <c r="AH260" s="16"/>
      <c r="AI260" s="16"/>
      <c r="AJ260" s="1386"/>
    </row>
    <row r="261" spans="1:37" s="489" customFormat="1" ht="21.75" customHeight="1" x14ac:dyDescent="0.2">
      <c r="A261" s="493"/>
      <c r="D261" s="1104" t="s">
        <v>32</v>
      </c>
      <c r="E261" s="1105"/>
      <c r="F261" s="1105"/>
      <c r="G261" s="1105"/>
      <c r="H261" s="1105"/>
      <c r="I261" s="1106"/>
      <c r="J261" s="1077"/>
      <c r="K261" s="1078"/>
      <c r="L261" s="1079"/>
      <c r="M261" s="1077"/>
      <c r="N261" s="1078"/>
      <c r="O261" s="1079"/>
      <c r="P261" s="1077"/>
      <c r="Q261" s="1078"/>
      <c r="R261" s="1079"/>
      <c r="S261" s="1077"/>
      <c r="T261" s="1078"/>
      <c r="U261" s="1079"/>
      <c r="V261" s="1077"/>
      <c r="W261" s="1078"/>
      <c r="X261" s="1079"/>
      <c r="Y261" s="1077"/>
      <c r="Z261" s="1078"/>
      <c r="AA261" s="1079"/>
      <c r="AB261" s="1077"/>
      <c r="AC261" s="1078"/>
      <c r="AD261" s="1079"/>
      <c r="AE261" s="989">
        <f ca="1">SUM(J261:AD261)</f>
        <v>0</v>
      </c>
      <c r="AF261" s="990"/>
      <c r="AG261" s="991"/>
      <c r="AJ261" s="1386"/>
    </row>
    <row r="262" spans="1:37" s="489" customFormat="1" ht="14.25" customHeight="1" x14ac:dyDescent="0.2">
      <c r="A262" s="493"/>
      <c r="D262" s="1250" t="s">
        <v>27</v>
      </c>
      <c r="E262" s="1251"/>
      <c r="F262" s="1251"/>
      <c r="G262" s="1251"/>
      <c r="H262" s="1251"/>
      <c r="I262" s="1252"/>
      <c r="J262" s="1042"/>
      <c r="K262" s="1043"/>
      <c r="L262" s="1074"/>
      <c r="M262" s="1042"/>
      <c r="N262" s="1043"/>
      <c r="O262" s="1074"/>
      <c r="P262" s="1042"/>
      <c r="Q262" s="1043"/>
      <c r="R262" s="1074"/>
      <c r="S262" s="1042"/>
      <c r="T262" s="1043"/>
      <c r="U262" s="1074"/>
      <c r="V262" s="1042"/>
      <c r="W262" s="1043"/>
      <c r="X262" s="1074"/>
      <c r="Y262" s="1042"/>
      <c r="Z262" s="1043"/>
      <c r="AA262" s="1074"/>
      <c r="AB262" s="1042"/>
      <c r="AC262" s="1043"/>
      <c r="AD262" s="1074"/>
      <c r="AE262" s="978">
        <f ca="1">SUM(J262:AD262)</f>
        <v>0</v>
      </c>
      <c r="AF262" s="979"/>
      <c r="AG262" s="980"/>
      <c r="AJ262" s="1386"/>
    </row>
    <row r="263" spans="1:37" s="489" customFormat="1" ht="14.25" customHeight="1" x14ac:dyDescent="0.2">
      <c r="A263" s="493"/>
      <c r="D263" s="1250" t="s">
        <v>28</v>
      </c>
      <c r="E263" s="1251"/>
      <c r="F263" s="1251"/>
      <c r="G263" s="1251"/>
      <c r="H263" s="1251"/>
      <c r="I263" s="1252"/>
      <c r="J263" s="1042"/>
      <c r="K263" s="1043"/>
      <c r="L263" s="1074"/>
      <c r="M263" s="1042"/>
      <c r="N263" s="1043"/>
      <c r="O263" s="1074"/>
      <c r="P263" s="1042"/>
      <c r="Q263" s="1043"/>
      <c r="R263" s="1074"/>
      <c r="S263" s="1042"/>
      <c r="T263" s="1043"/>
      <c r="U263" s="1074"/>
      <c r="V263" s="1042"/>
      <c r="W263" s="1043"/>
      <c r="X263" s="1074"/>
      <c r="Y263" s="1042"/>
      <c r="Z263" s="1043"/>
      <c r="AA263" s="1074"/>
      <c r="AB263" s="1042"/>
      <c r="AC263" s="1043"/>
      <c r="AD263" s="1074"/>
      <c r="AE263" s="978">
        <f ca="1">SUM(J262:AD262)</f>
        <v>0</v>
      </c>
      <c r="AF263" s="979"/>
      <c r="AG263" s="980"/>
      <c r="AJ263" s="1386"/>
    </row>
    <row r="264" spans="1:37" s="489" customFormat="1" ht="14.25" customHeight="1" x14ac:dyDescent="0.2">
      <c r="A264" s="493"/>
      <c r="D264" s="1250" t="s">
        <v>29</v>
      </c>
      <c r="E264" s="1251"/>
      <c r="F264" s="1251"/>
      <c r="G264" s="1251"/>
      <c r="H264" s="1251"/>
      <c r="I264" s="1252"/>
      <c r="J264" s="977"/>
      <c r="K264" s="977"/>
      <c r="L264" s="977"/>
      <c r="M264" s="977"/>
      <c r="N264" s="977"/>
      <c r="O264" s="977"/>
      <c r="P264" s="977"/>
      <c r="Q264" s="977"/>
      <c r="R264" s="977"/>
      <c r="S264" s="977"/>
      <c r="T264" s="977"/>
      <c r="U264" s="977"/>
      <c r="V264" s="977"/>
      <c r="W264" s="977"/>
      <c r="X264" s="977"/>
      <c r="Y264" s="977"/>
      <c r="Z264" s="977"/>
      <c r="AA264" s="977"/>
      <c r="AB264" s="977"/>
      <c r="AC264" s="977"/>
      <c r="AD264" s="977"/>
      <c r="AE264" s="978">
        <f ca="1">SUM(J264:AD264)</f>
        <v>0</v>
      </c>
      <c r="AF264" s="979"/>
      <c r="AG264" s="980"/>
      <c r="AJ264" s="1386"/>
    </row>
    <row r="265" spans="1:37" s="489" customFormat="1" ht="21.75" customHeight="1" thickBot="1" x14ac:dyDescent="0.25">
      <c r="A265" s="493"/>
      <c r="D265" s="1081" t="s">
        <v>30</v>
      </c>
      <c r="E265" s="1082"/>
      <c r="F265" s="1082"/>
      <c r="G265" s="1082"/>
      <c r="H265" s="1082"/>
      <c r="I265" s="1083"/>
      <c r="J265" s="1155">
        <f ca="1">J261+J262-J263+J264</f>
        <v>0</v>
      </c>
      <c r="K265" s="1155"/>
      <c r="L265" s="1155"/>
      <c r="M265" s="1155">
        <f t="shared" ref="M265" ca="1" si="27">M261+M262-M263+M264</f>
        <v>0</v>
      </c>
      <c r="N265" s="1155"/>
      <c r="O265" s="1155"/>
      <c r="P265" s="1155">
        <f t="shared" ref="P265" ca="1" si="28">P261+P262-P263+P264</f>
        <v>0</v>
      </c>
      <c r="Q265" s="1155"/>
      <c r="R265" s="1155"/>
      <c r="S265" s="1155">
        <f t="shared" ref="S265" ca="1" si="29">S261+S262-S263+S264</f>
        <v>0</v>
      </c>
      <c r="T265" s="1155"/>
      <c r="U265" s="1155"/>
      <c r="V265" s="1155">
        <f t="shared" ref="V265" ca="1" si="30">V261+V262-V263+V264</f>
        <v>0</v>
      </c>
      <c r="W265" s="1155"/>
      <c r="X265" s="1155"/>
      <c r="Y265" s="1155">
        <f t="shared" ref="Y265" ca="1" si="31">Y261+Y262-Y263+Y264</f>
        <v>0</v>
      </c>
      <c r="Z265" s="1155"/>
      <c r="AA265" s="1155"/>
      <c r="AB265" s="1155">
        <f t="shared" ref="AB265" ca="1" si="32">AB261+AB262-AB263+AB264</f>
        <v>0</v>
      </c>
      <c r="AC265" s="1155"/>
      <c r="AD265" s="1155"/>
      <c r="AE265" s="971">
        <f t="shared" ref="AE265" ca="1" si="33">AE261+AE262-AE263+AE264</f>
        <v>0</v>
      </c>
      <c r="AF265" s="972"/>
      <c r="AG265" s="973"/>
      <c r="AJ265" s="1386"/>
    </row>
    <row r="266" spans="1:37" s="489" customFormat="1" ht="14.25" customHeight="1" thickBot="1" x14ac:dyDescent="0.25">
      <c r="A266" s="493"/>
      <c r="D266" s="1378" t="s">
        <v>34</v>
      </c>
      <c r="E266" s="1379"/>
      <c r="F266" s="1379"/>
      <c r="G266" s="1379"/>
      <c r="H266" s="1379"/>
      <c r="I266" s="1379"/>
      <c r="J266" s="1379"/>
      <c r="K266" s="1379"/>
      <c r="L266" s="1379"/>
      <c r="M266" s="1379"/>
      <c r="N266" s="1379"/>
      <c r="O266" s="1379"/>
      <c r="P266" s="1379"/>
      <c r="Q266" s="1379"/>
      <c r="R266" s="1379"/>
      <c r="S266" s="1379"/>
      <c r="T266" s="1379"/>
      <c r="U266" s="1379"/>
      <c r="V266" s="1379"/>
      <c r="W266" s="1379"/>
      <c r="X266" s="1379"/>
      <c r="Y266" s="1379"/>
      <c r="Z266" s="1379"/>
      <c r="AA266" s="1379"/>
      <c r="AB266" s="1379"/>
      <c r="AC266" s="1379"/>
      <c r="AD266" s="1379"/>
      <c r="AE266" s="1379"/>
      <c r="AF266" s="1379"/>
      <c r="AG266" s="1380"/>
      <c r="AH266" s="16"/>
      <c r="AI266" s="16"/>
      <c r="AJ266" s="1386"/>
    </row>
    <row r="267" spans="1:37" s="489" customFormat="1" ht="21.75" customHeight="1" x14ac:dyDescent="0.2">
      <c r="A267" s="493"/>
      <c r="D267" s="1104" t="s">
        <v>32</v>
      </c>
      <c r="E267" s="1105"/>
      <c r="F267" s="1105"/>
      <c r="G267" s="1105"/>
      <c r="H267" s="1105"/>
      <c r="I267" s="1106"/>
      <c r="J267" s="1392">
        <f ca="1">J249-J255-J261</f>
        <v>0</v>
      </c>
      <c r="K267" s="1392"/>
      <c r="L267" s="1392"/>
      <c r="M267" s="1392">
        <v>0</v>
      </c>
      <c r="N267" s="1392"/>
      <c r="O267" s="1392"/>
      <c r="P267" s="1392">
        <f ca="1">P249-P255-P261</f>
        <v>0</v>
      </c>
      <c r="Q267" s="1392"/>
      <c r="R267" s="1392"/>
      <c r="S267" s="1392">
        <f ca="1">S249-S255-S261</f>
        <v>0</v>
      </c>
      <c r="T267" s="1392"/>
      <c r="U267" s="1392"/>
      <c r="V267" s="1392">
        <f ca="1">V249-V255-V261</f>
        <v>0</v>
      </c>
      <c r="W267" s="1392"/>
      <c r="X267" s="1392"/>
      <c r="Y267" s="1392">
        <v>0</v>
      </c>
      <c r="Z267" s="1392"/>
      <c r="AA267" s="1392"/>
      <c r="AB267" s="1392">
        <f ca="1">AB249-AB255-AB261</f>
        <v>0</v>
      </c>
      <c r="AC267" s="1392"/>
      <c r="AD267" s="1392"/>
      <c r="AE267" s="989">
        <v>0</v>
      </c>
      <c r="AF267" s="990"/>
      <c r="AG267" s="991"/>
      <c r="AJ267" s="1386"/>
    </row>
    <row r="268" spans="1:37" s="489" customFormat="1" ht="21.75" customHeight="1" thickBot="1" x14ac:dyDescent="0.25">
      <c r="A268" s="493"/>
      <c r="D268" s="1081" t="s">
        <v>30</v>
      </c>
      <c r="E268" s="1082"/>
      <c r="F268" s="1082"/>
      <c r="G268" s="1082"/>
      <c r="H268" s="1082"/>
      <c r="I268" s="1083"/>
      <c r="J268" s="1155">
        <f ca="1">J253-J259-J265</f>
        <v>0</v>
      </c>
      <c r="K268" s="1155"/>
      <c r="L268" s="1155"/>
      <c r="M268" s="1155">
        <v>0</v>
      </c>
      <c r="N268" s="1155"/>
      <c r="O268" s="1155"/>
      <c r="P268" s="1155">
        <f ca="1">P253-P259-P265</f>
        <v>0</v>
      </c>
      <c r="Q268" s="1155"/>
      <c r="R268" s="1155"/>
      <c r="S268" s="1155">
        <f ca="1">S253-S259-S265</f>
        <v>0</v>
      </c>
      <c r="T268" s="1155"/>
      <c r="U268" s="1155"/>
      <c r="V268" s="1155">
        <f ca="1">V253-V259-V265</f>
        <v>0</v>
      </c>
      <c r="W268" s="1155"/>
      <c r="X268" s="1155"/>
      <c r="Y268" s="1155">
        <f ca="1">Y253-Y259-Y265</f>
        <v>0</v>
      </c>
      <c r="Z268" s="1155"/>
      <c r="AA268" s="1155"/>
      <c r="AB268" s="1155">
        <f ca="1">AB253-AB259-AB265</f>
        <v>0</v>
      </c>
      <c r="AC268" s="1155"/>
      <c r="AD268" s="1155"/>
      <c r="AE268" s="971">
        <v>0</v>
      </c>
      <c r="AF268" s="972"/>
      <c r="AG268" s="973"/>
      <c r="AJ268" s="1386"/>
    </row>
    <row r="269" spans="1:37" s="489" customFormat="1" ht="14.25" customHeight="1" x14ac:dyDescent="0.2">
      <c r="A269" s="493"/>
      <c r="AJ269" s="800"/>
      <c r="AK269" s="800"/>
    </row>
    <row r="270" spans="1:37" s="489" customFormat="1" ht="15" thickBot="1" x14ac:dyDescent="0.25">
      <c r="A270" s="493"/>
      <c r="AJ270" s="800"/>
      <c r="AK270" s="800"/>
    </row>
    <row r="271" spans="1:37" s="489" customFormat="1" ht="31.5" customHeight="1" thickBot="1" x14ac:dyDescent="0.25">
      <c r="A271" s="493">
        <v>4</v>
      </c>
      <c r="D271" s="999" t="s">
        <v>20</v>
      </c>
      <c r="E271" s="1000"/>
      <c r="F271" s="1000"/>
      <c r="G271" s="1000"/>
      <c r="H271" s="1000"/>
      <c r="I271" s="1000"/>
      <c r="J271" s="1000"/>
      <c r="K271" s="1000"/>
      <c r="L271" s="1000"/>
      <c r="M271" s="1000"/>
      <c r="N271" s="1000"/>
      <c r="O271" s="1000"/>
      <c r="P271" s="1000"/>
      <c r="Q271" s="1000"/>
      <c r="R271" s="1001"/>
      <c r="S271" s="999" t="s">
        <v>36</v>
      </c>
      <c r="T271" s="1000"/>
      <c r="U271" s="1000"/>
      <c r="V271" s="1000"/>
      <c r="W271" s="1000"/>
      <c r="X271" s="1000"/>
      <c r="Y271" s="1000"/>
      <c r="Z271" s="1000"/>
      <c r="AA271" s="1000"/>
      <c r="AB271" s="1000"/>
      <c r="AC271" s="1000"/>
      <c r="AD271" s="1000"/>
      <c r="AE271" s="1000"/>
      <c r="AF271" s="1000"/>
      <c r="AG271" s="1001"/>
      <c r="AJ271" s="800"/>
      <c r="AK271" s="800"/>
    </row>
    <row r="272" spans="1:37" s="489" customFormat="1" ht="31.5" customHeight="1" x14ac:dyDescent="0.2">
      <c r="A272" s="493"/>
      <c r="D272" s="985" t="s">
        <v>37</v>
      </c>
      <c r="E272" s="986"/>
      <c r="F272" s="986"/>
      <c r="G272" s="986"/>
      <c r="H272" s="986"/>
      <c r="I272" s="986"/>
      <c r="J272" s="986"/>
      <c r="K272" s="986"/>
      <c r="L272" s="986"/>
      <c r="M272" s="986"/>
      <c r="N272" s="986"/>
      <c r="O272" s="986"/>
      <c r="P272" s="986"/>
      <c r="Q272" s="986"/>
      <c r="R272" s="987"/>
      <c r="S272" s="1302">
        <v>0</v>
      </c>
      <c r="T272" s="1303"/>
      <c r="U272" s="1303"/>
      <c r="V272" s="1303"/>
      <c r="W272" s="1303"/>
      <c r="X272" s="1303"/>
      <c r="Y272" s="1303"/>
      <c r="Z272" s="1303"/>
      <c r="AA272" s="1303"/>
      <c r="AB272" s="1303"/>
      <c r="AC272" s="1303"/>
      <c r="AD272" s="1303"/>
      <c r="AE272" s="1303"/>
      <c r="AF272" s="1303"/>
      <c r="AG272" s="1304"/>
      <c r="AJ272" s="800"/>
      <c r="AK272" s="800"/>
    </row>
    <row r="273" spans="1:37" s="489" customFormat="1" ht="31.5" customHeight="1" thickBot="1" x14ac:dyDescent="0.25">
      <c r="A273" s="493"/>
      <c r="D273" s="967" t="s">
        <v>38</v>
      </c>
      <c r="E273" s="968"/>
      <c r="F273" s="968"/>
      <c r="G273" s="968"/>
      <c r="H273" s="968"/>
      <c r="I273" s="968"/>
      <c r="J273" s="968"/>
      <c r="K273" s="968"/>
      <c r="L273" s="968"/>
      <c r="M273" s="968"/>
      <c r="N273" s="968"/>
      <c r="O273" s="968"/>
      <c r="P273" s="968"/>
      <c r="Q273" s="968"/>
      <c r="R273" s="969"/>
      <c r="S273" s="1305">
        <v>0</v>
      </c>
      <c r="T273" s="1306"/>
      <c r="U273" s="1306"/>
      <c r="V273" s="1306"/>
      <c r="W273" s="1306"/>
      <c r="X273" s="1306"/>
      <c r="Y273" s="1306"/>
      <c r="Z273" s="1306"/>
      <c r="AA273" s="1306"/>
      <c r="AB273" s="1306"/>
      <c r="AC273" s="1306"/>
      <c r="AD273" s="1306"/>
      <c r="AE273" s="1306"/>
      <c r="AF273" s="1306"/>
      <c r="AG273" s="1307"/>
      <c r="AJ273" s="800"/>
      <c r="AK273" s="800"/>
    </row>
    <row r="274" spans="1:37" s="489" customFormat="1" x14ac:dyDescent="0.2">
      <c r="A274" s="493"/>
      <c r="AJ274" s="800"/>
      <c r="AK274" s="800"/>
    </row>
    <row r="275" spans="1:37" s="489" customFormat="1" ht="14.25" customHeight="1" x14ac:dyDescent="0.2">
      <c r="A275" s="493"/>
      <c r="D275" s="1312" t="s">
        <v>1944</v>
      </c>
      <c r="E275" s="1369"/>
      <c r="F275" s="1369"/>
      <c r="G275" s="1369"/>
      <c r="H275" s="1369"/>
      <c r="I275" s="1369"/>
      <c r="J275" s="1369"/>
      <c r="K275" s="1369"/>
      <c r="L275" s="1369"/>
      <c r="M275" s="1369"/>
      <c r="N275" s="1369"/>
      <c r="O275" s="1369"/>
      <c r="P275" s="1369"/>
      <c r="Q275" s="1369"/>
      <c r="R275" s="1369"/>
      <c r="S275" s="1369"/>
      <c r="T275" s="1369"/>
      <c r="U275" s="1369"/>
      <c r="V275" s="1369"/>
      <c r="W275" s="1369"/>
      <c r="X275" s="1369"/>
      <c r="Y275" s="1369"/>
      <c r="Z275" s="1369"/>
      <c r="AA275" s="1369"/>
      <c r="AB275" s="1369"/>
      <c r="AC275" s="1369"/>
      <c r="AD275" s="1369"/>
      <c r="AE275" s="1369"/>
      <c r="AF275" s="1369"/>
      <c r="AG275" s="1369"/>
      <c r="AJ275" s="800"/>
      <c r="AK275" s="800"/>
    </row>
    <row r="276" spans="1:37" s="489" customFormat="1" ht="14.25" customHeight="1" x14ac:dyDescent="0.2">
      <c r="A276" s="493"/>
      <c r="D276" s="815"/>
      <c r="E276" s="515"/>
      <c r="F276" s="515"/>
      <c r="G276" s="515"/>
      <c r="H276" s="515"/>
      <c r="I276" s="515"/>
      <c r="J276" s="515"/>
      <c r="K276" s="515"/>
      <c r="L276" s="515"/>
      <c r="M276" s="515"/>
      <c r="N276" s="515"/>
      <c r="O276" s="515"/>
      <c r="P276" s="515"/>
      <c r="Q276" s="515"/>
      <c r="R276" s="515"/>
      <c r="S276" s="515"/>
      <c r="T276" s="515"/>
      <c r="U276" s="515"/>
      <c r="V276" s="515"/>
      <c r="W276" s="515"/>
      <c r="X276" s="515"/>
      <c r="Y276" s="515"/>
      <c r="Z276" s="515"/>
      <c r="AA276" s="515"/>
      <c r="AB276" s="515"/>
      <c r="AC276" s="515"/>
      <c r="AD276" s="515"/>
      <c r="AE276" s="515"/>
      <c r="AF276" s="515"/>
      <c r="AG276" s="515"/>
    </row>
    <row r="277" spans="1:37" s="489" customFormat="1" x14ac:dyDescent="0.2">
      <c r="A277" s="493"/>
      <c r="D277" s="488" t="s">
        <v>1302</v>
      </c>
      <c r="E277" s="515"/>
      <c r="F277" s="515"/>
      <c r="G277" s="515"/>
      <c r="H277" s="515"/>
      <c r="I277" s="515"/>
      <c r="J277" s="515"/>
      <c r="K277" s="515"/>
      <c r="L277" s="515"/>
      <c r="M277" s="515"/>
      <c r="N277" s="515"/>
      <c r="O277" s="515"/>
      <c r="P277" s="515"/>
      <c r="Q277" s="515"/>
      <c r="R277" s="515"/>
      <c r="S277" s="515"/>
      <c r="T277" s="515"/>
      <c r="U277" s="515"/>
      <c r="V277" s="515"/>
      <c r="W277" s="515"/>
      <c r="X277" s="515"/>
      <c r="Y277" s="515"/>
      <c r="Z277" s="515"/>
      <c r="AA277" s="515"/>
      <c r="AB277" s="515"/>
      <c r="AC277" s="515"/>
      <c r="AD277" s="515"/>
      <c r="AE277" s="515"/>
      <c r="AF277" s="515"/>
      <c r="AG277" s="515"/>
    </row>
    <row r="278" spans="1:37" s="489" customFormat="1" ht="15" customHeight="1" x14ac:dyDescent="0.2">
      <c r="A278" s="493"/>
      <c r="E278" s="515"/>
      <c r="F278" s="515"/>
      <c r="G278" s="515"/>
      <c r="H278" s="515"/>
      <c r="I278" s="515"/>
      <c r="J278" s="515"/>
      <c r="K278" s="515"/>
      <c r="L278" s="515"/>
      <c r="M278" s="515"/>
      <c r="N278" s="515"/>
      <c r="O278" s="515"/>
      <c r="P278" s="515"/>
      <c r="Q278" s="515"/>
      <c r="R278" s="515"/>
      <c r="S278" s="515"/>
      <c r="T278" s="515"/>
      <c r="U278" s="515"/>
      <c r="V278" s="515"/>
      <c r="W278" s="515"/>
      <c r="X278" s="515"/>
      <c r="Y278" s="515"/>
      <c r="Z278" s="515"/>
      <c r="AA278" s="515"/>
      <c r="AB278" s="515"/>
      <c r="AC278" s="515"/>
      <c r="AD278" s="515"/>
      <c r="AE278" s="515"/>
      <c r="AF278" s="515"/>
      <c r="AG278" s="515"/>
    </row>
    <row r="279" spans="1:37" s="489" customFormat="1" x14ac:dyDescent="0.2">
      <c r="A279" s="493"/>
      <c r="D279" s="519" t="s">
        <v>1303</v>
      </c>
      <c r="E279" s="515"/>
      <c r="F279" s="515"/>
      <c r="G279" s="515"/>
      <c r="H279" s="515"/>
      <c r="I279" s="515"/>
      <c r="J279" s="515"/>
      <c r="K279" s="515"/>
      <c r="L279" s="515"/>
      <c r="M279" s="515"/>
      <c r="N279" s="515"/>
      <c r="O279" s="515"/>
      <c r="P279" s="515"/>
      <c r="Q279" s="515"/>
      <c r="R279" s="515"/>
      <c r="S279" s="515"/>
      <c r="T279" s="515"/>
      <c r="U279" s="515"/>
      <c r="V279" s="515"/>
      <c r="W279" s="515"/>
      <c r="X279" s="515"/>
      <c r="Y279" s="515"/>
      <c r="Z279" s="515"/>
      <c r="AA279" s="515"/>
      <c r="AB279" s="515"/>
      <c r="AC279" s="515"/>
      <c r="AD279" s="515"/>
      <c r="AE279" s="515"/>
      <c r="AF279" s="515"/>
      <c r="AG279" s="515"/>
    </row>
    <row r="280" spans="1:37" s="489" customFormat="1" ht="15" thickBot="1" x14ac:dyDescent="0.25">
      <c r="A280" s="493"/>
      <c r="D280" s="519"/>
      <c r="E280" s="515"/>
      <c r="F280" s="515"/>
      <c r="G280" s="515"/>
      <c r="H280" s="515"/>
      <c r="I280" s="515"/>
      <c r="J280" s="515"/>
      <c r="K280" s="515"/>
      <c r="L280" s="515"/>
      <c r="M280" s="515"/>
      <c r="N280" s="515"/>
      <c r="O280" s="515"/>
      <c r="P280" s="515"/>
      <c r="Q280" s="515"/>
      <c r="R280" s="515"/>
      <c r="S280" s="515"/>
      <c r="T280" s="515"/>
      <c r="U280" s="515"/>
      <c r="V280" s="515"/>
      <c r="W280" s="515"/>
      <c r="X280" s="515"/>
      <c r="Y280" s="515"/>
      <c r="Z280" s="515"/>
      <c r="AA280" s="515"/>
      <c r="AB280" s="515"/>
      <c r="AC280" s="515"/>
      <c r="AD280" s="515"/>
      <c r="AE280" s="515"/>
      <c r="AF280" s="515"/>
      <c r="AG280" s="515"/>
    </row>
    <row r="281" spans="1:37" s="489" customFormat="1" ht="15.75" customHeight="1" thickBot="1" x14ac:dyDescent="0.25">
      <c r="A281" s="493" t="s">
        <v>1304</v>
      </c>
      <c r="D281" s="1068" t="s">
        <v>40</v>
      </c>
      <c r="E281" s="1069"/>
      <c r="F281" s="1069"/>
      <c r="G281" s="1070"/>
      <c r="H281" s="999" t="s">
        <v>3</v>
      </c>
      <c r="I281" s="1000"/>
      <c r="J281" s="1000"/>
      <c r="K281" s="1000"/>
      <c r="L281" s="1000"/>
      <c r="M281" s="1000"/>
      <c r="N281" s="1000"/>
      <c r="O281" s="1000"/>
      <c r="P281" s="1000"/>
      <c r="Q281" s="1000"/>
      <c r="R281" s="1000"/>
      <c r="S281" s="1000"/>
      <c r="T281" s="1000"/>
      <c r="U281" s="1000"/>
      <c r="V281" s="1000"/>
      <c r="W281" s="1000"/>
      <c r="X281" s="1000"/>
      <c r="Y281" s="1000"/>
      <c r="Z281" s="1000"/>
      <c r="AA281" s="1000"/>
      <c r="AB281" s="1000"/>
      <c r="AC281" s="1000"/>
      <c r="AD281" s="1000"/>
      <c r="AE281" s="1000"/>
      <c r="AF281" s="1000"/>
      <c r="AG281" s="1000"/>
      <c r="AH281" s="1001"/>
      <c r="AI281" s="817"/>
      <c r="AJ281" s="1386"/>
    </row>
    <row r="282" spans="1:37" s="489" customFormat="1" ht="55.5" customHeight="1" thickBot="1" x14ac:dyDescent="0.25">
      <c r="A282" s="493"/>
      <c r="D282" s="1071"/>
      <c r="E282" s="1072"/>
      <c r="F282" s="1072"/>
      <c r="G282" s="1073"/>
      <c r="H282" s="1002" t="s">
        <v>41</v>
      </c>
      <c r="I282" s="1002"/>
      <c r="J282" s="1002"/>
      <c r="K282" s="1002" t="s">
        <v>42</v>
      </c>
      <c r="L282" s="1002"/>
      <c r="M282" s="1002"/>
      <c r="N282" s="1002" t="s">
        <v>43</v>
      </c>
      <c r="O282" s="1002"/>
      <c r="P282" s="1002"/>
      <c r="Q282" s="1002" t="s">
        <v>1305</v>
      </c>
      <c r="R282" s="1002"/>
      <c r="S282" s="1002"/>
      <c r="T282" s="1002" t="s">
        <v>44</v>
      </c>
      <c r="U282" s="1002"/>
      <c r="V282" s="1002"/>
      <c r="W282" s="1002" t="s">
        <v>45</v>
      </c>
      <c r="X282" s="1002"/>
      <c r="Y282" s="1002"/>
      <c r="Z282" s="1002" t="s">
        <v>409</v>
      </c>
      <c r="AA282" s="1002"/>
      <c r="AB282" s="1002"/>
      <c r="AC282" s="1002" t="s">
        <v>46</v>
      </c>
      <c r="AD282" s="1002"/>
      <c r="AE282" s="1002"/>
      <c r="AF282" s="1003" t="s">
        <v>14</v>
      </c>
      <c r="AG282" s="1004"/>
      <c r="AH282" s="1005"/>
      <c r="AI282" s="274"/>
      <c r="AJ282" s="1386"/>
    </row>
    <row r="283" spans="1:37" s="489" customFormat="1" ht="15.75" customHeight="1" thickBot="1" x14ac:dyDescent="0.25">
      <c r="A283" s="493"/>
      <c r="D283" s="1378" t="s">
        <v>25</v>
      </c>
      <c r="E283" s="1379"/>
      <c r="F283" s="1379"/>
      <c r="G283" s="1379"/>
      <c r="H283" s="1379"/>
      <c r="I283" s="1379"/>
      <c r="J283" s="1379"/>
      <c r="K283" s="1379"/>
      <c r="L283" s="1379"/>
      <c r="M283" s="1379"/>
      <c r="N283" s="1379"/>
      <c r="O283" s="1379"/>
      <c r="P283" s="1379"/>
      <c r="Q283" s="1379"/>
      <c r="R283" s="1379"/>
      <c r="S283" s="1379"/>
      <c r="T283" s="1379"/>
      <c r="U283" s="1379"/>
      <c r="V283" s="1379"/>
      <c r="W283" s="1379"/>
      <c r="X283" s="1379"/>
      <c r="Y283" s="1379"/>
      <c r="Z283" s="1379"/>
      <c r="AA283" s="1379"/>
      <c r="AB283" s="1379"/>
      <c r="AC283" s="1379"/>
      <c r="AD283" s="1379"/>
      <c r="AE283" s="1379"/>
      <c r="AF283" s="1379"/>
      <c r="AG283" s="1379"/>
      <c r="AH283" s="1380"/>
      <c r="AI283" s="40"/>
      <c r="AJ283" s="1386"/>
    </row>
    <row r="284" spans="1:37" s="489" customFormat="1" ht="21.75" customHeight="1" x14ac:dyDescent="0.2">
      <c r="A284" s="493"/>
      <c r="D284" s="1104" t="s">
        <v>26</v>
      </c>
      <c r="E284" s="1105"/>
      <c r="F284" s="1105"/>
      <c r="G284" s="1106"/>
      <c r="H284" s="1382">
        <v>171765</v>
      </c>
      <c r="I284" s="1382"/>
      <c r="J284" s="1382"/>
      <c r="K284" s="1077">
        <v>6689614</v>
      </c>
      <c r="L284" s="1078"/>
      <c r="M284" s="1079"/>
      <c r="N284" s="1025">
        <v>9109342</v>
      </c>
      <c r="O284" s="1025"/>
      <c r="P284" s="1025"/>
      <c r="Q284" s="1025"/>
      <c r="R284" s="1025"/>
      <c r="S284" s="1025"/>
      <c r="T284" s="1025"/>
      <c r="U284" s="1025"/>
      <c r="V284" s="1025"/>
      <c r="W284" s="1025"/>
      <c r="X284" s="1025"/>
      <c r="Y284" s="1025"/>
      <c r="Z284" s="1025"/>
      <c r="AA284" s="1025"/>
      <c r="AB284" s="1025"/>
      <c r="AC284" s="1025"/>
      <c r="AD284" s="1025"/>
      <c r="AE284" s="1025"/>
      <c r="AF284" s="989">
        <f ca="1">H284+K284+N284</f>
        <v>15970721</v>
      </c>
      <c r="AG284" s="990"/>
      <c r="AH284" s="991"/>
      <c r="AI284" s="801"/>
      <c r="AJ284" s="1386"/>
    </row>
    <row r="285" spans="1:37" s="489" customFormat="1" ht="15" thickBot="1" x14ac:dyDescent="0.25">
      <c r="A285" s="493"/>
      <c r="D285" s="1250" t="s">
        <v>27</v>
      </c>
      <c r="E285" s="1251"/>
      <c r="F285" s="1251"/>
      <c r="G285" s="1252"/>
      <c r="H285" s="981"/>
      <c r="I285" s="981"/>
      <c r="J285" s="981"/>
      <c r="K285" s="977"/>
      <c r="L285" s="977"/>
      <c r="M285" s="977"/>
      <c r="N285" s="977"/>
      <c r="O285" s="977"/>
      <c r="P285" s="977"/>
      <c r="Q285" s="977"/>
      <c r="R285" s="977"/>
      <c r="S285" s="977"/>
      <c r="T285" s="977"/>
      <c r="U285" s="977"/>
      <c r="V285" s="977"/>
      <c r="W285" s="977"/>
      <c r="X285" s="977"/>
      <c r="Y285" s="977"/>
      <c r="Z285" s="977"/>
      <c r="AA285" s="977"/>
      <c r="AB285" s="977"/>
      <c r="AC285" s="977"/>
      <c r="AD285" s="977"/>
      <c r="AE285" s="977"/>
      <c r="AF285" s="978">
        <v>0</v>
      </c>
      <c r="AG285" s="979"/>
      <c r="AH285" s="980"/>
      <c r="AI285" s="801"/>
      <c r="AJ285" s="1386"/>
    </row>
    <row r="286" spans="1:37" s="489" customFormat="1" ht="14.25" customHeight="1" x14ac:dyDescent="0.2">
      <c r="A286" s="493"/>
      <c r="D286" s="1250" t="s">
        <v>28</v>
      </c>
      <c r="E286" s="1251"/>
      <c r="F286" s="1251"/>
      <c r="G286" s="1252"/>
      <c r="H286" s="981">
        <v>171765</v>
      </c>
      <c r="I286" s="981"/>
      <c r="J286" s="981"/>
      <c r="K286" s="1025">
        <v>6689614</v>
      </c>
      <c r="L286" s="1025"/>
      <c r="M286" s="1025"/>
      <c r="N286" s="977">
        <v>9109342</v>
      </c>
      <c r="O286" s="977"/>
      <c r="P286" s="977"/>
      <c r="Q286" s="977"/>
      <c r="R286" s="977"/>
      <c r="S286" s="977"/>
      <c r="T286" s="977"/>
      <c r="U286" s="977"/>
      <c r="V286" s="977"/>
      <c r="W286" s="977"/>
      <c r="X286" s="977"/>
      <c r="Y286" s="977"/>
      <c r="Z286" s="977"/>
      <c r="AA286" s="977"/>
      <c r="AB286" s="977"/>
      <c r="AC286" s="977"/>
      <c r="AD286" s="977"/>
      <c r="AE286" s="977"/>
      <c r="AF286" s="978">
        <f ca="1">H286+K286+N286</f>
        <v>15970721</v>
      </c>
      <c r="AG286" s="979"/>
      <c r="AH286" s="980"/>
      <c r="AI286" s="801"/>
      <c r="AJ286" s="1386"/>
    </row>
    <row r="287" spans="1:37" s="489" customFormat="1" ht="15" customHeight="1" x14ac:dyDescent="0.2">
      <c r="A287" s="493"/>
      <c r="D287" s="1250" t="s">
        <v>29</v>
      </c>
      <c r="E287" s="1251"/>
      <c r="F287" s="1251"/>
      <c r="G287" s="1252"/>
      <c r="H287" s="981"/>
      <c r="I287" s="981"/>
      <c r="J287" s="981"/>
      <c r="K287" s="977"/>
      <c r="L287" s="977"/>
      <c r="M287" s="977"/>
      <c r="N287" s="977"/>
      <c r="O287" s="977"/>
      <c r="P287" s="977"/>
      <c r="Q287" s="977"/>
      <c r="R287" s="977"/>
      <c r="S287" s="977"/>
      <c r="T287" s="977"/>
      <c r="U287" s="977"/>
      <c r="V287" s="977"/>
      <c r="W287" s="977"/>
      <c r="X287" s="977"/>
      <c r="Y287" s="977"/>
      <c r="Z287" s="977"/>
      <c r="AA287" s="977"/>
      <c r="AB287" s="977"/>
      <c r="AC287" s="977"/>
      <c r="AD287" s="977"/>
      <c r="AE287" s="977"/>
      <c r="AF287" s="978">
        <f ca="1">SUM(H287:AE287)</f>
        <v>0</v>
      </c>
      <c r="AG287" s="979"/>
      <c r="AH287" s="980"/>
      <c r="AI287" s="801"/>
      <c r="AJ287" s="1386"/>
    </row>
    <row r="288" spans="1:37" s="489" customFormat="1" ht="22.5" customHeight="1" thickBot="1" x14ac:dyDescent="0.25">
      <c r="A288" s="493"/>
      <c r="D288" s="1081" t="s">
        <v>30</v>
      </c>
      <c r="E288" s="1082"/>
      <c r="F288" s="1082"/>
      <c r="G288" s="1083"/>
      <c r="H288" s="1370">
        <v>0</v>
      </c>
      <c r="I288" s="1370"/>
      <c r="J288" s="1370"/>
      <c r="K288" s="1370">
        <v>0</v>
      </c>
      <c r="L288" s="1370"/>
      <c r="M288" s="1370"/>
      <c r="N288" s="1370">
        <v>0</v>
      </c>
      <c r="O288" s="1370"/>
      <c r="P288" s="1370"/>
      <c r="Q288" s="1370">
        <f t="shared" ref="Q288" ca="1" si="34">Q284+Q285-Q286+Q287</f>
        <v>0</v>
      </c>
      <c r="R288" s="1370"/>
      <c r="S288" s="1370"/>
      <c r="T288" s="1370">
        <f t="shared" ref="T288" ca="1" si="35">T284+T285-T286+T287</f>
        <v>0</v>
      </c>
      <c r="U288" s="1370"/>
      <c r="V288" s="1370"/>
      <c r="W288" s="1370">
        <f t="shared" ref="W288" ca="1" si="36">W284+W285-W286+W287</f>
        <v>0</v>
      </c>
      <c r="X288" s="1370"/>
      <c r="Y288" s="1370"/>
      <c r="Z288" s="1370">
        <f t="shared" ref="Z288" ca="1" si="37">Z284+Z285-Z286+Z287</f>
        <v>0</v>
      </c>
      <c r="AA288" s="1370"/>
      <c r="AB288" s="1370"/>
      <c r="AC288" s="1370">
        <f t="shared" ref="AC288" ca="1" si="38">AC284+AC285-AC286+AC287</f>
        <v>0</v>
      </c>
      <c r="AD288" s="1370"/>
      <c r="AE288" s="1370"/>
      <c r="AF288" s="1371">
        <f ca="1">AF284+AF285-AF286</f>
        <v>0</v>
      </c>
      <c r="AG288" s="1372"/>
      <c r="AH288" s="1373"/>
      <c r="AI288" s="801"/>
      <c r="AJ288" s="1386"/>
    </row>
    <row r="289" spans="1:36" s="489" customFormat="1" ht="15.75" customHeight="1" thickBot="1" x14ac:dyDescent="0.25">
      <c r="A289" s="493"/>
      <c r="D289" s="1378" t="s">
        <v>31</v>
      </c>
      <c r="E289" s="1379"/>
      <c r="F289" s="1379"/>
      <c r="G289" s="1379"/>
      <c r="H289" s="1379"/>
      <c r="I289" s="1379"/>
      <c r="J289" s="1379"/>
      <c r="K289" s="1379"/>
      <c r="L289" s="1379"/>
      <c r="M289" s="1379"/>
      <c r="N289" s="1379"/>
      <c r="O289" s="1379"/>
      <c r="P289" s="1379"/>
      <c r="Q289" s="1379"/>
      <c r="R289" s="1379"/>
      <c r="S289" s="1379"/>
      <c r="T289" s="1379"/>
      <c r="U289" s="1379"/>
      <c r="V289" s="1379"/>
      <c r="W289" s="1379"/>
      <c r="X289" s="1379"/>
      <c r="Y289" s="1379"/>
      <c r="Z289" s="1379"/>
      <c r="AA289" s="1379"/>
      <c r="AB289" s="1379"/>
      <c r="AC289" s="1379"/>
      <c r="AD289" s="1379"/>
      <c r="AE289" s="1379"/>
      <c r="AF289" s="1379"/>
      <c r="AG289" s="1379"/>
      <c r="AH289" s="1380"/>
      <c r="AI289" s="801"/>
      <c r="AJ289" s="1386"/>
    </row>
    <row r="290" spans="1:36" s="489" customFormat="1" ht="22.5" customHeight="1" x14ac:dyDescent="0.2">
      <c r="A290" s="493"/>
      <c r="D290" s="1104" t="s">
        <v>32</v>
      </c>
      <c r="E290" s="1105"/>
      <c r="F290" s="1105"/>
      <c r="G290" s="1106"/>
      <c r="H290" s="1382">
        <v>0</v>
      </c>
      <c r="I290" s="1382"/>
      <c r="J290" s="1382"/>
      <c r="K290" s="1025">
        <v>3110470</v>
      </c>
      <c r="L290" s="1025"/>
      <c r="M290" s="1025"/>
      <c r="N290" s="1025">
        <v>6857031</v>
      </c>
      <c r="O290" s="1025"/>
      <c r="P290" s="1025"/>
      <c r="Q290" s="1025"/>
      <c r="R290" s="1025"/>
      <c r="S290" s="1025"/>
      <c r="T290" s="1025"/>
      <c r="U290" s="1025"/>
      <c r="V290" s="1025"/>
      <c r="W290" s="1025"/>
      <c r="X290" s="1025"/>
      <c r="Y290" s="1025"/>
      <c r="Z290" s="1025"/>
      <c r="AA290" s="1025"/>
      <c r="AB290" s="1025"/>
      <c r="AC290" s="1025"/>
      <c r="AD290" s="1025"/>
      <c r="AE290" s="1025"/>
      <c r="AF290" s="989">
        <f ca="1">H290+K290+N290</f>
        <v>9967501</v>
      </c>
      <c r="AG290" s="990"/>
      <c r="AH290" s="991"/>
      <c r="AI290" s="801"/>
      <c r="AJ290" s="1386"/>
    </row>
    <row r="291" spans="1:36" s="489" customFormat="1" x14ac:dyDescent="0.2">
      <c r="A291" s="493"/>
      <c r="D291" s="1250" t="s">
        <v>27</v>
      </c>
      <c r="E291" s="1251"/>
      <c r="F291" s="1251"/>
      <c r="G291" s="1252"/>
      <c r="H291" s="981">
        <v>0</v>
      </c>
      <c r="I291" s="981"/>
      <c r="J291" s="981"/>
      <c r="K291" s="977">
        <v>3579144</v>
      </c>
      <c r="L291" s="977"/>
      <c r="M291" s="977"/>
      <c r="N291" s="977">
        <v>2252311</v>
      </c>
      <c r="O291" s="977"/>
      <c r="P291" s="977"/>
      <c r="Q291" s="977"/>
      <c r="R291" s="977"/>
      <c r="S291" s="977"/>
      <c r="T291" s="977"/>
      <c r="U291" s="977"/>
      <c r="V291" s="977"/>
      <c r="W291" s="977"/>
      <c r="X291" s="977"/>
      <c r="Y291" s="977"/>
      <c r="Z291" s="977"/>
      <c r="AA291" s="977"/>
      <c r="AB291" s="977"/>
      <c r="AC291" s="977"/>
      <c r="AD291" s="977"/>
      <c r="AE291" s="977"/>
      <c r="AF291" s="978">
        <f ca="1">H291+K291+N291</f>
        <v>5831455</v>
      </c>
      <c r="AG291" s="979"/>
      <c r="AH291" s="980"/>
      <c r="AI291" s="801"/>
      <c r="AJ291" s="1386"/>
    </row>
    <row r="292" spans="1:36" s="489" customFormat="1" ht="14.25" customHeight="1" x14ac:dyDescent="0.2">
      <c r="A292" s="493"/>
      <c r="D292" s="1250" t="s">
        <v>28</v>
      </c>
      <c r="E292" s="1251"/>
      <c r="F292" s="1251"/>
      <c r="G292" s="1252"/>
      <c r="H292" s="981">
        <v>0</v>
      </c>
      <c r="I292" s="981"/>
      <c r="J292" s="981"/>
      <c r="K292" s="977">
        <v>6689614</v>
      </c>
      <c r="L292" s="977"/>
      <c r="M292" s="977"/>
      <c r="N292" s="977">
        <v>9109342</v>
      </c>
      <c r="O292" s="977"/>
      <c r="P292" s="977"/>
      <c r="Q292" s="977"/>
      <c r="R292" s="977"/>
      <c r="S292" s="977"/>
      <c r="T292" s="977"/>
      <c r="U292" s="977"/>
      <c r="V292" s="977"/>
      <c r="W292" s="977"/>
      <c r="X292" s="977"/>
      <c r="Y292" s="977"/>
      <c r="Z292" s="977"/>
      <c r="AA292" s="977"/>
      <c r="AB292" s="977"/>
      <c r="AC292" s="977"/>
      <c r="AD292" s="977"/>
      <c r="AE292" s="977"/>
      <c r="AF292" s="978">
        <f ca="1">H292+K292+N292</f>
        <v>15798956</v>
      </c>
      <c r="AG292" s="979"/>
      <c r="AH292" s="980"/>
      <c r="AI292" s="801"/>
      <c r="AJ292" s="1386"/>
    </row>
    <row r="293" spans="1:36" s="489" customFormat="1" ht="14.25" customHeight="1" x14ac:dyDescent="0.2">
      <c r="A293" s="493"/>
      <c r="D293" s="1250" t="s">
        <v>29</v>
      </c>
      <c r="E293" s="1251"/>
      <c r="F293" s="1251"/>
      <c r="G293" s="1252"/>
      <c r="H293" s="981"/>
      <c r="I293" s="981"/>
      <c r="J293" s="981"/>
      <c r="K293" s="977"/>
      <c r="L293" s="977"/>
      <c r="M293" s="977"/>
      <c r="N293" s="977"/>
      <c r="O293" s="977"/>
      <c r="P293" s="977"/>
      <c r="Q293" s="977"/>
      <c r="R293" s="977"/>
      <c r="S293" s="977"/>
      <c r="T293" s="977"/>
      <c r="U293" s="977"/>
      <c r="V293" s="977"/>
      <c r="W293" s="977"/>
      <c r="X293" s="977"/>
      <c r="Y293" s="977"/>
      <c r="Z293" s="977"/>
      <c r="AA293" s="977"/>
      <c r="AB293" s="977"/>
      <c r="AC293" s="977"/>
      <c r="AD293" s="977"/>
      <c r="AE293" s="977"/>
      <c r="AF293" s="978">
        <f ca="1">SUM(H293:AE293)</f>
        <v>0</v>
      </c>
      <c r="AG293" s="979"/>
      <c r="AH293" s="980"/>
      <c r="AI293" s="801"/>
      <c r="AJ293" s="1386"/>
    </row>
    <row r="294" spans="1:36" s="489" customFormat="1" ht="22.5" customHeight="1" thickBot="1" x14ac:dyDescent="0.25">
      <c r="A294" s="493"/>
      <c r="D294" s="1081" t="s">
        <v>30</v>
      </c>
      <c r="E294" s="1082"/>
      <c r="F294" s="1082"/>
      <c r="G294" s="1083"/>
      <c r="H294" s="1370">
        <f ca="1">H290+H291-H292+H293</f>
        <v>0</v>
      </c>
      <c r="I294" s="1370"/>
      <c r="J294" s="1370"/>
      <c r="K294" s="1370">
        <f ca="1">K290+K291-K292</f>
        <v>0</v>
      </c>
      <c r="L294" s="1370"/>
      <c r="M294" s="1370"/>
      <c r="N294" s="1370">
        <f ca="1">N290+N291-N292</f>
        <v>0</v>
      </c>
      <c r="O294" s="1370"/>
      <c r="P294" s="1370"/>
      <c r="Q294" s="1370">
        <f t="shared" ref="Q294" ca="1" si="39">Q290+Q291-Q292+Q293</f>
        <v>0</v>
      </c>
      <c r="R294" s="1370"/>
      <c r="S294" s="1370"/>
      <c r="T294" s="1370">
        <f t="shared" ref="T294" ca="1" si="40">T290+T291-T292+T293</f>
        <v>0</v>
      </c>
      <c r="U294" s="1370"/>
      <c r="V294" s="1370"/>
      <c r="W294" s="1370">
        <f t="shared" ref="W294" ca="1" si="41">W290+W291-W292+W293</f>
        <v>0</v>
      </c>
      <c r="X294" s="1370"/>
      <c r="Y294" s="1370"/>
      <c r="Z294" s="1370">
        <f t="shared" ref="Z294" ca="1" si="42">Z290+Z291-Z292+Z293</f>
        <v>0</v>
      </c>
      <c r="AA294" s="1370"/>
      <c r="AB294" s="1370"/>
      <c r="AC294" s="1370">
        <f t="shared" ref="AC294" ca="1" si="43">AC290+AC291-AC292+AC293</f>
        <v>0</v>
      </c>
      <c r="AD294" s="1370"/>
      <c r="AE294" s="1370"/>
      <c r="AF294" s="1371">
        <f ca="1">AF290+AF291-AF292</f>
        <v>0</v>
      </c>
      <c r="AG294" s="1372"/>
      <c r="AH294" s="1373"/>
      <c r="AI294" s="801"/>
      <c r="AJ294" s="1386"/>
    </row>
    <row r="295" spans="1:36" s="489" customFormat="1" ht="15.75" customHeight="1" thickBot="1" x14ac:dyDescent="0.25">
      <c r="A295" s="493"/>
      <c r="D295" s="1378" t="s">
        <v>33</v>
      </c>
      <c r="E295" s="1379"/>
      <c r="F295" s="1379"/>
      <c r="G295" s="1379"/>
      <c r="H295" s="1379"/>
      <c r="I295" s="1379"/>
      <c r="J295" s="1379"/>
      <c r="K295" s="1379"/>
      <c r="L295" s="1379"/>
      <c r="M295" s="1379"/>
      <c r="N295" s="1379"/>
      <c r="O295" s="1379"/>
      <c r="P295" s="1379"/>
      <c r="Q295" s="1379"/>
      <c r="R295" s="1379"/>
      <c r="S295" s="1379"/>
      <c r="T295" s="1379"/>
      <c r="U295" s="1379"/>
      <c r="V295" s="1379"/>
      <c r="W295" s="1379"/>
      <c r="X295" s="1379"/>
      <c r="Y295" s="1379"/>
      <c r="Z295" s="1379"/>
      <c r="AA295" s="1379"/>
      <c r="AB295" s="1379"/>
      <c r="AC295" s="1379"/>
      <c r="AD295" s="1379"/>
      <c r="AE295" s="1379"/>
      <c r="AF295" s="1379"/>
      <c r="AG295" s="1379"/>
      <c r="AH295" s="1380"/>
      <c r="AI295" s="801"/>
      <c r="AJ295" s="1386"/>
    </row>
    <row r="296" spans="1:36" s="489" customFormat="1" ht="22.5" customHeight="1" x14ac:dyDescent="0.2">
      <c r="A296" s="493"/>
      <c r="D296" s="1104" t="s">
        <v>32</v>
      </c>
      <c r="E296" s="1105"/>
      <c r="F296" s="1105"/>
      <c r="G296" s="1106"/>
      <c r="H296" s="1382"/>
      <c r="I296" s="1382"/>
      <c r="J296" s="1382"/>
      <c r="K296" s="1025"/>
      <c r="L296" s="1025"/>
      <c r="M296" s="1025"/>
      <c r="N296" s="1025"/>
      <c r="O296" s="1025"/>
      <c r="P296" s="1025"/>
      <c r="Q296" s="1025"/>
      <c r="R296" s="1025"/>
      <c r="S296" s="1025"/>
      <c r="T296" s="1025"/>
      <c r="U296" s="1025"/>
      <c r="V296" s="1025"/>
      <c r="W296" s="1025"/>
      <c r="X296" s="1025"/>
      <c r="Y296" s="1025"/>
      <c r="Z296" s="1025"/>
      <c r="AA296" s="1025"/>
      <c r="AB296" s="1025"/>
      <c r="AC296" s="1025"/>
      <c r="AD296" s="1025"/>
      <c r="AE296" s="1025"/>
      <c r="AF296" s="989"/>
      <c r="AG296" s="990"/>
      <c r="AH296" s="991"/>
      <c r="AI296" s="801"/>
      <c r="AJ296" s="1386"/>
    </row>
    <row r="297" spans="1:36" s="489" customFormat="1" ht="15" customHeight="1" x14ac:dyDescent="0.2">
      <c r="A297" s="493"/>
      <c r="D297" s="1250" t="s">
        <v>27</v>
      </c>
      <c r="E297" s="1251"/>
      <c r="F297" s="1251"/>
      <c r="G297" s="1252"/>
      <c r="H297" s="981"/>
      <c r="I297" s="981"/>
      <c r="J297" s="981"/>
      <c r="K297" s="977"/>
      <c r="L297" s="977"/>
      <c r="M297" s="977"/>
      <c r="N297" s="977"/>
      <c r="O297" s="977"/>
      <c r="P297" s="977"/>
      <c r="Q297" s="977"/>
      <c r="R297" s="977"/>
      <c r="S297" s="977"/>
      <c r="T297" s="977"/>
      <c r="U297" s="977"/>
      <c r="V297" s="977"/>
      <c r="W297" s="977"/>
      <c r="X297" s="977"/>
      <c r="Y297" s="977"/>
      <c r="Z297" s="977"/>
      <c r="AA297" s="977"/>
      <c r="AB297" s="977"/>
      <c r="AC297" s="977"/>
      <c r="AD297" s="977"/>
      <c r="AE297" s="977"/>
      <c r="AF297" s="978">
        <f ca="1">SUM(H297:AE297)</f>
        <v>0</v>
      </c>
      <c r="AG297" s="979"/>
      <c r="AH297" s="980"/>
      <c r="AI297" s="801"/>
      <c r="AJ297" s="1386"/>
    </row>
    <row r="298" spans="1:36" s="489" customFormat="1" ht="15" customHeight="1" x14ac:dyDescent="0.2">
      <c r="A298" s="493"/>
      <c r="D298" s="1250" t="s">
        <v>28</v>
      </c>
      <c r="E298" s="1251"/>
      <c r="F298" s="1251"/>
      <c r="G298" s="1252"/>
      <c r="H298" s="981"/>
      <c r="I298" s="981"/>
      <c r="J298" s="981"/>
      <c r="K298" s="977"/>
      <c r="L298" s="977"/>
      <c r="M298" s="977"/>
      <c r="N298" s="977"/>
      <c r="O298" s="977"/>
      <c r="P298" s="977"/>
      <c r="Q298" s="977"/>
      <c r="R298" s="977"/>
      <c r="S298" s="977"/>
      <c r="T298" s="977"/>
      <c r="U298" s="977"/>
      <c r="V298" s="977"/>
      <c r="W298" s="977"/>
      <c r="X298" s="977"/>
      <c r="Y298" s="977"/>
      <c r="Z298" s="977"/>
      <c r="AA298" s="977"/>
      <c r="AB298" s="977"/>
      <c r="AC298" s="977"/>
      <c r="AD298" s="977"/>
      <c r="AE298" s="977"/>
      <c r="AF298" s="978">
        <f ca="1">SUM(H298:AE298)</f>
        <v>0</v>
      </c>
      <c r="AG298" s="979"/>
      <c r="AH298" s="980"/>
      <c r="AI298" s="801"/>
      <c r="AJ298" s="1386"/>
    </row>
    <row r="299" spans="1:36" s="489" customFormat="1" ht="14.25" customHeight="1" x14ac:dyDescent="0.2">
      <c r="A299" s="493"/>
      <c r="D299" s="1250" t="s">
        <v>29</v>
      </c>
      <c r="E299" s="1251"/>
      <c r="F299" s="1251"/>
      <c r="G299" s="1252"/>
      <c r="H299" s="981"/>
      <c r="I299" s="981"/>
      <c r="J299" s="981"/>
      <c r="K299" s="977"/>
      <c r="L299" s="977"/>
      <c r="M299" s="977"/>
      <c r="N299" s="977"/>
      <c r="O299" s="977"/>
      <c r="P299" s="977"/>
      <c r="Q299" s="977"/>
      <c r="R299" s="977"/>
      <c r="S299" s="977"/>
      <c r="T299" s="977"/>
      <c r="U299" s="977"/>
      <c r="V299" s="977"/>
      <c r="W299" s="977"/>
      <c r="X299" s="977"/>
      <c r="Y299" s="977"/>
      <c r="Z299" s="977"/>
      <c r="AA299" s="977"/>
      <c r="AB299" s="977"/>
      <c r="AC299" s="977"/>
      <c r="AD299" s="977"/>
      <c r="AE299" s="977"/>
      <c r="AF299" s="978">
        <f ca="1">SUM(H299:AE299)</f>
        <v>0</v>
      </c>
      <c r="AG299" s="979"/>
      <c r="AH299" s="980"/>
      <c r="AI299" s="801"/>
      <c r="AJ299" s="1386"/>
    </row>
    <row r="300" spans="1:36" s="489" customFormat="1" ht="22.5" customHeight="1" thickBot="1" x14ac:dyDescent="0.25">
      <c r="A300" s="493"/>
      <c r="D300" s="1081" t="s">
        <v>30</v>
      </c>
      <c r="E300" s="1082"/>
      <c r="F300" s="1082"/>
      <c r="G300" s="1083"/>
      <c r="H300" s="1370"/>
      <c r="I300" s="1370"/>
      <c r="J300" s="1370"/>
      <c r="K300" s="1370">
        <f ca="1">K296+K297-K298+K299</f>
        <v>0</v>
      </c>
      <c r="L300" s="1370"/>
      <c r="M300" s="1370"/>
      <c r="N300" s="1370">
        <f t="shared" ref="N300" ca="1" si="44">N296+N297-N298+N299</f>
        <v>0</v>
      </c>
      <c r="O300" s="1370"/>
      <c r="P300" s="1370"/>
      <c r="Q300" s="1370">
        <f t="shared" ref="Q300" ca="1" si="45">Q296+Q297-Q298+Q299</f>
        <v>0</v>
      </c>
      <c r="R300" s="1370"/>
      <c r="S300" s="1370"/>
      <c r="T300" s="1370">
        <f t="shared" ref="T300" ca="1" si="46">T296+T297-T298+T299</f>
        <v>0</v>
      </c>
      <c r="U300" s="1370"/>
      <c r="V300" s="1370"/>
      <c r="W300" s="1370">
        <f t="shared" ref="W300" ca="1" si="47">W296+W297-W298+W299</f>
        <v>0</v>
      </c>
      <c r="X300" s="1370"/>
      <c r="Y300" s="1370"/>
      <c r="Z300" s="1370">
        <f t="shared" ref="Z300" ca="1" si="48">Z296+Z297-Z298+Z299</f>
        <v>0</v>
      </c>
      <c r="AA300" s="1370"/>
      <c r="AB300" s="1370"/>
      <c r="AC300" s="1370">
        <f t="shared" ref="AC300" ca="1" si="49">AC296+AC297-AC298+AC299</f>
        <v>0</v>
      </c>
      <c r="AD300" s="1370"/>
      <c r="AE300" s="1370"/>
      <c r="AF300" s="1371"/>
      <c r="AG300" s="1372"/>
      <c r="AH300" s="1373"/>
      <c r="AI300" s="801"/>
      <c r="AJ300" s="1386"/>
    </row>
    <row r="301" spans="1:36" s="489" customFormat="1" ht="15.75" customHeight="1" thickBot="1" x14ac:dyDescent="0.25">
      <c r="A301" s="493"/>
      <c r="D301" s="1378" t="s">
        <v>34</v>
      </c>
      <c r="E301" s="1379"/>
      <c r="F301" s="1379"/>
      <c r="G301" s="1379"/>
      <c r="H301" s="1379"/>
      <c r="I301" s="1379"/>
      <c r="J301" s="1379"/>
      <c r="K301" s="1379"/>
      <c r="L301" s="1379"/>
      <c r="M301" s="1379"/>
      <c r="N301" s="1379"/>
      <c r="O301" s="1379"/>
      <c r="P301" s="1379"/>
      <c r="Q301" s="1379"/>
      <c r="R301" s="1379"/>
      <c r="S301" s="1379"/>
      <c r="T301" s="1379"/>
      <c r="U301" s="1379"/>
      <c r="V301" s="1379"/>
      <c r="W301" s="1379"/>
      <c r="X301" s="1379"/>
      <c r="Y301" s="1379"/>
      <c r="Z301" s="1379"/>
      <c r="AA301" s="1379"/>
      <c r="AB301" s="1379"/>
      <c r="AC301" s="1379"/>
      <c r="AD301" s="1379"/>
      <c r="AE301" s="1379"/>
      <c r="AF301" s="1379"/>
      <c r="AG301" s="1379"/>
      <c r="AH301" s="1380"/>
      <c r="AI301" s="801"/>
      <c r="AJ301" s="1386"/>
    </row>
    <row r="302" spans="1:36" s="489" customFormat="1" ht="22.5" customHeight="1" x14ac:dyDescent="0.2">
      <c r="A302" s="493"/>
      <c r="D302" s="1104" t="s">
        <v>32</v>
      </c>
      <c r="E302" s="1105"/>
      <c r="F302" s="1105"/>
      <c r="G302" s="1106"/>
      <c r="H302" s="1374">
        <v>171765</v>
      </c>
      <c r="I302" s="1374"/>
      <c r="J302" s="1374"/>
      <c r="K302" s="1374">
        <v>3579144</v>
      </c>
      <c r="L302" s="1374"/>
      <c r="M302" s="1374"/>
      <c r="N302" s="1374">
        <v>2252311</v>
      </c>
      <c r="O302" s="1374"/>
      <c r="P302" s="1374"/>
      <c r="Q302" s="1374">
        <f t="shared" ref="Q302" ca="1" si="50">Q284-Q290-Q296</f>
        <v>0</v>
      </c>
      <c r="R302" s="1374"/>
      <c r="S302" s="1374"/>
      <c r="T302" s="1374">
        <f t="shared" ref="T302" ca="1" si="51">T284-T290-T296</f>
        <v>0</v>
      </c>
      <c r="U302" s="1374"/>
      <c r="V302" s="1374"/>
      <c r="W302" s="1374">
        <f t="shared" ref="W302" ca="1" si="52">W284-W290-W296</f>
        <v>0</v>
      </c>
      <c r="X302" s="1374"/>
      <c r="Y302" s="1374"/>
      <c r="Z302" s="1374">
        <f t="shared" ref="Z302" ca="1" si="53">Z284-Z290-Z296</f>
        <v>0</v>
      </c>
      <c r="AA302" s="1374"/>
      <c r="AB302" s="1374"/>
      <c r="AC302" s="1374">
        <f t="shared" ref="AC302" ca="1" si="54">AC284-AC290-AC296</f>
        <v>0</v>
      </c>
      <c r="AD302" s="1374"/>
      <c r="AE302" s="1374"/>
      <c r="AF302" s="1375">
        <f ca="1">H302+K302+N302</f>
        <v>6003220</v>
      </c>
      <c r="AG302" s="1376"/>
      <c r="AH302" s="1377"/>
      <c r="AI302" s="801"/>
      <c r="AJ302" s="1386"/>
    </row>
    <row r="303" spans="1:36" s="489" customFormat="1" ht="22.5" customHeight="1" thickBot="1" x14ac:dyDescent="0.25">
      <c r="A303" s="493"/>
      <c r="D303" s="1081" t="s">
        <v>30</v>
      </c>
      <c r="E303" s="1082"/>
      <c r="F303" s="1082"/>
      <c r="G303" s="1083"/>
      <c r="H303" s="1370">
        <v>0</v>
      </c>
      <c r="I303" s="1370"/>
      <c r="J303" s="1370"/>
      <c r="K303" s="1370">
        <v>0</v>
      </c>
      <c r="L303" s="1370"/>
      <c r="M303" s="1370"/>
      <c r="N303" s="1370">
        <v>0</v>
      </c>
      <c r="O303" s="1370"/>
      <c r="P303" s="1370"/>
      <c r="Q303" s="1370">
        <f t="shared" ref="Q303" ca="1" si="55">Q288-Q294-Q300</f>
        <v>0</v>
      </c>
      <c r="R303" s="1370"/>
      <c r="S303" s="1370"/>
      <c r="T303" s="1370">
        <f t="shared" ref="T303" ca="1" si="56">T288-T294-T300</f>
        <v>0</v>
      </c>
      <c r="U303" s="1370"/>
      <c r="V303" s="1370"/>
      <c r="W303" s="1370">
        <f t="shared" ref="W303" ca="1" si="57">W288-W294-W300</f>
        <v>0</v>
      </c>
      <c r="X303" s="1370"/>
      <c r="Y303" s="1370"/>
      <c r="Z303" s="1370">
        <f ca="1">Z288-Z294-Z300</f>
        <v>0</v>
      </c>
      <c r="AA303" s="1370"/>
      <c r="AB303" s="1370"/>
      <c r="AC303" s="1370">
        <f t="shared" ref="AC303" ca="1" si="58">AC288-AC294-AC300</f>
        <v>0</v>
      </c>
      <c r="AD303" s="1370"/>
      <c r="AE303" s="1370"/>
      <c r="AF303" s="1371">
        <v>0</v>
      </c>
      <c r="AG303" s="1372"/>
      <c r="AH303" s="1373"/>
      <c r="AI303" s="801"/>
      <c r="AJ303" s="1386"/>
    </row>
    <row r="304" spans="1:36" s="489" customFormat="1" ht="22.5" customHeight="1" x14ac:dyDescent="0.2">
      <c r="A304" s="493"/>
      <c r="D304" s="513"/>
      <c r="E304" s="513"/>
      <c r="F304" s="513"/>
      <c r="G304" s="861"/>
      <c r="H304" s="857"/>
      <c r="I304" s="857"/>
      <c r="J304" s="857"/>
      <c r="K304" s="857"/>
      <c r="L304" s="857"/>
      <c r="M304" s="857"/>
      <c r="N304" s="857"/>
      <c r="O304" s="857"/>
      <c r="P304" s="857"/>
      <c r="Q304" s="857"/>
      <c r="R304" s="857"/>
      <c r="S304" s="857"/>
      <c r="T304" s="857"/>
      <c r="U304" s="857"/>
      <c r="V304" s="857"/>
      <c r="W304" s="857"/>
      <c r="X304" s="857"/>
      <c r="Y304" s="857"/>
      <c r="Z304" s="857"/>
      <c r="AA304" s="857"/>
      <c r="AB304" s="857"/>
      <c r="AC304" s="857"/>
      <c r="AD304" s="857"/>
      <c r="AE304" s="857"/>
      <c r="AF304" s="857"/>
      <c r="AG304" s="857"/>
      <c r="AH304" s="857"/>
      <c r="AI304" s="856"/>
      <c r="AJ304" s="1386"/>
    </row>
    <row r="305" spans="1:36" s="489" customFormat="1" ht="22.5" customHeight="1" thickBot="1" x14ac:dyDescent="0.25">
      <c r="A305" s="493"/>
      <c r="D305" s="513"/>
      <c r="E305" s="513"/>
      <c r="F305" s="513"/>
      <c r="G305" s="861"/>
      <c r="H305" s="857"/>
      <c r="I305" s="857"/>
      <c r="J305" s="857"/>
      <c r="K305" s="857"/>
      <c r="L305" s="857"/>
      <c r="M305" s="857"/>
      <c r="N305" s="857"/>
      <c r="O305" s="857"/>
      <c r="P305" s="857"/>
      <c r="Q305" s="857"/>
      <c r="R305" s="857"/>
      <c r="S305" s="857"/>
      <c r="T305" s="857"/>
      <c r="U305" s="857"/>
      <c r="V305" s="857"/>
      <c r="W305" s="857"/>
      <c r="X305" s="857"/>
      <c r="Y305" s="857"/>
      <c r="Z305" s="857"/>
      <c r="AA305" s="857"/>
      <c r="AB305" s="857"/>
      <c r="AC305" s="857"/>
      <c r="AD305" s="857"/>
      <c r="AE305" s="857"/>
      <c r="AF305" s="857"/>
      <c r="AG305" s="857"/>
      <c r="AH305" s="857"/>
      <c r="AI305" s="856"/>
      <c r="AJ305" s="1386"/>
    </row>
    <row r="306" spans="1:36" s="489" customFormat="1" ht="15" thickBot="1" x14ac:dyDescent="0.25">
      <c r="A306" s="493" t="s">
        <v>1306</v>
      </c>
      <c r="D306" s="1068" t="s">
        <v>40</v>
      </c>
      <c r="E306" s="1069"/>
      <c r="F306" s="1069"/>
      <c r="G306" s="1070"/>
      <c r="H306" s="999" t="s">
        <v>2</v>
      </c>
      <c r="I306" s="1000"/>
      <c r="J306" s="1000"/>
      <c r="K306" s="1000"/>
      <c r="L306" s="1000"/>
      <c r="M306" s="1000"/>
      <c r="N306" s="1000"/>
      <c r="O306" s="1000"/>
      <c r="P306" s="1000"/>
      <c r="Q306" s="1000"/>
      <c r="R306" s="1000"/>
      <c r="S306" s="1000"/>
      <c r="T306" s="1000"/>
      <c r="U306" s="1000"/>
      <c r="V306" s="1000"/>
      <c r="W306" s="1000"/>
      <c r="X306" s="1000"/>
      <c r="Y306" s="1000"/>
      <c r="Z306" s="1000"/>
      <c r="AA306" s="1000"/>
      <c r="AB306" s="1000"/>
      <c r="AC306" s="1000"/>
      <c r="AD306" s="1000"/>
      <c r="AE306" s="1000"/>
      <c r="AF306" s="1000"/>
      <c r="AG306" s="1000"/>
      <c r="AH306" s="1001"/>
      <c r="AI306" s="817"/>
      <c r="AJ306" s="1386"/>
    </row>
    <row r="307" spans="1:36" s="489" customFormat="1" ht="55.5" customHeight="1" thickBot="1" x14ac:dyDescent="0.25">
      <c r="A307" s="493"/>
      <c r="D307" s="1071"/>
      <c r="E307" s="1072"/>
      <c r="F307" s="1072"/>
      <c r="G307" s="1073"/>
      <c r="H307" s="1002" t="s">
        <v>41</v>
      </c>
      <c r="I307" s="1002"/>
      <c r="J307" s="1002"/>
      <c r="K307" s="1002" t="s">
        <v>42</v>
      </c>
      <c r="L307" s="1002"/>
      <c r="M307" s="1002"/>
      <c r="N307" s="1002" t="s">
        <v>43</v>
      </c>
      <c r="O307" s="1002"/>
      <c r="P307" s="1002"/>
      <c r="Q307" s="1002" t="s">
        <v>1305</v>
      </c>
      <c r="R307" s="1002"/>
      <c r="S307" s="1002"/>
      <c r="T307" s="1002" t="s">
        <v>44</v>
      </c>
      <c r="U307" s="1002"/>
      <c r="V307" s="1002"/>
      <c r="W307" s="1002" t="s">
        <v>45</v>
      </c>
      <c r="X307" s="1002"/>
      <c r="Y307" s="1002"/>
      <c r="Z307" s="1002" t="s">
        <v>409</v>
      </c>
      <c r="AA307" s="1002"/>
      <c r="AB307" s="1002"/>
      <c r="AC307" s="1002" t="s">
        <v>46</v>
      </c>
      <c r="AD307" s="1002"/>
      <c r="AE307" s="1002"/>
      <c r="AF307" s="1003" t="s">
        <v>14</v>
      </c>
      <c r="AG307" s="1004"/>
      <c r="AH307" s="1391"/>
      <c r="AI307" s="274"/>
      <c r="AJ307" s="1386"/>
    </row>
    <row r="308" spans="1:36" s="489" customFormat="1" ht="15" thickBot="1" x14ac:dyDescent="0.25">
      <c r="A308" s="493"/>
      <c r="D308" s="1378" t="s">
        <v>25</v>
      </c>
      <c r="E308" s="1379"/>
      <c r="F308" s="1379"/>
      <c r="G308" s="1379"/>
      <c r="H308" s="1379"/>
      <c r="I308" s="1379"/>
      <c r="J308" s="1379"/>
      <c r="K308" s="1379"/>
      <c r="L308" s="1379"/>
      <c r="M308" s="1379"/>
      <c r="N308" s="1379"/>
      <c r="O308" s="1379"/>
      <c r="P308" s="1379"/>
      <c r="Q308" s="1379"/>
      <c r="R308" s="1379"/>
      <c r="S308" s="1379"/>
      <c r="T308" s="1379"/>
      <c r="U308" s="1379"/>
      <c r="V308" s="1379"/>
      <c r="W308" s="1379"/>
      <c r="X308" s="1379"/>
      <c r="Y308" s="1379"/>
      <c r="Z308" s="1379"/>
      <c r="AA308" s="1379"/>
      <c r="AB308" s="1379"/>
      <c r="AC308" s="1379"/>
      <c r="AD308" s="1379"/>
      <c r="AE308" s="1379"/>
      <c r="AF308" s="1379"/>
      <c r="AG308" s="1379"/>
      <c r="AH308" s="1380"/>
      <c r="AI308" s="40"/>
      <c r="AJ308" s="1386"/>
    </row>
    <row r="309" spans="1:36" s="489" customFormat="1" ht="27.6" customHeight="1" x14ac:dyDescent="0.2">
      <c r="A309" s="493"/>
      <c r="D309" s="1104" t="s">
        <v>26</v>
      </c>
      <c r="E309" s="1105"/>
      <c r="F309" s="1105"/>
      <c r="G309" s="1106"/>
      <c r="H309" s="1382"/>
      <c r="I309" s="1382"/>
      <c r="J309" s="1382"/>
      <c r="K309" s="1025"/>
      <c r="L309" s="1025"/>
      <c r="M309" s="1025"/>
      <c r="N309" s="1025"/>
      <c r="O309" s="1025"/>
      <c r="P309" s="1025"/>
      <c r="Q309" s="1025"/>
      <c r="R309" s="1025"/>
      <c r="S309" s="1025"/>
      <c r="T309" s="1025"/>
      <c r="U309" s="1025"/>
      <c r="V309" s="1025"/>
      <c r="W309" s="1025"/>
      <c r="X309" s="1025"/>
      <c r="Y309" s="1025"/>
      <c r="Z309" s="1025"/>
      <c r="AA309" s="1025"/>
      <c r="AB309" s="1025"/>
      <c r="AC309" s="1025"/>
      <c r="AD309" s="1025"/>
      <c r="AE309" s="1025"/>
      <c r="AF309" s="989">
        <v>0</v>
      </c>
      <c r="AG309" s="990"/>
      <c r="AH309" s="991"/>
      <c r="AI309" s="40"/>
      <c r="AJ309" s="1386"/>
    </row>
    <row r="310" spans="1:36" s="489" customFormat="1" x14ac:dyDescent="0.2">
      <c r="A310" s="493"/>
      <c r="D310" s="1250" t="s">
        <v>27</v>
      </c>
      <c r="E310" s="1251"/>
      <c r="F310" s="1251"/>
      <c r="G310" s="1252"/>
      <c r="H310" s="981"/>
      <c r="I310" s="981"/>
      <c r="J310" s="981"/>
      <c r="K310" s="977"/>
      <c r="L310" s="977"/>
      <c r="M310" s="977"/>
      <c r="N310" s="977"/>
      <c r="O310" s="977"/>
      <c r="P310" s="977"/>
      <c r="Q310" s="977"/>
      <c r="R310" s="977"/>
      <c r="S310" s="977"/>
      <c r="T310" s="977"/>
      <c r="U310" s="977"/>
      <c r="V310" s="977"/>
      <c r="W310" s="977"/>
      <c r="X310" s="977"/>
      <c r="Y310" s="977"/>
      <c r="Z310" s="977"/>
      <c r="AA310" s="977"/>
      <c r="AB310" s="977"/>
      <c r="AC310" s="977"/>
      <c r="AD310" s="977"/>
      <c r="AE310" s="977"/>
      <c r="AF310" s="978">
        <v>0</v>
      </c>
      <c r="AG310" s="979"/>
      <c r="AH310" s="980"/>
      <c r="AI310" s="40"/>
      <c r="AJ310" s="1386"/>
    </row>
    <row r="311" spans="1:36" s="489" customFormat="1" ht="14.25" customHeight="1" x14ac:dyDescent="0.2">
      <c r="A311" s="493"/>
      <c r="D311" s="1250" t="s">
        <v>28</v>
      </c>
      <c r="E311" s="1251"/>
      <c r="F311" s="1251"/>
      <c r="G311" s="1252"/>
      <c r="H311" s="981"/>
      <c r="I311" s="981"/>
      <c r="J311" s="981"/>
      <c r="K311" s="977"/>
      <c r="L311" s="977"/>
      <c r="M311" s="977"/>
      <c r="N311" s="977"/>
      <c r="O311" s="977"/>
      <c r="P311" s="977"/>
      <c r="Q311" s="977"/>
      <c r="R311" s="977"/>
      <c r="S311" s="977"/>
      <c r="T311" s="977"/>
      <c r="U311" s="977"/>
      <c r="V311" s="977"/>
      <c r="W311" s="977"/>
      <c r="X311" s="977"/>
      <c r="Y311" s="977"/>
      <c r="Z311" s="977"/>
      <c r="AA311" s="977"/>
      <c r="AB311" s="977"/>
      <c r="AC311" s="977"/>
      <c r="AD311" s="977"/>
      <c r="AE311" s="977"/>
      <c r="AF311" s="978">
        <f ca="1">SUM(H311:AE311)</f>
        <v>0</v>
      </c>
      <c r="AG311" s="979"/>
      <c r="AH311" s="980"/>
      <c r="AI311" s="40"/>
      <c r="AJ311" s="1386"/>
    </row>
    <row r="312" spans="1:36" s="489" customFormat="1" ht="15" customHeight="1" x14ac:dyDescent="0.2">
      <c r="A312" s="493"/>
      <c r="D312" s="1250" t="s">
        <v>29</v>
      </c>
      <c r="E312" s="1251"/>
      <c r="F312" s="1251"/>
      <c r="G312" s="1252"/>
      <c r="H312" s="981"/>
      <c r="I312" s="981"/>
      <c r="J312" s="981"/>
      <c r="K312" s="977"/>
      <c r="L312" s="977"/>
      <c r="M312" s="977"/>
      <c r="N312" s="977"/>
      <c r="O312" s="977"/>
      <c r="P312" s="977"/>
      <c r="Q312" s="977"/>
      <c r="R312" s="977"/>
      <c r="S312" s="977"/>
      <c r="T312" s="977"/>
      <c r="U312" s="977"/>
      <c r="V312" s="977"/>
      <c r="W312" s="977"/>
      <c r="X312" s="977"/>
      <c r="Y312" s="977"/>
      <c r="Z312" s="977"/>
      <c r="AA312" s="977"/>
      <c r="AB312" s="977"/>
      <c r="AC312" s="977"/>
      <c r="AD312" s="977"/>
      <c r="AE312" s="977"/>
      <c r="AF312" s="978">
        <f ca="1">SUM(H312:AE312)</f>
        <v>0</v>
      </c>
      <c r="AG312" s="979"/>
      <c r="AH312" s="980"/>
      <c r="AI312" s="40"/>
      <c r="AJ312" s="1386"/>
    </row>
    <row r="313" spans="1:36" s="489" customFormat="1" ht="22.5" customHeight="1" thickBot="1" x14ac:dyDescent="0.25">
      <c r="A313" s="493"/>
      <c r="D313" s="1081" t="s">
        <v>30</v>
      </c>
      <c r="E313" s="1082"/>
      <c r="F313" s="1082"/>
      <c r="G313" s="1083"/>
      <c r="H313" s="1370">
        <v>0</v>
      </c>
      <c r="I313" s="1370"/>
      <c r="J313" s="1370"/>
      <c r="K313" s="1370">
        <v>0</v>
      </c>
      <c r="L313" s="1370"/>
      <c r="M313" s="1370"/>
      <c r="N313" s="1370">
        <v>0</v>
      </c>
      <c r="O313" s="1370"/>
      <c r="P313" s="1370"/>
      <c r="Q313" s="1370">
        <f t="shared" ref="Q313" ca="1" si="59">Q309+Q310-Q311+Q312</f>
        <v>0</v>
      </c>
      <c r="R313" s="1370"/>
      <c r="S313" s="1370"/>
      <c r="T313" s="1370">
        <f t="shared" ref="T313" ca="1" si="60">T309+T310-T311+T312</f>
        <v>0</v>
      </c>
      <c r="U313" s="1370"/>
      <c r="V313" s="1370"/>
      <c r="W313" s="1370">
        <f t="shared" ref="W313" ca="1" si="61">W309+W310-W311+W312</f>
        <v>0</v>
      </c>
      <c r="X313" s="1370"/>
      <c r="Y313" s="1370"/>
      <c r="Z313" s="1370">
        <f t="shared" ref="Z313" ca="1" si="62">Z309+Z310-Z311+Z312</f>
        <v>0</v>
      </c>
      <c r="AA313" s="1370"/>
      <c r="AB313" s="1370"/>
      <c r="AC313" s="1370">
        <f t="shared" ref="AC313" ca="1" si="63">AC309+AC310-AC311+AC312</f>
        <v>0</v>
      </c>
      <c r="AD313" s="1370"/>
      <c r="AE313" s="1370"/>
      <c r="AF313" s="1371">
        <v>0</v>
      </c>
      <c r="AG313" s="1372"/>
      <c r="AH313" s="1373"/>
      <c r="AI313" s="40"/>
      <c r="AJ313" s="1386"/>
    </row>
    <row r="314" spans="1:36" s="489" customFormat="1" ht="15" thickBot="1" x14ac:dyDescent="0.25">
      <c r="A314" s="493"/>
      <c r="D314" s="1378" t="s">
        <v>31</v>
      </c>
      <c r="E314" s="1379"/>
      <c r="F314" s="1379"/>
      <c r="G314" s="1379"/>
      <c r="H314" s="1379"/>
      <c r="I314" s="1379"/>
      <c r="J314" s="1379"/>
      <c r="K314" s="1379"/>
      <c r="L314" s="1379"/>
      <c r="M314" s="1379"/>
      <c r="N314" s="1379"/>
      <c r="O314" s="1379"/>
      <c r="P314" s="1379"/>
      <c r="Q314" s="1379"/>
      <c r="R314" s="1379"/>
      <c r="S314" s="1379"/>
      <c r="T314" s="1379"/>
      <c r="U314" s="1379"/>
      <c r="V314" s="1379"/>
      <c r="W314" s="1379"/>
      <c r="X314" s="1379"/>
      <c r="Y314" s="1379"/>
      <c r="Z314" s="1379"/>
      <c r="AA314" s="1379"/>
      <c r="AB314" s="1379"/>
      <c r="AC314" s="1379"/>
      <c r="AD314" s="1379"/>
      <c r="AE314" s="1379"/>
      <c r="AF314" s="1379"/>
      <c r="AG314" s="1379"/>
      <c r="AH314" s="1380"/>
      <c r="AI314" s="40"/>
      <c r="AJ314" s="1386"/>
    </row>
    <row r="315" spans="1:36" s="489" customFormat="1" ht="27" customHeight="1" thickBot="1" x14ac:dyDescent="0.25">
      <c r="A315" s="493"/>
      <c r="D315" s="1104" t="s">
        <v>32</v>
      </c>
      <c r="E315" s="1105"/>
      <c r="F315" s="1105"/>
      <c r="G315" s="1106"/>
      <c r="H315" s="1382"/>
      <c r="I315" s="1382"/>
      <c r="J315" s="1382"/>
      <c r="K315" s="1390"/>
      <c r="L315" s="1390"/>
      <c r="M315" s="1390"/>
      <c r="N315" s="1025"/>
      <c r="O315" s="1025"/>
      <c r="P315" s="1025"/>
      <c r="Q315" s="1025"/>
      <c r="R315" s="1025"/>
      <c r="S315" s="1025"/>
      <c r="T315" s="1025"/>
      <c r="U315" s="1025"/>
      <c r="V315" s="1025"/>
      <c r="W315" s="1025"/>
      <c r="X315" s="1025"/>
      <c r="Y315" s="1025"/>
      <c r="Z315" s="1025"/>
      <c r="AA315" s="1025"/>
      <c r="AB315" s="1025"/>
      <c r="AC315" s="1025"/>
      <c r="AD315" s="1025"/>
      <c r="AE315" s="1025"/>
      <c r="AF315" s="989">
        <v>0</v>
      </c>
      <c r="AG315" s="990"/>
      <c r="AH315" s="991"/>
      <c r="AI315" s="40"/>
      <c r="AJ315" s="1386"/>
    </row>
    <row r="316" spans="1:36" s="489" customFormat="1" ht="14.25" customHeight="1" x14ac:dyDescent="0.2">
      <c r="A316" s="493"/>
      <c r="D316" s="1250" t="s">
        <v>27</v>
      </c>
      <c r="E316" s="1251"/>
      <c r="F316" s="1251"/>
      <c r="G316" s="1252"/>
      <c r="H316" s="981"/>
      <c r="I316" s="981"/>
      <c r="J316" s="981"/>
      <c r="K316" s="977"/>
      <c r="L316" s="977"/>
      <c r="M316" s="977"/>
      <c r="N316" s="977"/>
      <c r="O316" s="977"/>
      <c r="P316" s="977"/>
      <c r="Q316" s="977"/>
      <c r="R316" s="977"/>
      <c r="S316" s="977"/>
      <c r="T316" s="977"/>
      <c r="U316" s="977"/>
      <c r="V316" s="977"/>
      <c r="W316" s="977"/>
      <c r="X316" s="977"/>
      <c r="Y316" s="977"/>
      <c r="Z316" s="977"/>
      <c r="AA316" s="977"/>
      <c r="AB316" s="977"/>
      <c r="AC316" s="977"/>
      <c r="AD316" s="977"/>
      <c r="AE316" s="977"/>
      <c r="AF316" s="978">
        <v>0</v>
      </c>
      <c r="AG316" s="979"/>
      <c r="AH316" s="980"/>
      <c r="AI316" s="40"/>
      <c r="AJ316" s="1386"/>
    </row>
    <row r="317" spans="1:36" s="489" customFormat="1" ht="15" customHeight="1" x14ac:dyDescent="0.2">
      <c r="A317" s="493"/>
      <c r="D317" s="1250" t="s">
        <v>28</v>
      </c>
      <c r="E317" s="1251"/>
      <c r="F317" s="1251"/>
      <c r="G317" s="1252"/>
      <c r="H317" s="981"/>
      <c r="I317" s="981"/>
      <c r="J317" s="981"/>
      <c r="K317" s="977"/>
      <c r="L317" s="977"/>
      <c r="M317" s="977"/>
      <c r="N317" s="977"/>
      <c r="O317" s="977"/>
      <c r="P317" s="977"/>
      <c r="Q317" s="977"/>
      <c r="R317" s="977"/>
      <c r="S317" s="977"/>
      <c r="T317" s="977"/>
      <c r="U317" s="977"/>
      <c r="V317" s="977"/>
      <c r="W317" s="977"/>
      <c r="X317" s="977"/>
      <c r="Y317" s="977"/>
      <c r="Z317" s="977"/>
      <c r="AA317" s="977"/>
      <c r="AB317" s="977"/>
      <c r="AC317" s="977"/>
      <c r="AD317" s="977"/>
      <c r="AE317" s="977"/>
      <c r="AF317" s="978">
        <f ca="1">SUM(H317:AE317)</f>
        <v>0</v>
      </c>
      <c r="AG317" s="979"/>
      <c r="AH317" s="980"/>
      <c r="AI317" s="40"/>
      <c r="AJ317" s="1386"/>
    </row>
    <row r="318" spans="1:36" s="489" customFormat="1" ht="15" customHeight="1" x14ac:dyDescent="0.2">
      <c r="A318" s="493"/>
      <c r="D318" s="1250" t="s">
        <v>29</v>
      </c>
      <c r="E318" s="1251"/>
      <c r="F318" s="1251"/>
      <c r="G318" s="1252"/>
      <c r="H318" s="981"/>
      <c r="I318" s="981"/>
      <c r="J318" s="981"/>
      <c r="K318" s="977"/>
      <c r="L318" s="977"/>
      <c r="M318" s="977"/>
      <c r="N318" s="977"/>
      <c r="O318" s="977"/>
      <c r="P318" s="977"/>
      <c r="Q318" s="977"/>
      <c r="R318" s="977"/>
      <c r="S318" s="977"/>
      <c r="T318" s="977"/>
      <c r="U318" s="977"/>
      <c r="V318" s="977"/>
      <c r="W318" s="977"/>
      <c r="X318" s="977"/>
      <c r="Y318" s="977"/>
      <c r="Z318" s="977"/>
      <c r="AA318" s="977"/>
      <c r="AB318" s="977"/>
      <c r="AC318" s="977"/>
      <c r="AD318" s="977"/>
      <c r="AE318" s="977"/>
      <c r="AF318" s="978">
        <f ca="1">SUM(H318:AE318)</f>
        <v>0</v>
      </c>
      <c r="AG318" s="979"/>
      <c r="AH318" s="980"/>
      <c r="AI318" s="40"/>
      <c r="AJ318" s="1386"/>
    </row>
    <row r="319" spans="1:36" s="489" customFormat="1" ht="22.5" customHeight="1" thickBot="1" x14ac:dyDescent="0.25">
      <c r="A319" s="493"/>
      <c r="D319" s="1081" t="s">
        <v>30</v>
      </c>
      <c r="E319" s="1082"/>
      <c r="F319" s="1082"/>
      <c r="G319" s="1083"/>
      <c r="H319" s="1370">
        <f ca="1">H315+H316-H317+H318</f>
        <v>0</v>
      </c>
      <c r="I319" s="1370"/>
      <c r="J319" s="1370"/>
      <c r="K319" s="1370">
        <v>0</v>
      </c>
      <c r="L319" s="1370"/>
      <c r="M319" s="1370"/>
      <c r="N319" s="1370">
        <v>0</v>
      </c>
      <c r="O319" s="1370"/>
      <c r="P319" s="1370"/>
      <c r="Q319" s="1370">
        <f t="shared" ref="Q319" ca="1" si="64">Q315+Q316-Q317+Q318</f>
        <v>0</v>
      </c>
      <c r="R319" s="1370"/>
      <c r="S319" s="1370"/>
      <c r="T319" s="1370">
        <f t="shared" ref="T319" ca="1" si="65">T315+T316-T317+T318</f>
        <v>0</v>
      </c>
      <c r="U319" s="1370"/>
      <c r="V319" s="1370"/>
      <c r="W319" s="1370">
        <f t="shared" ref="W319" ca="1" si="66">W315+W316-W317+W318</f>
        <v>0</v>
      </c>
      <c r="X319" s="1370"/>
      <c r="Y319" s="1370"/>
      <c r="Z319" s="1370">
        <f t="shared" ref="Z319" ca="1" si="67">Z315+Z316-Z317+Z318</f>
        <v>0</v>
      </c>
      <c r="AA319" s="1370"/>
      <c r="AB319" s="1370"/>
      <c r="AC319" s="1370">
        <f t="shared" ref="AC319" ca="1" si="68">AC315+AC316-AC317+AC318</f>
        <v>0</v>
      </c>
      <c r="AD319" s="1370"/>
      <c r="AE319" s="1370"/>
      <c r="AF319" s="1371">
        <v>0</v>
      </c>
      <c r="AG319" s="1372"/>
      <c r="AH319" s="1373"/>
      <c r="AI319" s="40"/>
      <c r="AJ319" s="1386"/>
    </row>
    <row r="320" spans="1:36" s="489" customFormat="1" ht="15" thickBot="1" x14ac:dyDescent="0.25">
      <c r="A320" s="493"/>
      <c r="D320" s="1378" t="s">
        <v>33</v>
      </c>
      <c r="E320" s="1379"/>
      <c r="F320" s="1379"/>
      <c r="G320" s="1379"/>
      <c r="H320" s="1379"/>
      <c r="I320" s="1379"/>
      <c r="J320" s="1379"/>
      <c r="K320" s="1379"/>
      <c r="L320" s="1379"/>
      <c r="M320" s="1379"/>
      <c r="N320" s="1379"/>
      <c r="O320" s="1379"/>
      <c r="P320" s="1379"/>
      <c r="Q320" s="1379"/>
      <c r="R320" s="1379"/>
      <c r="S320" s="1379"/>
      <c r="T320" s="1379"/>
      <c r="U320" s="1379"/>
      <c r="V320" s="1379"/>
      <c r="W320" s="1379"/>
      <c r="X320" s="1379"/>
      <c r="Y320" s="1379"/>
      <c r="Z320" s="1379"/>
      <c r="AA320" s="1379"/>
      <c r="AB320" s="1379"/>
      <c r="AC320" s="1379"/>
      <c r="AD320" s="1379"/>
      <c r="AE320" s="1379"/>
      <c r="AF320" s="1379"/>
      <c r="AG320" s="1379"/>
      <c r="AH320" s="1380"/>
      <c r="AI320" s="40"/>
      <c r="AJ320" s="1386"/>
    </row>
    <row r="321" spans="1:36" s="489" customFormat="1" ht="24" customHeight="1" x14ac:dyDescent="0.2">
      <c r="A321" s="493"/>
      <c r="D321" s="1104" t="s">
        <v>32</v>
      </c>
      <c r="E321" s="1105"/>
      <c r="F321" s="1105"/>
      <c r="G321" s="1106"/>
      <c r="H321" s="1382"/>
      <c r="I321" s="1382"/>
      <c r="J321" s="1382"/>
      <c r="K321" s="1025"/>
      <c r="L321" s="1025"/>
      <c r="M321" s="1025"/>
      <c r="N321" s="1025"/>
      <c r="O321" s="1025"/>
      <c r="P321" s="1025"/>
      <c r="Q321" s="1025"/>
      <c r="R321" s="1025"/>
      <c r="S321" s="1025"/>
      <c r="T321" s="1025"/>
      <c r="U321" s="1025"/>
      <c r="V321" s="1025"/>
      <c r="W321" s="1025"/>
      <c r="X321" s="1025"/>
      <c r="Y321" s="1025"/>
      <c r="Z321" s="1025"/>
      <c r="AA321" s="1025"/>
      <c r="AB321" s="1025"/>
      <c r="AC321" s="1025"/>
      <c r="AD321" s="1025"/>
      <c r="AE321" s="1025"/>
      <c r="AF321" s="989">
        <v>0</v>
      </c>
      <c r="AG321" s="990"/>
      <c r="AH321" s="991"/>
      <c r="AI321" s="40"/>
      <c r="AJ321" s="1386"/>
    </row>
    <row r="322" spans="1:36" s="489" customFormat="1" ht="14.25" customHeight="1" x14ac:dyDescent="0.2">
      <c r="A322" s="493"/>
      <c r="D322" s="1250" t="s">
        <v>27</v>
      </c>
      <c r="E322" s="1251"/>
      <c r="F322" s="1251"/>
      <c r="G322" s="1252"/>
      <c r="H322" s="981"/>
      <c r="I322" s="981"/>
      <c r="J322" s="981"/>
      <c r="K322" s="977"/>
      <c r="L322" s="977"/>
      <c r="M322" s="977"/>
      <c r="N322" s="977"/>
      <c r="O322" s="977"/>
      <c r="P322" s="977"/>
      <c r="Q322" s="977"/>
      <c r="R322" s="977"/>
      <c r="S322" s="977"/>
      <c r="T322" s="977"/>
      <c r="U322" s="977"/>
      <c r="V322" s="977"/>
      <c r="W322" s="977"/>
      <c r="X322" s="977"/>
      <c r="Y322" s="977"/>
      <c r="Z322" s="977"/>
      <c r="AA322" s="977"/>
      <c r="AB322" s="977"/>
      <c r="AC322" s="977"/>
      <c r="AD322" s="977"/>
      <c r="AE322" s="977"/>
      <c r="AF322" s="978">
        <f ca="1">SUM(H322:AE322)</f>
        <v>0</v>
      </c>
      <c r="AG322" s="979"/>
      <c r="AH322" s="980"/>
      <c r="AI322" s="40"/>
      <c r="AJ322" s="1386"/>
    </row>
    <row r="323" spans="1:36" s="489" customFormat="1" ht="14.25" customHeight="1" x14ac:dyDescent="0.2">
      <c r="A323" s="493"/>
      <c r="D323" s="1250" t="s">
        <v>28</v>
      </c>
      <c r="E323" s="1251"/>
      <c r="F323" s="1251"/>
      <c r="G323" s="1252"/>
      <c r="H323" s="981"/>
      <c r="I323" s="981"/>
      <c r="J323" s="981"/>
      <c r="K323" s="977"/>
      <c r="L323" s="977"/>
      <c r="M323" s="977"/>
      <c r="N323" s="977"/>
      <c r="O323" s="977"/>
      <c r="P323" s="977"/>
      <c r="Q323" s="977"/>
      <c r="R323" s="977"/>
      <c r="S323" s="977"/>
      <c r="T323" s="977"/>
      <c r="U323" s="977"/>
      <c r="V323" s="977"/>
      <c r="W323" s="977"/>
      <c r="X323" s="977"/>
      <c r="Y323" s="977"/>
      <c r="Z323" s="977"/>
      <c r="AA323" s="977"/>
      <c r="AB323" s="977"/>
      <c r="AC323" s="977"/>
      <c r="AD323" s="977"/>
      <c r="AE323" s="977"/>
      <c r="AF323" s="978">
        <v>0</v>
      </c>
      <c r="AG323" s="979"/>
      <c r="AH323" s="980"/>
      <c r="AI323" s="40"/>
      <c r="AJ323" s="1386"/>
    </row>
    <row r="324" spans="1:36" s="489" customFormat="1" x14ac:dyDescent="0.2">
      <c r="A324" s="493"/>
      <c r="D324" s="1250" t="s">
        <v>29</v>
      </c>
      <c r="E324" s="1251"/>
      <c r="F324" s="1251"/>
      <c r="G324" s="1252"/>
      <c r="H324" s="981"/>
      <c r="I324" s="981"/>
      <c r="J324" s="981"/>
      <c r="K324" s="977"/>
      <c r="L324" s="977"/>
      <c r="M324" s="977"/>
      <c r="N324" s="977"/>
      <c r="O324" s="977"/>
      <c r="P324" s="977"/>
      <c r="Q324" s="977"/>
      <c r="R324" s="977"/>
      <c r="S324" s="977"/>
      <c r="T324" s="977"/>
      <c r="U324" s="977"/>
      <c r="V324" s="977"/>
      <c r="W324" s="977"/>
      <c r="X324" s="977"/>
      <c r="Y324" s="977"/>
      <c r="Z324" s="977"/>
      <c r="AA324" s="977"/>
      <c r="AB324" s="977"/>
      <c r="AC324" s="977"/>
      <c r="AD324" s="977"/>
      <c r="AE324" s="977"/>
      <c r="AF324" s="978">
        <f ca="1">SUM(H324:AE324)</f>
        <v>0</v>
      </c>
      <c r="AG324" s="979"/>
      <c r="AH324" s="980"/>
      <c r="AI324" s="40"/>
      <c r="AJ324" s="1386"/>
    </row>
    <row r="325" spans="1:36" s="489" customFormat="1" ht="22.5" customHeight="1" thickBot="1" x14ac:dyDescent="0.25">
      <c r="A325" s="493"/>
      <c r="D325" s="1081" t="s">
        <v>30</v>
      </c>
      <c r="E325" s="1082"/>
      <c r="F325" s="1082"/>
      <c r="G325" s="1083"/>
      <c r="H325" s="1370">
        <v>0</v>
      </c>
      <c r="I325" s="1370"/>
      <c r="J325" s="1370"/>
      <c r="K325" s="1370">
        <f ca="1">K321+K322-K323+K324</f>
        <v>0</v>
      </c>
      <c r="L325" s="1370"/>
      <c r="M325" s="1370"/>
      <c r="N325" s="1370">
        <f t="shared" ref="N325" ca="1" si="69">N321+N322-N323+N324</f>
        <v>0</v>
      </c>
      <c r="O325" s="1370"/>
      <c r="P325" s="1370"/>
      <c r="Q325" s="1370">
        <f t="shared" ref="Q325" ca="1" si="70">Q321+Q322-Q323+Q324</f>
        <v>0</v>
      </c>
      <c r="R325" s="1370"/>
      <c r="S325" s="1370"/>
      <c r="T325" s="1370">
        <f t="shared" ref="T325" ca="1" si="71">T321+T322-T323+T324</f>
        <v>0</v>
      </c>
      <c r="U325" s="1370"/>
      <c r="V325" s="1370"/>
      <c r="W325" s="1370">
        <f t="shared" ref="W325" ca="1" si="72">W321+W322-W323+W324</f>
        <v>0</v>
      </c>
      <c r="X325" s="1370"/>
      <c r="Y325" s="1370"/>
      <c r="Z325" s="1370">
        <f t="shared" ref="Z325" ca="1" si="73">Z321+Z322-Z323+Z324</f>
        <v>0</v>
      </c>
      <c r="AA325" s="1370"/>
      <c r="AB325" s="1370"/>
      <c r="AC325" s="1370">
        <f t="shared" ref="AC325" ca="1" si="74">AC321+AC322-AC323+AC324</f>
        <v>0</v>
      </c>
      <c r="AD325" s="1370"/>
      <c r="AE325" s="1370"/>
      <c r="AF325" s="1371">
        <v>0</v>
      </c>
      <c r="AG325" s="1372"/>
      <c r="AH325" s="1373"/>
      <c r="AI325" s="40"/>
      <c r="AJ325" s="1386"/>
    </row>
    <row r="326" spans="1:36" s="489" customFormat="1" ht="15" customHeight="1" thickBot="1" x14ac:dyDescent="0.25">
      <c r="A326" s="493"/>
      <c r="D326" s="1378" t="s">
        <v>34</v>
      </c>
      <c r="E326" s="1379"/>
      <c r="F326" s="1379"/>
      <c r="G326" s="1379"/>
      <c r="H326" s="1379"/>
      <c r="I326" s="1379"/>
      <c r="J326" s="1379"/>
      <c r="K326" s="1379"/>
      <c r="L326" s="1379"/>
      <c r="M326" s="1379"/>
      <c r="N326" s="1379"/>
      <c r="O326" s="1379"/>
      <c r="P326" s="1379"/>
      <c r="Q326" s="1379"/>
      <c r="R326" s="1379"/>
      <c r="S326" s="1379"/>
      <c r="T326" s="1379"/>
      <c r="U326" s="1379"/>
      <c r="V326" s="1379"/>
      <c r="W326" s="1379"/>
      <c r="X326" s="1379"/>
      <c r="Y326" s="1379"/>
      <c r="Z326" s="1379"/>
      <c r="AA326" s="1379"/>
      <c r="AB326" s="1379"/>
      <c r="AC326" s="1379"/>
      <c r="AD326" s="1379"/>
      <c r="AE326" s="1379"/>
      <c r="AF326" s="1379"/>
      <c r="AG326" s="1379"/>
      <c r="AH326" s="1380"/>
      <c r="AI326" s="40"/>
      <c r="AJ326" s="1386"/>
    </row>
    <row r="327" spans="1:36" s="489" customFormat="1" ht="27.6" customHeight="1" x14ac:dyDescent="0.2">
      <c r="A327" s="493"/>
      <c r="D327" s="1104" t="s">
        <v>32</v>
      </c>
      <c r="E327" s="1105"/>
      <c r="F327" s="1105"/>
      <c r="G327" s="1106"/>
      <c r="H327" s="1374">
        <v>0</v>
      </c>
      <c r="I327" s="1374"/>
      <c r="J327" s="1374"/>
      <c r="K327" s="1374">
        <v>0</v>
      </c>
      <c r="L327" s="1374"/>
      <c r="M327" s="1374"/>
      <c r="N327" s="1374">
        <v>0</v>
      </c>
      <c r="O327" s="1374"/>
      <c r="P327" s="1374"/>
      <c r="Q327" s="1374">
        <f t="shared" ref="Q327" ca="1" si="75">Q309-Q315-Q321</f>
        <v>0</v>
      </c>
      <c r="R327" s="1374"/>
      <c r="S327" s="1374"/>
      <c r="T327" s="1374">
        <f t="shared" ref="T327" ca="1" si="76">T309-T315-T321</f>
        <v>0</v>
      </c>
      <c r="U327" s="1374"/>
      <c r="V327" s="1374"/>
      <c r="W327" s="1374">
        <f t="shared" ref="W327" ca="1" si="77">W309-W315-W321</f>
        <v>0</v>
      </c>
      <c r="X327" s="1374"/>
      <c r="Y327" s="1374"/>
      <c r="Z327" s="1374">
        <f t="shared" ref="Z327" ca="1" si="78">Z309-Z315-Z321</f>
        <v>0</v>
      </c>
      <c r="AA327" s="1374"/>
      <c r="AB327" s="1374"/>
      <c r="AC327" s="1374">
        <f t="shared" ref="AC327" ca="1" si="79">AC309-AC315-AC321</f>
        <v>0</v>
      </c>
      <c r="AD327" s="1374"/>
      <c r="AE327" s="1374"/>
      <c r="AF327" s="1375">
        <v>0</v>
      </c>
      <c r="AG327" s="1376"/>
      <c r="AH327" s="1377"/>
      <c r="AI327" s="40"/>
      <c r="AJ327" s="1386"/>
    </row>
    <row r="328" spans="1:36" s="489" customFormat="1" ht="22.5" customHeight="1" thickBot="1" x14ac:dyDescent="0.25">
      <c r="A328" s="493"/>
      <c r="D328" s="1081" t="s">
        <v>30</v>
      </c>
      <c r="E328" s="1082"/>
      <c r="F328" s="1082"/>
      <c r="G328" s="1083"/>
      <c r="H328" s="1370">
        <v>0</v>
      </c>
      <c r="I328" s="1370"/>
      <c r="J328" s="1370"/>
      <c r="K328" s="1370">
        <v>0</v>
      </c>
      <c r="L328" s="1370"/>
      <c r="M328" s="1370"/>
      <c r="N328" s="1370">
        <v>0</v>
      </c>
      <c r="O328" s="1370"/>
      <c r="P328" s="1370"/>
      <c r="Q328" s="1370">
        <f t="shared" ref="Q328" ca="1" si="80">Q313-Q319-Q325</f>
        <v>0</v>
      </c>
      <c r="R328" s="1370"/>
      <c r="S328" s="1370"/>
      <c r="T328" s="1370">
        <f t="shared" ref="T328" ca="1" si="81">T313-T319-T325</f>
        <v>0</v>
      </c>
      <c r="U328" s="1370"/>
      <c r="V328" s="1370"/>
      <c r="W328" s="1370">
        <f t="shared" ref="W328" ca="1" si="82">W313-W319-W325</f>
        <v>0</v>
      </c>
      <c r="X328" s="1370"/>
      <c r="Y328" s="1370"/>
      <c r="Z328" s="1370">
        <f ca="1">Z313-Z319-Z325</f>
        <v>0</v>
      </c>
      <c r="AA328" s="1370"/>
      <c r="AB328" s="1370"/>
      <c r="AC328" s="1370">
        <f t="shared" ref="AC328" ca="1" si="83">AC313-AC319-AC325</f>
        <v>0</v>
      </c>
      <c r="AD328" s="1370"/>
      <c r="AE328" s="1370"/>
      <c r="AF328" s="1371">
        <v>0</v>
      </c>
      <c r="AG328" s="1372"/>
      <c r="AH328" s="1373"/>
      <c r="AI328" s="40"/>
      <c r="AJ328" s="1386"/>
    </row>
    <row r="329" spans="1:36" s="489" customFormat="1" ht="14.25" customHeight="1" thickBot="1" x14ac:dyDescent="0.25">
      <c r="A329" s="493"/>
      <c r="D329" s="520"/>
      <c r="E329" s="515"/>
      <c r="F329" s="515"/>
      <c r="G329" s="515"/>
      <c r="H329" s="515"/>
      <c r="I329" s="515"/>
      <c r="J329" s="515"/>
      <c r="K329" s="515"/>
      <c r="L329" s="515"/>
      <c r="M329" s="515"/>
      <c r="N329" s="515"/>
      <c r="O329" s="515"/>
      <c r="P329" s="515"/>
      <c r="Q329" s="515"/>
      <c r="R329" s="515"/>
      <c r="S329" s="515"/>
      <c r="T329" s="515"/>
      <c r="U329" s="515"/>
      <c r="V329" s="515"/>
      <c r="W329" s="515"/>
      <c r="X329" s="515"/>
      <c r="Y329" s="515"/>
      <c r="Z329" s="515"/>
      <c r="AA329" s="515"/>
      <c r="AB329" s="515"/>
      <c r="AC329" s="515"/>
      <c r="AD329" s="515"/>
      <c r="AE329" s="515"/>
      <c r="AF329" s="515"/>
      <c r="AG329" s="515"/>
      <c r="AI329" s="40"/>
    </row>
    <row r="330" spans="1:36" s="489" customFormat="1" ht="29.25" customHeight="1" thickBot="1" x14ac:dyDescent="0.25">
      <c r="A330" s="493">
        <v>6</v>
      </c>
      <c r="D330" s="999" t="s">
        <v>40</v>
      </c>
      <c r="E330" s="1000"/>
      <c r="F330" s="1000"/>
      <c r="G330" s="1000"/>
      <c r="H330" s="1000"/>
      <c r="I330" s="1000"/>
      <c r="J330" s="1000"/>
      <c r="K330" s="1000"/>
      <c r="L330" s="1000"/>
      <c r="M330" s="1000"/>
      <c r="N330" s="1000"/>
      <c r="O330" s="1000"/>
      <c r="P330" s="1000"/>
      <c r="Q330" s="1000"/>
      <c r="R330" s="1001"/>
      <c r="S330" s="999" t="s">
        <v>36</v>
      </c>
      <c r="T330" s="1000"/>
      <c r="U330" s="1000"/>
      <c r="V330" s="1000"/>
      <c r="W330" s="1000"/>
      <c r="X330" s="1000"/>
      <c r="Y330" s="1000"/>
      <c r="Z330" s="1000"/>
      <c r="AA330" s="1000"/>
      <c r="AB330" s="1000"/>
      <c r="AC330" s="1000"/>
      <c r="AD330" s="1000"/>
      <c r="AE330" s="1000"/>
      <c r="AF330" s="1000"/>
      <c r="AG330" s="1001"/>
      <c r="AI330" s="40"/>
    </row>
    <row r="331" spans="1:36" s="489" customFormat="1" ht="29.25" customHeight="1" x14ac:dyDescent="0.2">
      <c r="A331" s="493"/>
      <c r="D331" s="985" t="s">
        <v>48</v>
      </c>
      <c r="E331" s="986"/>
      <c r="F331" s="986"/>
      <c r="G331" s="986"/>
      <c r="H331" s="986"/>
      <c r="I331" s="986"/>
      <c r="J331" s="986"/>
      <c r="K331" s="986"/>
      <c r="L331" s="986"/>
      <c r="M331" s="986"/>
      <c r="N331" s="986"/>
      <c r="O331" s="986"/>
      <c r="P331" s="986"/>
      <c r="Q331" s="986"/>
      <c r="R331" s="987"/>
      <c r="S331" s="1383">
        <v>0</v>
      </c>
      <c r="T331" s="1384"/>
      <c r="U331" s="1384"/>
      <c r="V331" s="1384"/>
      <c r="W331" s="1384"/>
      <c r="X331" s="1384"/>
      <c r="Y331" s="1384"/>
      <c r="Z331" s="1384"/>
      <c r="AA331" s="1384"/>
      <c r="AB331" s="1384"/>
      <c r="AC331" s="1384"/>
      <c r="AD331" s="1384"/>
      <c r="AE331" s="1384"/>
      <c r="AF331" s="1384"/>
      <c r="AG331" s="1385"/>
      <c r="AJ331" s="1386"/>
    </row>
    <row r="332" spans="1:36" s="489" customFormat="1" ht="29.25" customHeight="1" thickBot="1" x14ac:dyDescent="0.25">
      <c r="A332" s="493"/>
      <c r="D332" s="967" t="s">
        <v>49</v>
      </c>
      <c r="E332" s="968"/>
      <c r="F332" s="968"/>
      <c r="G332" s="968"/>
      <c r="H332" s="968"/>
      <c r="I332" s="968"/>
      <c r="J332" s="968"/>
      <c r="K332" s="968"/>
      <c r="L332" s="968"/>
      <c r="M332" s="968"/>
      <c r="N332" s="968"/>
      <c r="O332" s="968"/>
      <c r="P332" s="968"/>
      <c r="Q332" s="968"/>
      <c r="R332" s="969"/>
      <c r="S332" s="1387">
        <v>0</v>
      </c>
      <c r="T332" s="1388"/>
      <c r="U332" s="1388"/>
      <c r="V332" s="1388"/>
      <c r="W332" s="1388"/>
      <c r="X332" s="1388"/>
      <c r="Y332" s="1388"/>
      <c r="Z332" s="1388"/>
      <c r="AA332" s="1388"/>
      <c r="AB332" s="1388"/>
      <c r="AC332" s="1388"/>
      <c r="AD332" s="1388"/>
      <c r="AE332" s="1388"/>
      <c r="AF332" s="1388"/>
      <c r="AG332" s="1389"/>
      <c r="AJ332" s="1386"/>
    </row>
    <row r="333" spans="1:36" s="489" customFormat="1" x14ac:dyDescent="0.2">
      <c r="A333" s="493"/>
    </row>
    <row r="334" spans="1:36" s="489" customFormat="1" x14ac:dyDescent="0.2">
      <c r="A334" s="493"/>
      <c r="D334" s="488" t="s">
        <v>1251</v>
      </c>
    </row>
    <row r="335" spans="1:36" s="489" customFormat="1" ht="15" customHeight="1" x14ac:dyDescent="0.2">
      <c r="A335" s="493"/>
    </row>
    <row r="336" spans="1:36" s="489" customFormat="1" ht="57" customHeight="1" x14ac:dyDescent="0.2">
      <c r="A336" s="493"/>
      <c r="D336" s="1312" t="s">
        <v>1980</v>
      </c>
      <c r="E336" s="1369"/>
      <c r="F336" s="1369"/>
      <c r="G336" s="1369"/>
      <c r="H336" s="1369"/>
      <c r="I336" s="1369"/>
      <c r="J336" s="1369"/>
      <c r="K336" s="1369"/>
      <c r="L336" s="1369"/>
      <c r="M336" s="1369"/>
      <c r="N336" s="1369"/>
      <c r="O336" s="1369"/>
      <c r="P336" s="1369"/>
      <c r="Q336" s="1369"/>
      <c r="R336" s="1369"/>
      <c r="S336" s="1369"/>
      <c r="T336" s="1369"/>
      <c r="U336" s="1369"/>
      <c r="V336" s="1369"/>
      <c r="W336" s="1369"/>
      <c r="X336" s="1369"/>
      <c r="Y336" s="1369"/>
      <c r="Z336" s="1369"/>
      <c r="AA336" s="1369"/>
      <c r="AB336" s="1369"/>
      <c r="AC336" s="1369"/>
      <c r="AD336" s="1369"/>
      <c r="AE336" s="1369"/>
      <c r="AF336" s="1369"/>
      <c r="AG336" s="1369"/>
    </row>
    <row r="337" spans="1:36" s="489" customFormat="1" ht="57" customHeight="1" x14ac:dyDescent="0.2">
      <c r="A337" s="493"/>
      <c r="D337" s="815"/>
      <c r="E337" s="515"/>
      <c r="F337" s="515"/>
      <c r="G337" s="515"/>
      <c r="H337" s="515"/>
      <c r="I337" s="515"/>
      <c r="J337" s="515"/>
      <c r="K337" s="515"/>
      <c r="L337" s="515"/>
      <c r="M337" s="515"/>
      <c r="N337" s="515"/>
      <c r="O337" s="515"/>
      <c r="P337" s="515"/>
      <c r="Q337" s="515"/>
      <c r="R337" s="515"/>
      <c r="S337" s="515"/>
      <c r="T337" s="515"/>
      <c r="U337" s="515"/>
      <c r="V337" s="515"/>
      <c r="W337" s="515"/>
      <c r="X337" s="515"/>
      <c r="Y337" s="515"/>
      <c r="Z337" s="515"/>
      <c r="AA337" s="515"/>
      <c r="AB337" s="515"/>
      <c r="AC337" s="515"/>
      <c r="AD337" s="515"/>
      <c r="AE337" s="515"/>
      <c r="AF337" s="515"/>
      <c r="AG337" s="515"/>
    </row>
    <row r="338" spans="1:36" s="489" customFormat="1" ht="30.6" customHeight="1" x14ac:dyDescent="0.2">
      <c r="A338" s="493"/>
      <c r="D338" s="815"/>
      <c r="E338" s="515"/>
      <c r="F338" s="515"/>
      <c r="G338" s="515"/>
      <c r="H338" s="515"/>
      <c r="I338" s="515"/>
      <c r="J338" s="515"/>
      <c r="K338" s="515"/>
      <c r="L338" s="515"/>
      <c r="M338" s="515"/>
      <c r="N338" s="515"/>
      <c r="O338" s="515"/>
      <c r="P338" s="515"/>
      <c r="Q338" s="515"/>
      <c r="R338" s="515"/>
      <c r="S338" s="515"/>
      <c r="T338" s="515"/>
      <c r="U338" s="515"/>
      <c r="V338" s="515"/>
      <c r="W338" s="515"/>
      <c r="X338" s="515"/>
      <c r="Y338" s="515"/>
      <c r="Z338" s="515"/>
      <c r="AA338" s="515"/>
      <c r="AB338" s="515"/>
      <c r="AC338" s="515"/>
      <c r="AD338" s="515"/>
      <c r="AE338" s="515"/>
      <c r="AF338" s="515"/>
      <c r="AG338" s="515"/>
    </row>
    <row r="339" spans="1:36" s="489" customFormat="1" ht="57" customHeight="1" x14ac:dyDescent="0.2">
      <c r="A339" s="493"/>
      <c r="D339" s="815"/>
      <c r="E339" s="515"/>
      <c r="F339" s="515"/>
      <c r="G339" s="515"/>
      <c r="H339" s="515"/>
      <c r="I339" s="515"/>
      <c r="J339" s="515"/>
      <c r="K339" s="515"/>
      <c r="L339" s="515"/>
      <c r="M339" s="515"/>
      <c r="N339" s="515"/>
      <c r="O339" s="515"/>
      <c r="P339" s="515"/>
      <c r="Q339" s="515"/>
      <c r="R339" s="515"/>
      <c r="S339" s="515"/>
      <c r="T339" s="515"/>
      <c r="U339" s="515"/>
      <c r="V339" s="515"/>
      <c r="W339" s="515"/>
      <c r="X339" s="515"/>
      <c r="Y339" s="515"/>
      <c r="Z339" s="515"/>
      <c r="AA339" s="515"/>
      <c r="AB339" s="515"/>
      <c r="AC339" s="515"/>
      <c r="AD339" s="515"/>
      <c r="AE339" s="515"/>
      <c r="AF339" s="515"/>
      <c r="AG339" s="515"/>
    </row>
    <row r="340" spans="1:36" s="489" customFormat="1" ht="57" customHeight="1" x14ac:dyDescent="0.2">
      <c r="A340" s="493"/>
      <c r="D340" s="815"/>
      <c r="E340" s="515"/>
      <c r="F340" s="515"/>
      <c r="G340" s="515"/>
      <c r="H340" s="515"/>
      <c r="I340" s="515"/>
      <c r="J340" s="515"/>
      <c r="K340" s="515"/>
      <c r="L340" s="515"/>
      <c r="M340" s="515"/>
      <c r="N340" s="515"/>
      <c r="O340" s="515"/>
      <c r="P340" s="515"/>
      <c r="Q340" s="515"/>
      <c r="R340" s="515"/>
      <c r="S340" s="515"/>
      <c r="T340" s="515"/>
      <c r="U340" s="515"/>
      <c r="V340" s="515"/>
      <c r="W340" s="515"/>
      <c r="X340" s="515"/>
      <c r="Y340" s="515"/>
      <c r="Z340" s="515"/>
      <c r="AA340" s="515"/>
      <c r="AB340" s="515"/>
      <c r="AC340" s="515"/>
      <c r="AD340" s="515"/>
      <c r="AE340" s="515"/>
      <c r="AF340" s="515"/>
      <c r="AG340" s="515"/>
    </row>
    <row r="341" spans="1:36" s="489" customFormat="1" ht="14.45" customHeight="1" x14ac:dyDescent="0.2">
      <c r="A341" s="493"/>
      <c r="D341" s="815"/>
      <c r="E341" s="515"/>
      <c r="F341" s="515"/>
      <c r="G341" s="515"/>
      <c r="H341" s="515"/>
      <c r="I341" s="515"/>
      <c r="J341" s="515"/>
      <c r="K341" s="515"/>
      <c r="L341" s="515"/>
      <c r="M341" s="515"/>
      <c r="N341" s="515"/>
      <c r="O341" s="515"/>
      <c r="P341" s="515"/>
      <c r="Q341" s="515"/>
      <c r="R341" s="515"/>
      <c r="S341" s="515"/>
      <c r="T341" s="515"/>
      <c r="U341" s="515"/>
      <c r="V341" s="515"/>
      <c r="W341" s="515"/>
      <c r="X341" s="515"/>
      <c r="Y341" s="515"/>
      <c r="Z341" s="515"/>
      <c r="AA341" s="515"/>
      <c r="AB341" s="515"/>
      <c r="AC341" s="515"/>
      <c r="AD341" s="515"/>
      <c r="AE341" s="515"/>
      <c r="AF341" s="515"/>
      <c r="AG341" s="515"/>
    </row>
    <row r="342" spans="1:36" s="489" customFormat="1" ht="16.149999999999999" customHeight="1" x14ac:dyDescent="0.2">
      <c r="A342" s="493"/>
      <c r="D342" s="815"/>
      <c r="E342" s="515"/>
      <c r="F342" s="515"/>
      <c r="G342" s="515"/>
      <c r="H342" s="515"/>
      <c r="I342" s="515"/>
      <c r="J342" s="515"/>
      <c r="K342" s="515"/>
      <c r="L342" s="515"/>
      <c r="M342" s="515"/>
      <c r="N342" s="515"/>
      <c r="O342" s="515"/>
      <c r="P342" s="515"/>
      <c r="Q342" s="515"/>
      <c r="R342" s="515"/>
      <c r="S342" s="515"/>
      <c r="T342" s="515"/>
      <c r="U342" s="515"/>
      <c r="V342" s="515"/>
      <c r="W342" s="515"/>
      <c r="X342" s="515"/>
      <c r="Y342" s="515"/>
      <c r="Z342" s="515"/>
      <c r="AA342" s="515"/>
      <c r="AB342" s="515"/>
      <c r="AC342" s="515"/>
      <c r="AD342" s="515"/>
      <c r="AE342" s="515"/>
      <c r="AF342" s="515"/>
      <c r="AG342" s="515"/>
    </row>
    <row r="343" spans="1:36" s="489" customFormat="1" ht="12.75" customHeight="1" x14ac:dyDescent="0.2">
      <c r="A343" s="493"/>
      <c r="D343" s="488" t="s">
        <v>1307</v>
      </c>
      <c r="E343" s="515"/>
      <c r="F343" s="515"/>
    </row>
    <row r="344" spans="1:36" s="489" customFormat="1" ht="12.75" customHeight="1" x14ac:dyDescent="0.2">
      <c r="A344" s="493"/>
      <c r="E344" s="515"/>
      <c r="F344" s="515"/>
    </row>
    <row r="345" spans="1:36" s="489" customFormat="1" x14ac:dyDescent="0.2">
      <c r="A345" s="493"/>
      <c r="D345" s="519" t="s">
        <v>1308</v>
      </c>
      <c r="E345" s="515"/>
      <c r="F345" s="515"/>
    </row>
    <row r="346" spans="1:36" s="489" customFormat="1" ht="15" customHeight="1" thickBot="1" x14ac:dyDescent="0.25">
      <c r="A346" s="493"/>
      <c r="D346" s="520"/>
      <c r="E346" s="515"/>
      <c r="F346" s="515"/>
      <c r="G346" s="515"/>
      <c r="H346" s="515"/>
      <c r="I346" s="515"/>
      <c r="J346" s="515"/>
      <c r="K346" s="515"/>
      <c r="L346" s="515"/>
      <c r="M346" s="515"/>
      <c r="N346" s="515"/>
      <c r="O346" s="515"/>
      <c r="P346" s="515"/>
      <c r="Q346" s="515"/>
      <c r="R346" s="515"/>
      <c r="S346" s="515"/>
      <c r="T346" s="515"/>
      <c r="U346" s="515"/>
      <c r="V346" s="515"/>
      <c r="W346" s="515"/>
      <c r="X346" s="515"/>
      <c r="Y346" s="515"/>
      <c r="Z346" s="515"/>
      <c r="AA346" s="515"/>
      <c r="AB346" s="515"/>
      <c r="AC346" s="515"/>
      <c r="AD346" s="515"/>
      <c r="AE346" s="515"/>
      <c r="AF346" s="515"/>
      <c r="AG346" s="515"/>
    </row>
    <row r="347" spans="1:36" s="489" customFormat="1" ht="15" customHeight="1" thickBot="1" x14ac:dyDescent="0.25">
      <c r="A347" s="493" t="s">
        <v>1309</v>
      </c>
      <c r="D347" s="1068" t="s">
        <v>55</v>
      </c>
      <c r="E347" s="1069"/>
      <c r="F347" s="1069"/>
      <c r="G347" s="1070"/>
      <c r="H347" s="999" t="s">
        <v>3</v>
      </c>
      <c r="I347" s="1000"/>
      <c r="J347" s="1000"/>
      <c r="K347" s="1000"/>
      <c r="L347" s="1000"/>
      <c r="M347" s="1000"/>
      <c r="N347" s="1000"/>
      <c r="O347" s="1000"/>
      <c r="P347" s="1000"/>
      <c r="Q347" s="1000"/>
      <c r="R347" s="1000"/>
      <c r="S347" s="1000"/>
      <c r="T347" s="1000"/>
      <c r="U347" s="1000"/>
      <c r="V347" s="1000"/>
      <c r="W347" s="1000"/>
      <c r="X347" s="1000"/>
      <c r="Y347" s="1000"/>
      <c r="Z347" s="1000"/>
      <c r="AA347" s="1000"/>
      <c r="AB347" s="1000"/>
      <c r="AC347" s="1000"/>
      <c r="AD347" s="1000"/>
      <c r="AE347" s="1000"/>
      <c r="AF347" s="1000"/>
      <c r="AG347" s="1000"/>
      <c r="AH347" s="1001"/>
      <c r="AI347" s="817"/>
      <c r="AJ347" s="1308"/>
    </row>
    <row r="348" spans="1:36" s="489" customFormat="1" ht="80.25" customHeight="1" thickBot="1" x14ac:dyDescent="0.25">
      <c r="A348" s="493"/>
      <c r="D348" s="1071"/>
      <c r="E348" s="1072"/>
      <c r="F348" s="1072"/>
      <c r="G348" s="1073"/>
      <c r="H348" s="1002" t="s">
        <v>51</v>
      </c>
      <c r="I348" s="1002"/>
      <c r="J348" s="1002"/>
      <c r="K348" s="1002" t="s">
        <v>459</v>
      </c>
      <c r="L348" s="1002"/>
      <c r="M348" s="1002"/>
      <c r="N348" s="1002" t="s">
        <v>52</v>
      </c>
      <c r="O348" s="1002"/>
      <c r="P348" s="1002"/>
      <c r="Q348" s="1002" t="s">
        <v>458</v>
      </c>
      <c r="R348" s="1002"/>
      <c r="S348" s="1002"/>
      <c r="T348" s="1002" t="s">
        <v>53</v>
      </c>
      <c r="U348" s="1002"/>
      <c r="V348" s="1002"/>
      <c r="W348" s="1002" t="s">
        <v>54</v>
      </c>
      <c r="X348" s="1002"/>
      <c r="Y348" s="1002"/>
      <c r="Z348" s="1002" t="s">
        <v>410</v>
      </c>
      <c r="AA348" s="1002"/>
      <c r="AB348" s="1002"/>
      <c r="AC348" s="1002" t="s">
        <v>411</v>
      </c>
      <c r="AD348" s="1002"/>
      <c r="AE348" s="1002"/>
      <c r="AF348" s="1003" t="s">
        <v>14</v>
      </c>
      <c r="AG348" s="1004"/>
      <c r="AH348" s="1005"/>
      <c r="AI348" s="274"/>
      <c r="AJ348" s="1308"/>
    </row>
    <row r="349" spans="1:36" s="489" customFormat="1" ht="15" thickBot="1" x14ac:dyDescent="0.25">
      <c r="A349" s="493"/>
      <c r="D349" s="1378" t="s">
        <v>25</v>
      </c>
      <c r="E349" s="1379"/>
      <c r="F349" s="1379"/>
      <c r="G349" s="1379"/>
      <c r="H349" s="1379"/>
      <c r="I349" s="1379"/>
      <c r="J349" s="1379"/>
      <c r="K349" s="1379"/>
      <c r="L349" s="1379"/>
      <c r="M349" s="1379"/>
      <c r="N349" s="1379"/>
      <c r="O349" s="1379"/>
      <c r="P349" s="1379"/>
      <c r="Q349" s="1379"/>
      <c r="R349" s="1379"/>
      <c r="S349" s="1379"/>
      <c r="T349" s="1379"/>
      <c r="U349" s="1379"/>
      <c r="V349" s="1379"/>
      <c r="W349" s="1379"/>
      <c r="X349" s="1379"/>
      <c r="Y349" s="1379"/>
      <c r="Z349" s="1379"/>
      <c r="AA349" s="1379"/>
      <c r="AB349" s="1379"/>
      <c r="AC349" s="1379"/>
      <c r="AD349" s="1379"/>
      <c r="AE349" s="1379"/>
      <c r="AF349" s="1379"/>
      <c r="AG349" s="1379"/>
      <c r="AH349" s="1380"/>
      <c r="AI349" s="855"/>
      <c r="AJ349" s="1308"/>
    </row>
    <row r="350" spans="1:36" s="489" customFormat="1" ht="27.6" customHeight="1" x14ac:dyDescent="0.2">
      <c r="A350" s="493"/>
      <c r="D350" s="1104" t="s">
        <v>26</v>
      </c>
      <c r="E350" s="1105"/>
      <c r="F350" s="1105"/>
      <c r="G350" s="1106"/>
      <c r="H350" s="1382"/>
      <c r="I350" s="1382"/>
      <c r="J350" s="1382"/>
      <c r="K350" s="1025"/>
      <c r="L350" s="1025"/>
      <c r="M350" s="1025"/>
      <c r="N350" s="1025">
        <v>125739</v>
      </c>
      <c r="O350" s="1025"/>
      <c r="P350" s="1025"/>
      <c r="Q350" s="1025"/>
      <c r="R350" s="1025"/>
      <c r="S350" s="1025"/>
      <c r="T350" s="1025"/>
      <c r="U350" s="1025"/>
      <c r="V350" s="1025"/>
      <c r="W350" s="1025"/>
      <c r="X350" s="1025"/>
      <c r="Y350" s="1025"/>
      <c r="Z350" s="1025"/>
      <c r="AA350" s="1025"/>
      <c r="AB350" s="1025"/>
      <c r="AC350" s="1025"/>
      <c r="AD350" s="1025"/>
      <c r="AE350" s="1025"/>
      <c r="AF350" s="989">
        <f ca="1">SUM(H350:AE350)</f>
        <v>125739</v>
      </c>
      <c r="AG350" s="990"/>
      <c r="AH350" s="991"/>
      <c r="AI350" s="856"/>
      <c r="AJ350" s="1308"/>
    </row>
    <row r="351" spans="1:36" s="489" customFormat="1" x14ac:dyDescent="0.2">
      <c r="A351" s="493"/>
      <c r="D351" s="1250" t="s">
        <v>27</v>
      </c>
      <c r="E351" s="1251"/>
      <c r="F351" s="1251"/>
      <c r="G351" s="1252"/>
      <c r="H351" s="1097"/>
      <c r="I351" s="1097"/>
      <c r="J351" s="1097"/>
      <c r="K351" s="1381"/>
      <c r="L351" s="1381"/>
      <c r="M351" s="1381"/>
      <c r="N351" s="1381"/>
      <c r="O351" s="1381"/>
      <c r="P351" s="1381"/>
      <c r="Q351" s="1381"/>
      <c r="R351" s="1381"/>
      <c r="S351" s="1381"/>
      <c r="T351" s="1381"/>
      <c r="U351" s="1381"/>
      <c r="V351" s="1381"/>
      <c r="W351" s="1381"/>
      <c r="X351" s="1381"/>
      <c r="Y351" s="1381"/>
      <c r="Z351" s="1381"/>
      <c r="AA351" s="1381"/>
      <c r="AB351" s="1381"/>
      <c r="AC351" s="977"/>
      <c r="AD351" s="977"/>
      <c r="AE351" s="977"/>
      <c r="AF351" s="978">
        <f ca="1">SUM(H351:AE351)</f>
        <v>0</v>
      </c>
      <c r="AG351" s="979"/>
      <c r="AH351" s="980"/>
      <c r="AI351" s="856"/>
      <c r="AJ351" s="1308"/>
    </row>
    <row r="352" spans="1:36" s="489" customFormat="1" ht="14.25" customHeight="1" x14ac:dyDescent="0.2">
      <c r="A352" s="493"/>
      <c r="D352" s="1250" t="s">
        <v>28</v>
      </c>
      <c r="E352" s="1251"/>
      <c r="F352" s="1251"/>
      <c r="G352" s="1252"/>
      <c r="H352" s="1097"/>
      <c r="I352" s="1097"/>
      <c r="J352" s="1097"/>
      <c r="K352" s="1381"/>
      <c r="L352" s="1381"/>
      <c r="M352" s="1381"/>
      <c r="N352" s="1381"/>
      <c r="O352" s="1381"/>
      <c r="P352" s="1381"/>
      <c r="Q352" s="1381"/>
      <c r="R352" s="1381"/>
      <c r="S352" s="1381"/>
      <c r="T352" s="1381"/>
      <c r="U352" s="1381"/>
      <c r="V352" s="1381"/>
      <c r="W352" s="1381"/>
      <c r="X352" s="1381"/>
      <c r="Y352" s="1381"/>
      <c r="Z352" s="1381"/>
      <c r="AA352" s="1381"/>
      <c r="AB352" s="1381"/>
      <c r="AC352" s="977"/>
      <c r="AD352" s="977"/>
      <c r="AE352" s="977"/>
      <c r="AF352" s="978">
        <f ca="1">SUM(H352:AE352)</f>
        <v>0</v>
      </c>
      <c r="AG352" s="979"/>
      <c r="AH352" s="980"/>
      <c r="AI352" s="856"/>
      <c r="AJ352" s="1308"/>
    </row>
    <row r="353" spans="1:36" s="489" customFormat="1" ht="14.25" customHeight="1" x14ac:dyDescent="0.2">
      <c r="A353" s="493"/>
      <c r="D353" s="1250" t="s">
        <v>29</v>
      </c>
      <c r="E353" s="1251"/>
      <c r="F353" s="1251"/>
      <c r="G353" s="1252"/>
      <c r="H353" s="1097"/>
      <c r="I353" s="1097"/>
      <c r="J353" s="1097"/>
      <c r="K353" s="1381"/>
      <c r="L353" s="1381"/>
      <c r="M353" s="1381"/>
      <c r="N353" s="1381"/>
      <c r="O353" s="1381"/>
      <c r="P353" s="1381"/>
      <c r="Q353" s="1381"/>
      <c r="R353" s="1381"/>
      <c r="S353" s="1381"/>
      <c r="T353" s="1381"/>
      <c r="U353" s="1381"/>
      <c r="V353" s="1381"/>
      <c r="W353" s="1381"/>
      <c r="X353" s="1381"/>
      <c r="Y353" s="1381"/>
      <c r="Z353" s="1381"/>
      <c r="AA353" s="1381"/>
      <c r="AB353" s="1381"/>
      <c r="AC353" s="977"/>
      <c r="AD353" s="977"/>
      <c r="AE353" s="977"/>
      <c r="AF353" s="978">
        <f ca="1">SUM(H353:AE353)</f>
        <v>0</v>
      </c>
      <c r="AG353" s="979"/>
      <c r="AH353" s="980"/>
      <c r="AI353" s="856"/>
      <c r="AJ353" s="1308"/>
    </row>
    <row r="354" spans="1:36" s="489" customFormat="1" ht="22.5" customHeight="1" thickBot="1" x14ac:dyDescent="0.25">
      <c r="A354" s="493"/>
      <c r="D354" s="1081" t="s">
        <v>30</v>
      </c>
      <c r="E354" s="1082"/>
      <c r="F354" s="1082"/>
      <c r="G354" s="1083"/>
      <c r="H354" s="1370">
        <f ca="1">H350+H351-H352+H353</f>
        <v>0</v>
      </c>
      <c r="I354" s="1370"/>
      <c r="J354" s="1370"/>
      <c r="K354" s="1370">
        <f t="shared" ref="K354" ca="1" si="84">K350+K351-K352+K353</f>
        <v>0</v>
      </c>
      <c r="L354" s="1370"/>
      <c r="M354" s="1370"/>
      <c r="N354" s="1370">
        <f t="shared" ref="N354" ca="1" si="85">N350+N351-N352+N353</f>
        <v>125739</v>
      </c>
      <c r="O354" s="1370"/>
      <c r="P354" s="1370"/>
      <c r="Q354" s="1370">
        <f t="shared" ref="Q354" ca="1" si="86">Q350+Q351-Q352+Q353</f>
        <v>0</v>
      </c>
      <c r="R354" s="1370"/>
      <c r="S354" s="1370"/>
      <c r="T354" s="1370">
        <f t="shared" ref="T354" ca="1" si="87">T350+T351-T352+T353</f>
        <v>0</v>
      </c>
      <c r="U354" s="1370"/>
      <c r="V354" s="1370"/>
      <c r="W354" s="1370">
        <f t="shared" ref="W354" ca="1" si="88">W350+W351-W352+W353</f>
        <v>0</v>
      </c>
      <c r="X354" s="1370"/>
      <c r="Y354" s="1370"/>
      <c r="Z354" s="1370">
        <f t="shared" ref="Z354" ca="1" si="89">Z350+Z351-Z352+Z353</f>
        <v>0</v>
      </c>
      <c r="AA354" s="1370"/>
      <c r="AB354" s="1370"/>
      <c r="AC354" s="1370">
        <f t="shared" ref="AC354" ca="1" si="90">AC350+AC351-AC352+AC353</f>
        <v>0</v>
      </c>
      <c r="AD354" s="1370"/>
      <c r="AE354" s="1370"/>
      <c r="AF354" s="1371">
        <f t="shared" ref="AF354" ca="1" si="91">AF350+AF351-AF352+AF353</f>
        <v>125739</v>
      </c>
      <c r="AG354" s="1372"/>
      <c r="AH354" s="1373"/>
      <c r="AI354" s="857"/>
      <c r="AJ354" s="1308"/>
    </row>
    <row r="355" spans="1:36" s="489" customFormat="1" ht="15" thickBot="1" x14ac:dyDescent="0.25">
      <c r="A355" s="493"/>
      <c r="D355" s="1378" t="s">
        <v>33</v>
      </c>
      <c r="E355" s="1379"/>
      <c r="F355" s="1379"/>
      <c r="G355" s="1379"/>
      <c r="H355" s="1379"/>
      <c r="I355" s="1379"/>
      <c r="J355" s="1379"/>
      <c r="K355" s="1379"/>
      <c r="L355" s="1379"/>
      <c r="M355" s="1379"/>
      <c r="N355" s="1379"/>
      <c r="O355" s="1379"/>
      <c r="P355" s="1379"/>
      <c r="Q355" s="1379"/>
      <c r="R355" s="1379"/>
      <c r="S355" s="1379"/>
      <c r="T355" s="1379"/>
      <c r="U355" s="1379"/>
      <c r="V355" s="1379"/>
      <c r="W355" s="1379"/>
      <c r="X355" s="1379"/>
      <c r="Y355" s="1379"/>
      <c r="Z355" s="1379"/>
      <c r="AA355" s="1379"/>
      <c r="AB355" s="1379"/>
      <c r="AC355" s="1379"/>
      <c r="AD355" s="1379"/>
      <c r="AE355" s="1379"/>
      <c r="AF355" s="1379"/>
      <c r="AG355" s="1379"/>
      <c r="AH355" s="1380"/>
      <c r="AI355" s="855"/>
      <c r="AJ355" s="1308"/>
    </row>
    <row r="356" spans="1:36" s="489" customFormat="1" ht="28.15" customHeight="1" x14ac:dyDescent="0.2">
      <c r="A356" s="493"/>
      <c r="D356" s="1104" t="s">
        <v>32</v>
      </c>
      <c r="E356" s="1105"/>
      <c r="F356" s="1105"/>
      <c r="G356" s="1106"/>
      <c r="H356" s="1382"/>
      <c r="I356" s="1382"/>
      <c r="J356" s="1382"/>
      <c r="K356" s="1025"/>
      <c r="L356" s="1025"/>
      <c r="M356" s="1025"/>
      <c r="N356" s="1025"/>
      <c r="O356" s="1025"/>
      <c r="P356" s="1025"/>
      <c r="Q356" s="1025"/>
      <c r="R356" s="1025"/>
      <c r="S356" s="1025"/>
      <c r="T356" s="1025"/>
      <c r="U356" s="1025"/>
      <c r="V356" s="1025"/>
      <c r="W356" s="1025"/>
      <c r="X356" s="1025"/>
      <c r="Y356" s="1025"/>
      <c r="Z356" s="1025"/>
      <c r="AA356" s="1025"/>
      <c r="AB356" s="1025"/>
      <c r="AC356" s="1025"/>
      <c r="AD356" s="1025"/>
      <c r="AE356" s="1025"/>
      <c r="AF356" s="989">
        <f ca="1">SUM(H356:AE356)</f>
        <v>0</v>
      </c>
      <c r="AG356" s="990"/>
      <c r="AH356" s="991"/>
      <c r="AI356" s="856"/>
      <c r="AJ356" s="1308"/>
    </row>
    <row r="357" spans="1:36" s="489" customFormat="1" ht="15" customHeight="1" x14ac:dyDescent="0.2">
      <c r="A357" s="493"/>
      <c r="D357" s="1250" t="s">
        <v>27</v>
      </c>
      <c r="E357" s="1251"/>
      <c r="F357" s="1251"/>
      <c r="G357" s="1252"/>
      <c r="H357" s="1097"/>
      <c r="I357" s="1097"/>
      <c r="J357" s="1097"/>
      <c r="K357" s="1381"/>
      <c r="L357" s="1381"/>
      <c r="M357" s="1381"/>
      <c r="N357" s="1381"/>
      <c r="O357" s="1381"/>
      <c r="P357" s="1381"/>
      <c r="Q357" s="1381"/>
      <c r="R357" s="1381"/>
      <c r="S357" s="1381"/>
      <c r="T357" s="1381"/>
      <c r="U357" s="1381"/>
      <c r="V357" s="1381"/>
      <c r="W357" s="1381"/>
      <c r="X357" s="1381"/>
      <c r="Y357" s="1381"/>
      <c r="Z357" s="1381"/>
      <c r="AA357" s="1381"/>
      <c r="AB357" s="1381"/>
      <c r="AC357" s="977"/>
      <c r="AD357" s="977"/>
      <c r="AE357" s="977"/>
      <c r="AF357" s="978">
        <f ca="1">SUM(H357:AE357)</f>
        <v>0</v>
      </c>
      <c r="AG357" s="979"/>
      <c r="AH357" s="980"/>
      <c r="AI357" s="856"/>
      <c r="AJ357" s="1308"/>
    </row>
    <row r="358" spans="1:36" s="489" customFormat="1" x14ac:dyDescent="0.2">
      <c r="A358" s="493"/>
      <c r="D358" s="1250" t="s">
        <v>28</v>
      </c>
      <c r="E358" s="1251"/>
      <c r="F358" s="1251"/>
      <c r="G358" s="1252"/>
      <c r="H358" s="1097"/>
      <c r="I358" s="1097"/>
      <c r="J358" s="1097"/>
      <c r="K358" s="1381"/>
      <c r="L358" s="1381"/>
      <c r="M358" s="1381"/>
      <c r="N358" s="1381"/>
      <c r="O358" s="1381"/>
      <c r="P358" s="1381"/>
      <c r="Q358" s="1381"/>
      <c r="R358" s="1381"/>
      <c r="S358" s="1381"/>
      <c r="T358" s="1381"/>
      <c r="U358" s="1381"/>
      <c r="V358" s="1381"/>
      <c r="W358" s="1381"/>
      <c r="X358" s="1381"/>
      <c r="Y358" s="1381"/>
      <c r="Z358" s="1381"/>
      <c r="AA358" s="1381"/>
      <c r="AB358" s="1381"/>
      <c r="AC358" s="977"/>
      <c r="AD358" s="977"/>
      <c r="AE358" s="977"/>
      <c r="AF358" s="978">
        <f ca="1">SUM(H358:AE358)</f>
        <v>0</v>
      </c>
      <c r="AG358" s="979"/>
      <c r="AH358" s="980"/>
      <c r="AI358" s="856"/>
      <c r="AJ358" s="1308"/>
    </row>
    <row r="359" spans="1:36" s="489" customFormat="1" ht="14.25" customHeight="1" x14ac:dyDescent="0.2">
      <c r="A359" s="493"/>
      <c r="D359" s="1250" t="s">
        <v>29</v>
      </c>
      <c r="E359" s="1251"/>
      <c r="F359" s="1251"/>
      <c r="G359" s="1252"/>
      <c r="H359" s="1097"/>
      <c r="I359" s="1097"/>
      <c r="J359" s="1097"/>
      <c r="K359" s="1381"/>
      <c r="L359" s="1381"/>
      <c r="M359" s="1381"/>
      <c r="N359" s="1381"/>
      <c r="O359" s="1381"/>
      <c r="P359" s="1381"/>
      <c r="Q359" s="1381"/>
      <c r="R359" s="1381"/>
      <c r="S359" s="1381"/>
      <c r="T359" s="1381"/>
      <c r="U359" s="1381"/>
      <c r="V359" s="1381"/>
      <c r="W359" s="1381"/>
      <c r="X359" s="1381"/>
      <c r="Y359" s="1381"/>
      <c r="Z359" s="1381"/>
      <c r="AA359" s="1381"/>
      <c r="AB359" s="1381"/>
      <c r="AC359" s="977"/>
      <c r="AD359" s="977"/>
      <c r="AE359" s="977"/>
      <c r="AF359" s="978">
        <f ca="1">SUM(H359:AE359)</f>
        <v>0</v>
      </c>
      <c r="AG359" s="979"/>
      <c r="AH359" s="980"/>
      <c r="AI359" s="856"/>
      <c r="AJ359" s="1308"/>
    </row>
    <row r="360" spans="1:36" s="489" customFormat="1" ht="22.5" customHeight="1" thickBot="1" x14ac:dyDescent="0.25">
      <c r="A360" s="493"/>
      <c r="D360" s="1081" t="s">
        <v>30</v>
      </c>
      <c r="E360" s="1082"/>
      <c r="F360" s="1082"/>
      <c r="G360" s="1083"/>
      <c r="H360" s="1370">
        <f ca="1">H356+H357-H358+H359</f>
        <v>0</v>
      </c>
      <c r="I360" s="1370"/>
      <c r="J360" s="1370"/>
      <c r="K360" s="1370">
        <f t="shared" ref="K360" ca="1" si="92">K356+K357-K358+K359</f>
        <v>0</v>
      </c>
      <c r="L360" s="1370"/>
      <c r="M360" s="1370"/>
      <c r="N360" s="1370">
        <f t="shared" ref="N360" ca="1" si="93">N356+N357-N358+N359</f>
        <v>0</v>
      </c>
      <c r="O360" s="1370"/>
      <c r="P360" s="1370"/>
      <c r="Q360" s="1370">
        <f t="shared" ref="Q360" ca="1" si="94">Q356+Q357-Q358+Q359</f>
        <v>0</v>
      </c>
      <c r="R360" s="1370"/>
      <c r="S360" s="1370"/>
      <c r="T360" s="1370">
        <f t="shared" ref="T360" ca="1" si="95">T356+T357-T358+T359</f>
        <v>0</v>
      </c>
      <c r="U360" s="1370"/>
      <c r="V360" s="1370"/>
      <c r="W360" s="1370">
        <f t="shared" ref="W360" ca="1" si="96">W356+W357-W358+W359</f>
        <v>0</v>
      </c>
      <c r="X360" s="1370"/>
      <c r="Y360" s="1370"/>
      <c r="Z360" s="1370">
        <f t="shared" ref="Z360" ca="1" si="97">Z356+Z357-Z358+Z359</f>
        <v>0</v>
      </c>
      <c r="AA360" s="1370"/>
      <c r="AB360" s="1370"/>
      <c r="AC360" s="1370">
        <f t="shared" ref="AC360" ca="1" si="98">AC356+AC357-AC358+AC359</f>
        <v>0</v>
      </c>
      <c r="AD360" s="1370"/>
      <c r="AE360" s="1370"/>
      <c r="AF360" s="1371">
        <f t="shared" ref="AF360" ca="1" si="99">AF356+AF357-AF358+AF359</f>
        <v>0</v>
      </c>
      <c r="AG360" s="1372"/>
      <c r="AH360" s="1373"/>
      <c r="AI360" s="857"/>
      <c r="AJ360" s="1308"/>
    </row>
    <row r="361" spans="1:36" s="489" customFormat="1" ht="15" thickBot="1" x14ac:dyDescent="0.25">
      <c r="A361" s="493"/>
      <c r="D361" s="1378" t="s">
        <v>256</v>
      </c>
      <c r="E361" s="1379"/>
      <c r="F361" s="1379"/>
      <c r="G361" s="1379"/>
      <c r="H361" s="1379"/>
      <c r="I361" s="1379"/>
      <c r="J361" s="1379"/>
      <c r="K361" s="1379"/>
      <c r="L361" s="1379"/>
      <c r="M361" s="1379"/>
      <c r="N361" s="1379"/>
      <c r="O361" s="1379"/>
      <c r="P361" s="1379"/>
      <c r="Q361" s="1379"/>
      <c r="R361" s="1379"/>
      <c r="S361" s="1379"/>
      <c r="T361" s="1379"/>
      <c r="U361" s="1379"/>
      <c r="V361" s="1379"/>
      <c r="W361" s="1379"/>
      <c r="X361" s="1379"/>
      <c r="Y361" s="1379"/>
      <c r="Z361" s="1379"/>
      <c r="AA361" s="1379"/>
      <c r="AB361" s="1379"/>
      <c r="AC361" s="1379"/>
      <c r="AD361" s="1379"/>
      <c r="AE361" s="1379"/>
      <c r="AF361" s="1379"/>
      <c r="AG361" s="1379"/>
      <c r="AH361" s="1380"/>
      <c r="AI361" s="855"/>
      <c r="AJ361" s="1308"/>
    </row>
    <row r="362" spans="1:36" s="489" customFormat="1" ht="22.5" customHeight="1" x14ac:dyDescent="0.2">
      <c r="A362" s="493"/>
      <c r="D362" s="1104" t="s">
        <v>32</v>
      </c>
      <c r="E362" s="1105"/>
      <c r="F362" s="1105"/>
      <c r="G362" s="1106"/>
      <c r="H362" s="1374">
        <f ca="1">H350-H356</f>
        <v>0</v>
      </c>
      <c r="I362" s="1374"/>
      <c r="J362" s="1374"/>
      <c r="K362" s="1374">
        <f t="shared" ref="K362" ca="1" si="100">K350-K356</f>
        <v>0</v>
      </c>
      <c r="L362" s="1374"/>
      <c r="M362" s="1374"/>
      <c r="N362" s="1374">
        <f t="shared" ref="N362" ca="1" si="101">N350-N356</f>
        <v>125739</v>
      </c>
      <c r="O362" s="1374"/>
      <c r="P362" s="1374"/>
      <c r="Q362" s="1374">
        <f t="shared" ref="Q362" ca="1" si="102">Q350-Q356</f>
        <v>0</v>
      </c>
      <c r="R362" s="1374"/>
      <c r="S362" s="1374"/>
      <c r="T362" s="1374">
        <f t="shared" ref="T362" ca="1" si="103">T350-T356</f>
        <v>0</v>
      </c>
      <c r="U362" s="1374"/>
      <c r="V362" s="1374"/>
      <c r="W362" s="1374">
        <f t="shared" ref="W362" ca="1" si="104">W350-W356</f>
        <v>0</v>
      </c>
      <c r="X362" s="1374"/>
      <c r="Y362" s="1374"/>
      <c r="Z362" s="1374">
        <f t="shared" ref="Z362" ca="1" si="105">Z350-Z356</f>
        <v>0</v>
      </c>
      <c r="AA362" s="1374"/>
      <c r="AB362" s="1374"/>
      <c r="AC362" s="1374">
        <f t="shared" ref="AC362" ca="1" si="106">AC350-AC356</f>
        <v>0</v>
      </c>
      <c r="AD362" s="1374"/>
      <c r="AE362" s="1374"/>
      <c r="AF362" s="1375">
        <f t="shared" ref="AF362" ca="1" si="107">AF350-AF356</f>
        <v>125739</v>
      </c>
      <c r="AG362" s="1376"/>
      <c r="AH362" s="1377"/>
      <c r="AI362" s="857"/>
      <c r="AJ362" s="1308"/>
    </row>
    <row r="363" spans="1:36" s="489" customFormat="1" ht="22.5" customHeight="1" thickBot="1" x14ac:dyDescent="0.25">
      <c r="A363" s="493"/>
      <c r="D363" s="1081" t="s">
        <v>30</v>
      </c>
      <c r="E363" s="1082"/>
      <c r="F363" s="1082"/>
      <c r="G363" s="1083"/>
      <c r="H363" s="1370">
        <f ca="1">H354-H360</f>
        <v>0</v>
      </c>
      <c r="I363" s="1370"/>
      <c r="J363" s="1370"/>
      <c r="K363" s="1370">
        <f t="shared" ref="K363" ca="1" si="108">K354-K360</f>
        <v>0</v>
      </c>
      <c r="L363" s="1370"/>
      <c r="M363" s="1370"/>
      <c r="N363" s="1370">
        <f t="shared" ref="N363" ca="1" si="109">N354-N360</f>
        <v>125739</v>
      </c>
      <c r="O363" s="1370"/>
      <c r="P363" s="1370"/>
      <c r="Q363" s="1370">
        <f t="shared" ref="Q363" ca="1" si="110">Q354-Q360</f>
        <v>0</v>
      </c>
      <c r="R363" s="1370"/>
      <c r="S363" s="1370"/>
      <c r="T363" s="1370">
        <f t="shared" ref="T363" ca="1" si="111">T354-T360</f>
        <v>0</v>
      </c>
      <c r="U363" s="1370"/>
      <c r="V363" s="1370"/>
      <c r="W363" s="1370">
        <f t="shared" ref="W363" ca="1" si="112">W354-W360</f>
        <v>0</v>
      </c>
      <c r="X363" s="1370"/>
      <c r="Y363" s="1370"/>
      <c r="Z363" s="1370">
        <f t="shared" ref="Z363" ca="1" si="113">Z354-Z360</f>
        <v>0</v>
      </c>
      <c r="AA363" s="1370"/>
      <c r="AB363" s="1370"/>
      <c r="AC363" s="1370">
        <f t="shared" ref="AC363" ca="1" si="114">AC354-AC360</f>
        <v>0</v>
      </c>
      <c r="AD363" s="1370"/>
      <c r="AE363" s="1370"/>
      <c r="AF363" s="1371">
        <f t="shared" ref="AF363" ca="1" si="115">AF354-AF360</f>
        <v>125739</v>
      </c>
      <c r="AG363" s="1372"/>
      <c r="AH363" s="1373"/>
      <c r="AI363" s="857"/>
      <c r="AJ363" s="1308"/>
    </row>
    <row r="364" spans="1:36" s="489" customFormat="1" x14ac:dyDescent="0.2">
      <c r="A364" s="493"/>
      <c r="D364" s="520"/>
      <c r="E364" s="515"/>
      <c r="F364" s="515"/>
      <c r="G364" s="515"/>
      <c r="H364" s="515"/>
      <c r="I364" s="515"/>
      <c r="J364" s="515"/>
      <c r="K364" s="515"/>
      <c r="L364" s="515"/>
      <c r="M364" s="515"/>
      <c r="N364" s="515"/>
      <c r="O364" s="515"/>
      <c r="P364" s="515"/>
      <c r="Q364" s="515"/>
      <c r="R364" s="515"/>
      <c r="S364" s="515"/>
      <c r="T364" s="515"/>
      <c r="U364" s="515"/>
      <c r="V364" s="515"/>
      <c r="W364" s="515"/>
      <c r="X364" s="515"/>
      <c r="Y364" s="515"/>
      <c r="Z364" s="515"/>
      <c r="AA364" s="515"/>
      <c r="AB364" s="515"/>
      <c r="AC364" s="515"/>
      <c r="AD364" s="515"/>
      <c r="AE364" s="515"/>
      <c r="AF364" s="515"/>
      <c r="AG364" s="515"/>
    </row>
    <row r="365" spans="1:36" s="489" customFormat="1" ht="15" thickBot="1" x14ac:dyDescent="0.25">
      <c r="A365" s="493"/>
      <c r="D365" s="520"/>
      <c r="E365" s="515"/>
      <c r="F365" s="515"/>
      <c r="G365" s="515"/>
      <c r="H365" s="515"/>
      <c r="I365" s="515"/>
      <c r="J365" s="515"/>
      <c r="K365" s="515"/>
      <c r="L365" s="515"/>
      <c r="M365" s="515"/>
      <c r="N365" s="515"/>
      <c r="O365" s="515"/>
      <c r="P365" s="515"/>
      <c r="Q365" s="515"/>
      <c r="R365" s="515"/>
      <c r="S365" s="515"/>
      <c r="T365" s="515"/>
      <c r="U365" s="515"/>
      <c r="V365" s="515"/>
      <c r="W365" s="515"/>
      <c r="X365" s="515"/>
      <c r="Y365" s="515"/>
      <c r="Z365" s="515"/>
      <c r="AA365" s="515"/>
      <c r="AB365" s="515"/>
      <c r="AC365" s="515"/>
      <c r="AD365" s="515"/>
      <c r="AE365" s="515"/>
      <c r="AF365" s="515"/>
      <c r="AG365" s="515"/>
    </row>
    <row r="366" spans="1:36" s="489" customFormat="1" ht="15" customHeight="1" thickBot="1" x14ac:dyDescent="0.25">
      <c r="A366" s="493" t="s">
        <v>1310</v>
      </c>
      <c r="D366" s="1068" t="s">
        <v>55</v>
      </c>
      <c r="E366" s="1069"/>
      <c r="F366" s="1069"/>
      <c r="G366" s="1070"/>
      <c r="H366" s="999" t="s">
        <v>2</v>
      </c>
      <c r="I366" s="1000"/>
      <c r="J366" s="1000"/>
      <c r="K366" s="1000"/>
      <c r="L366" s="1000"/>
      <c r="M366" s="1000"/>
      <c r="N366" s="1000"/>
      <c r="O366" s="1000"/>
      <c r="P366" s="1000"/>
      <c r="Q366" s="1000"/>
      <c r="R366" s="1000"/>
      <c r="S366" s="1000"/>
      <c r="T366" s="1000"/>
      <c r="U366" s="1000"/>
      <c r="V366" s="1000"/>
      <c r="W366" s="1000"/>
      <c r="X366" s="1000"/>
      <c r="Y366" s="1000"/>
      <c r="Z366" s="1000"/>
      <c r="AA366" s="1000"/>
      <c r="AB366" s="1000"/>
      <c r="AC366" s="1000"/>
      <c r="AD366" s="1000"/>
      <c r="AE366" s="1000"/>
      <c r="AF366" s="1000"/>
      <c r="AG366" s="1000"/>
      <c r="AH366" s="1001"/>
      <c r="AI366" s="851"/>
      <c r="AJ366" s="1308"/>
    </row>
    <row r="367" spans="1:36" s="489" customFormat="1" ht="80.25" customHeight="1" thickBot="1" x14ac:dyDescent="0.25">
      <c r="A367" s="493"/>
      <c r="D367" s="1071"/>
      <c r="E367" s="1072"/>
      <c r="F367" s="1072"/>
      <c r="G367" s="1073"/>
      <c r="H367" s="1002" t="s">
        <v>51</v>
      </c>
      <c r="I367" s="1002"/>
      <c r="J367" s="1002"/>
      <c r="K367" s="1002" t="s">
        <v>459</v>
      </c>
      <c r="L367" s="1002"/>
      <c r="M367" s="1002"/>
      <c r="N367" s="1002" t="s">
        <v>52</v>
      </c>
      <c r="O367" s="1002"/>
      <c r="P367" s="1002"/>
      <c r="Q367" s="1002" t="s">
        <v>458</v>
      </c>
      <c r="R367" s="1002"/>
      <c r="S367" s="1002"/>
      <c r="T367" s="1002" t="s">
        <v>53</v>
      </c>
      <c r="U367" s="1002"/>
      <c r="V367" s="1002"/>
      <c r="W367" s="1002" t="s">
        <v>54</v>
      </c>
      <c r="X367" s="1002"/>
      <c r="Y367" s="1002"/>
      <c r="Z367" s="1002" t="s">
        <v>410</v>
      </c>
      <c r="AA367" s="1002"/>
      <c r="AB367" s="1002"/>
      <c r="AC367" s="1002" t="s">
        <v>411</v>
      </c>
      <c r="AD367" s="1002"/>
      <c r="AE367" s="1002"/>
      <c r="AF367" s="1003" t="s">
        <v>14</v>
      </c>
      <c r="AG367" s="1004"/>
      <c r="AH367" s="1005"/>
      <c r="AI367" s="858"/>
      <c r="AJ367" s="1308"/>
    </row>
    <row r="368" spans="1:36" s="489" customFormat="1" ht="15" thickBot="1" x14ac:dyDescent="0.25">
      <c r="A368" s="493"/>
      <c r="D368" s="1378" t="s">
        <v>25</v>
      </c>
      <c r="E368" s="1379"/>
      <c r="F368" s="1379"/>
      <c r="G368" s="1379"/>
      <c r="H368" s="1379"/>
      <c r="I368" s="1379"/>
      <c r="J368" s="1379"/>
      <c r="K368" s="1379"/>
      <c r="L368" s="1379"/>
      <c r="M368" s="1379"/>
      <c r="N368" s="1379"/>
      <c r="O368" s="1379"/>
      <c r="P368" s="1379"/>
      <c r="Q368" s="1379"/>
      <c r="R368" s="1379"/>
      <c r="S368" s="1379"/>
      <c r="T368" s="1379"/>
      <c r="U368" s="1379"/>
      <c r="V368" s="1379"/>
      <c r="W368" s="1379"/>
      <c r="X368" s="1379"/>
      <c r="Y368" s="1379"/>
      <c r="Z368" s="1379"/>
      <c r="AA368" s="1379"/>
      <c r="AB368" s="1379"/>
      <c r="AC368" s="1379"/>
      <c r="AD368" s="1379"/>
      <c r="AE368" s="1379"/>
      <c r="AF368" s="1379"/>
      <c r="AG368" s="1379"/>
      <c r="AH368" s="1380"/>
      <c r="AI368" s="855"/>
      <c r="AJ368" s="1308"/>
    </row>
    <row r="369" spans="1:36" s="489" customFormat="1" ht="22.5" customHeight="1" x14ac:dyDescent="0.2">
      <c r="A369" s="493"/>
      <c r="D369" s="1104" t="s">
        <v>26</v>
      </c>
      <c r="E369" s="1105"/>
      <c r="F369" s="1105"/>
      <c r="G369" s="1106"/>
      <c r="H369" s="1382"/>
      <c r="I369" s="1382"/>
      <c r="J369" s="1382"/>
      <c r="K369" s="1025"/>
      <c r="L369" s="1025"/>
      <c r="M369" s="1025"/>
      <c r="N369" s="1025">
        <v>125739</v>
      </c>
      <c r="O369" s="1025"/>
      <c r="P369" s="1025"/>
      <c r="Q369" s="1025"/>
      <c r="R369" s="1025"/>
      <c r="S369" s="1025"/>
      <c r="T369" s="1025"/>
      <c r="U369" s="1025"/>
      <c r="V369" s="1025"/>
      <c r="W369" s="1025"/>
      <c r="X369" s="1025"/>
      <c r="Y369" s="1025"/>
      <c r="Z369" s="1025"/>
      <c r="AA369" s="1025"/>
      <c r="AB369" s="1025"/>
      <c r="AC369" s="1025"/>
      <c r="AD369" s="1025"/>
      <c r="AE369" s="1025"/>
      <c r="AF369" s="989">
        <f ca="1">SUM(H369:AE369)</f>
        <v>125739</v>
      </c>
      <c r="AG369" s="990"/>
      <c r="AH369" s="991"/>
      <c r="AI369" s="856"/>
      <c r="AJ369" s="1308"/>
    </row>
    <row r="370" spans="1:36" s="489" customFormat="1" ht="14.25" customHeight="1" x14ac:dyDescent="0.2">
      <c r="A370" s="493"/>
      <c r="D370" s="1250" t="s">
        <v>27</v>
      </c>
      <c r="E370" s="1251"/>
      <c r="F370" s="1251"/>
      <c r="G370" s="1252"/>
      <c r="H370" s="981"/>
      <c r="I370" s="981"/>
      <c r="J370" s="981"/>
      <c r="K370" s="977"/>
      <c r="L370" s="977"/>
      <c r="M370" s="977"/>
      <c r="N370" s="977"/>
      <c r="O370" s="977"/>
      <c r="P370" s="977"/>
      <c r="Q370" s="977"/>
      <c r="R370" s="977"/>
      <c r="S370" s="977"/>
      <c r="T370" s="977"/>
      <c r="U370" s="977"/>
      <c r="V370" s="977"/>
      <c r="W370" s="977"/>
      <c r="X370" s="977"/>
      <c r="Y370" s="977"/>
      <c r="Z370" s="977"/>
      <c r="AA370" s="977"/>
      <c r="AB370" s="977"/>
      <c r="AC370" s="977"/>
      <c r="AD370" s="977"/>
      <c r="AE370" s="977"/>
      <c r="AF370" s="978">
        <f ca="1">SUM(H370:AE370)</f>
        <v>0</v>
      </c>
      <c r="AG370" s="979"/>
      <c r="AH370" s="980"/>
      <c r="AI370" s="856"/>
      <c r="AJ370" s="1308"/>
    </row>
    <row r="371" spans="1:36" s="489" customFormat="1" ht="14.25" customHeight="1" x14ac:dyDescent="0.2">
      <c r="A371" s="493"/>
      <c r="D371" s="1250" t="s">
        <v>28</v>
      </c>
      <c r="E371" s="1251"/>
      <c r="F371" s="1251"/>
      <c r="G371" s="1252"/>
      <c r="H371" s="981"/>
      <c r="I371" s="981"/>
      <c r="J371" s="981"/>
      <c r="K371" s="977"/>
      <c r="L371" s="977"/>
      <c r="M371" s="977"/>
      <c r="N371" s="977">
        <v>125739</v>
      </c>
      <c r="O371" s="977"/>
      <c r="P371" s="977"/>
      <c r="Q371" s="977"/>
      <c r="R371" s="977"/>
      <c r="S371" s="977"/>
      <c r="T371" s="977"/>
      <c r="U371" s="977"/>
      <c r="V371" s="977"/>
      <c r="W371" s="977"/>
      <c r="X371" s="977"/>
      <c r="Y371" s="977"/>
      <c r="Z371" s="977"/>
      <c r="AA371" s="977"/>
      <c r="AB371" s="977"/>
      <c r="AC371" s="977"/>
      <c r="AD371" s="977"/>
      <c r="AE371" s="977"/>
      <c r="AF371" s="978">
        <f ca="1">SUM(H371:AE371)</f>
        <v>125739</v>
      </c>
      <c r="AG371" s="979"/>
      <c r="AH371" s="980"/>
      <c r="AI371" s="856"/>
      <c r="AJ371" s="1308"/>
    </row>
    <row r="372" spans="1:36" s="489" customFormat="1" ht="15" customHeight="1" x14ac:dyDescent="0.2">
      <c r="A372" s="493"/>
      <c r="D372" s="1250" t="s">
        <v>29</v>
      </c>
      <c r="E372" s="1251"/>
      <c r="F372" s="1251"/>
      <c r="G372" s="1252"/>
      <c r="H372" s="981"/>
      <c r="I372" s="981"/>
      <c r="J372" s="981"/>
      <c r="K372" s="977"/>
      <c r="L372" s="977"/>
      <c r="M372" s="977"/>
      <c r="N372" s="977"/>
      <c r="O372" s="977"/>
      <c r="P372" s="977"/>
      <c r="Q372" s="977"/>
      <c r="R372" s="977"/>
      <c r="S372" s="977"/>
      <c r="T372" s="977"/>
      <c r="U372" s="977"/>
      <c r="V372" s="977"/>
      <c r="W372" s="977"/>
      <c r="X372" s="977"/>
      <c r="Y372" s="977"/>
      <c r="Z372" s="977"/>
      <c r="AA372" s="977"/>
      <c r="AB372" s="977"/>
      <c r="AC372" s="977"/>
      <c r="AD372" s="977"/>
      <c r="AE372" s="977"/>
      <c r="AF372" s="978">
        <f ca="1">SUM(H372:AE372)</f>
        <v>0</v>
      </c>
      <c r="AG372" s="979"/>
      <c r="AH372" s="980"/>
      <c r="AI372" s="856"/>
      <c r="AJ372" s="1308"/>
    </row>
    <row r="373" spans="1:36" s="489" customFormat="1" ht="22.5" customHeight="1" thickBot="1" x14ac:dyDescent="0.25">
      <c r="A373" s="493"/>
      <c r="D373" s="1081" t="s">
        <v>30</v>
      </c>
      <c r="E373" s="1082"/>
      <c r="F373" s="1082"/>
      <c r="G373" s="1083"/>
      <c r="H373" s="1370">
        <f ca="1">H369+H370-H371+H372</f>
        <v>0</v>
      </c>
      <c r="I373" s="1370"/>
      <c r="J373" s="1370"/>
      <c r="K373" s="1370">
        <f ca="1">K369+K370-K371+K372</f>
        <v>0</v>
      </c>
      <c r="L373" s="1370"/>
      <c r="M373" s="1370"/>
      <c r="N373" s="1370">
        <v>0</v>
      </c>
      <c r="O373" s="1370"/>
      <c r="P373" s="1370"/>
      <c r="Q373" s="1370">
        <f t="shared" ref="Q373" ca="1" si="116">Q369+Q370-Q371+Q372</f>
        <v>0</v>
      </c>
      <c r="R373" s="1370"/>
      <c r="S373" s="1370"/>
      <c r="T373" s="1370">
        <f t="shared" ref="T373" ca="1" si="117">T369+T370-T371+T372</f>
        <v>0</v>
      </c>
      <c r="U373" s="1370"/>
      <c r="V373" s="1370"/>
      <c r="W373" s="1370">
        <f t="shared" ref="W373" ca="1" si="118">W369+W370-W371+W372</f>
        <v>0</v>
      </c>
      <c r="X373" s="1370"/>
      <c r="Y373" s="1370"/>
      <c r="Z373" s="1370">
        <f t="shared" ref="Z373" ca="1" si="119">Z369+Z370-Z371+Z372</f>
        <v>0</v>
      </c>
      <c r="AA373" s="1370"/>
      <c r="AB373" s="1370"/>
      <c r="AC373" s="1370">
        <f t="shared" ref="AC373" ca="1" si="120">AC369+AC370-AC371+AC372</f>
        <v>0</v>
      </c>
      <c r="AD373" s="1370"/>
      <c r="AE373" s="1370"/>
      <c r="AF373" s="1371">
        <f ca="1">AF369+AF370-AF371+AF372</f>
        <v>0</v>
      </c>
      <c r="AG373" s="1372"/>
      <c r="AH373" s="1373"/>
      <c r="AI373" s="857"/>
      <c r="AJ373" s="1308"/>
    </row>
    <row r="374" spans="1:36" s="489" customFormat="1" ht="14.25" customHeight="1" thickBot="1" x14ac:dyDescent="0.25">
      <c r="A374" s="493"/>
      <c r="D374" s="1378" t="s">
        <v>33</v>
      </c>
      <c r="E374" s="1379"/>
      <c r="F374" s="1379"/>
      <c r="G374" s="1379"/>
      <c r="H374" s="1379"/>
      <c r="I374" s="1379"/>
      <c r="J374" s="1379"/>
      <c r="K374" s="1379"/>
      <c r="L374" s="1379"/>
      <c r="M374" s="1379"/>
      <c r="N374" s="1379"/>
      <c r="O374" s="1379"/>
      <c r="P374" s="1379"/>
      <c r="Q374" s="1379"/>
      <c r="R374" s="1379"/>
      <c r="S374" s="1379"/>
      <c r="T374" s="1379"/>
      <c r="U374" s="1379"/>
      <c r="V374" s="1379"/>
      <c r="W374" s="1379"/>
      <c r="X374" s="1379"/>
      <c r="Y374" s="1379"/>
      <c r="Z374" s="1379"/>
      <c r="AA374" s="1379"/>
      <c r="AB374" s="1379"/>
      <c r="AC374" s="1379"/>
      <c r="AD374" s="1379"/>
      <c r="AE374" s="1379"/>
      <c r="AF374" s="1379"/>
      <c r="AG374" s="1379"/>
      <c r="AH374" s="1380"/>
      <c r="AI374" s="855"/>
      <c r="AJ374" s="1308"/>
    </row>
    <row r="375" spans="1:36" s="489" customFormat="1" ht="22.5" customHeight="1" x14ac:dyDescent="0.2">
      <c r="A375" s="493"/>
      <c r="D375" s="1104" t="s">
        <v>32</v>
      </c>
      <c r="E375" s="1105"/>
      <c r="F375" s="1105"/>
      <c r="G375" s="1106"/>
      <c r="H375" s="1382"/>
      <c r="I375" s="1382"/>
      <c r="J375" s="1382"/>
      <c r="K375" s="1025"/>
      <c r="L375" s="1025"/>
      <c r="M375" s="1025"/>
      <c r="N375" s="1025"/>
      <c r="O375" s="1025"/>
      <c r="P375" s="1025"/>
      <c r="Q375" s="1025"/>
      <c r="R375" s="1025"/>
      <c r="S375" s="1025"/>
      <c r="T375" s="1025"/>
      <c r="U375" s="1025"/>
      <c r="V375" s="1025"/>
      <c r="W375" s="1025"/>
      <c r="X375" s="1025"/>
      <c r="Y375" s="1025"/>
      <c r="Z375" s="1025"/>
      <c r="AA375" s="1025"/>
      <c r="AB375" s="1025"/>
      <c r="AC375" s="1025"/>
      <c r="AD375" s="1025"/>
      <c r="AE375" s="1025"/>
      <c r="AF375" s="989">
        <f ca="1">SUM(H375:AE375)</f>
        <v>0</v>
      </c>
      <c r="AG375" s="990"/>
      <c r="AH375" s="991"/>
      <c r="AI375" s="856"/>
      <c r="AJ375" s="1308"/>
    </row>
    <row r="376" spans="1:36" s="489" customFormat="1" ht="15" customHeight="1" x14ac:dyDescent="0.2">
      <c r="A376" s="493"/>
      <c r="D376" s="1250" t="s">
        <v>27</v>
      </c>
      <c r="E376" s="1251"/>
      <c r="F376" s="1251"/>
      <c r="G376" s="1252"/>
      <c r="H376" s="1097"/>
      <c r="I376" s="1097"/>
      <c r="J376" s="1097"/>
      <c r="K376" s="1381"/>
      <c r="L376" s="1381"/>
      <c r="M376" s="1381"/>
      <c r="N376" s="1381"/>
      <c r="O376" s="1381"/>
      <c r="P376" s="1381"/>
      <c r="Q376" s="1381"/>
      <c r="R376" s="1381"/>
      <c r="S376" s="1381"/>
      <c r="T376" s="1381"/>
      <c r="U376" s="1381"/>
      <c r="V376" s="1381"/>
      <c r="W376" s="1381"/>
      <c r="X376" s="1381"/>
      <c r="Y376" s="1381"/>
      <c r="Z376" s="1381"/>
      <c r="AA376" s="1381"/>
      <c r="AB376" s="1381"/>
      <c r="AC376" s="977"/>
      <c r="AD376" s="977"/>
      <c r="AE376" s="977"/>
      <c r="AF376" s="978">
        <f ca="1">SUM(H376:AE376)</f>
        <v>0</v>
      </c>
      <c r="AG376" s="979"/>
      <c r="AH376" s="980"/>
      <c r="AI376" s="856"/>
      <c r="AJ376" s="1308"/>
    </row>
    <row r="377" spans="1:36" s="489" customFormat="1" ht="14.25" customHeight="1" x14ac:dyDescent="0.2">
      <c r="A377" s="493"/>
      <c r="D377" s="1250" t="s">
        <v>28</v>
      </c>
      <c r="E377" s="1251"/>
      <c r="F377" s="1251"/>
      <c r="G377" s="1252"/>
      <c r="H377" s="1097"/>
      <c r="I377" s="1097"/>
      <c r="J377" s="1097"/>
      <c r="K377" s="1381"/>
      <c r="L377" s="1381"/>
      <c r="M377" s="1381"/>
      <c r="N377" s="1381"/>
      <c r="O377" s="1381"/>
      <c r="P377" s="1381"/>
      <c r="Q377" s="1381"/>
      <c r="R377" s="1381"/>
      <c r="S377" s="1381"/>
      <c r="T377" s="1381"/>
      <c r="U377" s="1381"/>
      <c r="V377" s="1381"/>
      <c r="W377" s="1381"/>
      <c r="X377" s="1381"/>
      <c r="Y377" s="1381"/>
      <c r="Z377" s="1381"/>
      <c r="AA377" s="1381"/>
      <c r="AB377" s="1381"/>
      <c r="AC377" s="977"/>
      <c r="AD377" s="977"/>
      <c r="AE377" s="977"/>
      <c r="AF377" s="978">
        <f ca="1">SUM(H377:AE377)</f>
        <v>0</v>
      </c>
      <c r="AG377" s="979"/>
      <c r="AH377" s="980"/>
      <c r="AI377" s="856"/>
      <c r="AJ377" s="1308"/>
    </row>
    <row r="378" spans="1:36" s="489" customFormat="1" ht="15" customHeight="1" x14ac:dyDescent="0.2">
      <c r="A378" s="493"/>
      <c r="D378" s="1250" t="s">
        <v>29</v>
      </c>
      <c r="E378" s="1251"/>
      <c r="F378" s="1251"/>
      <c r="G378" s="1252"/>
      <c r="H378" s="1097"/>
      <c r="I378" s="1097"/>
      <c r="J378" s="1097"/>
      <c r="K378" s="1381"/>
      <c r="L378" s="1381"/>
      <c r="M378" s="1381"/>
      <c r="N378" s="1381"/>
      <c r="O378" s="1381"/>
      <c r="P378" s="1381"/>
      <c r="Q378" s="1381"/>
      <c r="R378" s="1381"/>
      <c r="S378" s="1381"/>
      <c r="T378" s="1381"/>
      <c r="U378" s="1381"/>
      <c r="V378" s="1381"/>
      <c r="W378" s="1381"/>
      <c r="X378" s="1381"/>
      <c r="Y378" s="1381"/>
      <c r="Z378" s="1381"/>
      <c r="AA378" s="1381"/>
      <c r="AB378" s="1381"/>
      <c r="AC378" s="977"/>
      <c r="AD378" s="977"/>
      <c r="AE378" s="977"/>
      <c r="AF378" s="978">
        <f ca="1">SUM(H378:AE378)</f>
        <v>0</v>
      </c>
      <c r="AG378" s="979"/>
      <c r="AH378" s="980"/>
      <c r="AI378" s="856"/>
      <c r="AJ378" s="1308"/>
    </row>
    <row r="379" spans="1:36" s="489" customFormat="1" ht="22.5" customHeight="1" thickBot="1" x14ac:dyDescent="0.25">
      <c r="A379" s="493"/>
      <c r="D379" s="1081" t="s">
        <v>30</v>
      </c>
      <c r="E379" s="1082"/>
      <c r="F379" s="1082"/>
      <c r="G379" s="1083"/>
      <c r="H379" s="1370">
        <f ca="1">H375+H376-H377+H378</f>
        <v>0</v>
      </c>
      <c r="I379" s="1370"/>
      <c r="J379" s="1370"/>
      <c r="K379" s="1370">
        <f t="shared" ref="K379" ca="1" si="121">K375+K376-K377+K378</f>
        <v>0</v>
      </c>
      <c r="L379" s="1370"/>
      <c r="M379" s="1370"/>
      <c r="N379" s="1370">
        <f t="shared" ref="N379" ca="1" si="122">N375+N376-N377+N378</f>
        <v>0</v>
      </c>
      <c r="O379" s="1370"/>
      <c r="P379" s="1370"/>
      <c r="Q379" s="1370">
        <f t="shared" ref="Q379" ca="1" si="123">Q375+Q376-Q377+Q378</f>
        <v>0</v>
      </c>
      <c r="R379" s="1370"/>
      <c r="S379" s="1370"/>
      <c r="T379" s="1370">
        <f t="shared" ref="T379" ca="1" si="124">T375+T376-T377+T378</f>
        <v>0</v>
      </c>
      <c r="U379" s="1370"/>
      <c r="V379" s="1370"/>
      <c r="W379" s="1370">
        <f t="shared" ref="W379" ca="1" si="125">W375+W376-W377+W378</f>
        <v>0</v>
      </c>
      <c r="X379" s="1370"/>
      <c r="Y379" s="1370"/>
      <c r="Z379" s="1370">
        <f t="shared" ref="Z379" ca="1" si="126">Z375+Z376-Z377+Z378</f>
        <v>0</v>
      </c>
      <c r="AA379" s="1370"/>
      <c r="AB379" s="1370"/>
      <c r="AC379" s="1370">
        <f t="shared" ref="AC379" ca="1" si="127">AC375+AC376-AC377+AC378</f>
        <v>0</v>
      </c>
      <c r="AD379" s="1370"/>
      <c r="AE379" s="1370"/>
      <c r="AF379" s="1371">
        <f t="shared" ref="AF379" ca="1" si="128">AF375+AF376-AF377+AF378</f>
        <v>0</v>
      </c>
      <c r="AG379" s="1372"/>
      <c r="AH379" s="1373"/>
      <c r="AI379" s="857"/>
      <c r="AJ379" s="1308"/>
    </row>
    <row r="380" spans="1:36" s="489" customFormat="1" ht="15" customHeight="1" thickBot="1" x14ac:dyDescent="0.25">
      <c r="A380" s="493"/>
      <c r="D380" s="1378" t="s">
        <v>256</v>
      </c>
      <c r="E380" s="1379"/>
      <c r="F380" s="1379"/>
      <c r="G380" s="1379"/>
      <c r="H380" s="1379"/>
      <c r="I380" s="1379"/>
      <c r="J380" s="1379"/>
      <c r="K380" s="1379"/>
      <c r="L380" s="1379"/>
      <c r="M380" s="1379"/>
      <c r="N380" s="1379"/>
      <c r="O380" s="1379"/>
      <c r="P380" s="1379"/>
      <c r="Q380" s="1379"/>
      <c r="R380" s="1379"/>
      <c r="S380" s="1379"/>
      <c r="T380" s="1379"/>
      <c r="U380" s="1379"/>
      <c r="V380" s="1379"/>
      <c r="W380" s="1379"/>
      <c r="X380" s="1379"/>
      <c r="Y380" s="1379"/>
      <c r="Z380" s="1379"/>
      <c r="AA380" s="1379"/>
      <c r="AB380" s="1379"/>
      <c r="AC380" s="1379"/>
      <c r="AD380" s="1379"/>
      <c r="AE380" s="1379"/>
      <c r="AF380" s="1379"/>
      <c r="AG380" s="1379"/>
      <c r="AH380" s="1380"/>
      <c r="AI380" s="855"/>
      <c r="AJ380" s="1308"/>
    </row>
    <row r="381" spans="1:36" s="489" customFormat="1" ht="22.5" customHeight="1" x14ac:dyDescent="0.2">
      <c r="A381" s="493"/>
      <c r="D381" s="1104" t="s">
        <v>32</v>
      </c>
      <c r="E381" s="1105"/>
      <c r="F381" s="1105"/>
      <c r="G381" s="1106"/>
      <c r="H381" s="1374">
        <f ca="1">H369-H375</f>
        <v>0</v>
      </c>
      <c r="I381" s="1374"/>
      <c r="J381" s="1374"/>
      <c r="K381" s="1374">
        <f t="shared" ref="K381" ca="1" si="129">K369-K375</f>
        <v>0</v>
      </c>
      <c r="L381" s="1374"/>
      <c r="M381" s="1374"/>
      <c r="N381" s="1374">
        <f t="shared" ref="N381" ca="1" si="130">N369-N375</f>
        <v>125739</v>
      </c>
      <c r="O381" s="1374"/>
      <c r="P381" s="1374"/>
      <c r="Q381" s="1374">
        <f t="shared" ref="Q381" ca="1" si="131">Q369-Q375</f>
        <v>0</v>
      </c>
      <c r="R381" s="1374"/>
      <c r="S381" s="1374"/>
      <c r="T381" s="1374">
        <f t="shared" ref="T381" ca="1" si="132">T369-T375</f>
        <v>0</v>
      </c>
      <c r="U381" s="1374"/>
      <c r="V381" s="1374"/>
      <c r="W381" s="1374">
        <f t="shared" ref="W381" ca="1" si="133">W369-W375</f>
        <v>0</v>
      </c>
      <c r="X381" s="1374"/>
      <c r="Y381" s="1374"/>
      <c r="Z381" s="1374">
        <f t="shared" ref="Z381" ca="1" si="134">Z369-Z375</f>
        <v>0</v>
      </c>
      <c r="AA381" s="1374"/>
      <c r="AB381" s="1374"/>
      <c r="AC381" s="1374">
        <f t="shared" ref="AC381:AF381" ca="1" si="135">AC369-AC375</f>
        <v>0</v>
      </c>
      <c r="AD381" s="1374"/>
      <c r="AE381" s="1374"/>
      <c r="AF381" s="1375">
        <f t="shared" ca="1" si="135"/>
        <v>125739</v>
      </c>
      <c r="AG381" s="1376"/>
      <c r="AH381" s="1377"/>
      <c r="AI381" s="857"/>
      <c r="AJ381" s="1308"/>
    </row>
    <row r="382" spans="1:36" s="489" customFormat="1" ht="22.5" customHeight="1" thickBot="1" x14ac:dyDescent="0.25">
      <c r="A382" s="493"/>
      <c r="D382" s="1081" t="s">
        <v>30</v>
      </c>
      <c r="E382" s="1082"/>
      <c r="F382" s="1082"/>
      <c r="G382" s="1083"/>
      <c r="H382" s="1370">
        <f ca="1">H373-H379</f>
        <v>0</v>
      </c>
      <c r="I382" s="1370"/>
      <c r="J382" s="1370"/>
      <c r="K382" s="1370">
        <f t="shared" ref="K382" ca="1" si="136">K373-K379</f>
        <v>0</v>
      </c>
      <c r="L382" s="1370"/>
      <c r="M382" s="1370"/>
      <c r="N382" s="1370">
        <f ca="1">N373-N379</f>
        <v>0</v>
      </c>
      <c r="O382" s="1370"/>
      <c r="P382" s="1370"/>
      <c r="Q382" s="1370">
        <f t="shared" ref="Q382" ca="1" si="137">Q373-Q379</f>
        <v>0</v>
      </c>
      <c r="R382" s="1370"/>
      <c r="S382" s="1370"/>
      <c r="T382" s="1370">
        <f t="shared" ref="T382" ca="1" si="138">T373-T379</f>
        <v>0</v>
      </c>
      <c r="U382" s="1370"/>
      <c r="V382" s="1370"/>
      <c r="W382" s="1370">
        <f t="shared" ref="W382" ca="1" si="139">W373-W379</f>
        <v>0</v>
      </c>
      <c r="X382" s="1370"/>
      <c r="Y382" s="1370"/>
      <c r="Z382" s="1370">
        <f t="shared" ref="Z382" ca="1" si="140">Z373-Z379</f>
        <v>0</v>
      </c>
      <c r="AA382" s="1370"/>
      <c r="AB382" s="1370"/>
      <c r="AC382" s="1370">
        <f t="shared" ref="AC382" ca="1" si="141">AC373-AC379</f>
        <v>0</v>
      </c>
      <c r="AD382" s="1370"/>
      <c r="AE382" s="1370"/>
      <c r="AF382" s="1371">
        <f ca="1">AF373-AF379</f>
        <v>0</v>
      </c>
      <c r="AG382" s="1372"/>
      <c r="AH382" s="1373"/>
      <c r="AI382" s="857"/>
      <c r="AJ382" s="1308"/>
    </row>
    <row r="383" spans="1:36" s="489" customFormat="1" ht="14.25" customHeight="1" thickBot="1" x14ac:dyDescent="0.25">
      <c r="A383" s="493"/>
      <c r="D383" s="519"/>
      <c r="E383" s="515"/>
      <c r="F383" s="515"/>
    </row>
    <row r="384" spans="1:36" s="489" customFormat="1" ht="29.25" customHeight="1" thickBot="1" x14ac:dyDescent="0.25">
      <c r="A384" s="493">
        <v>8</v>
      </c>
      <c r="D384" s="999" t="s">
        <v>55</v>
      </c>
      <c r="E384" s="1000"/>
      <c r="F384" s="1000"/>
      <c r="G384" s="1000"/>
      <c r="H384" s="1000"/>
      <c r="I384" s="1000"/>
      <c r="J384" s="1000"/>
      <c r="K384" s="1000"/>
      <c r="L384" s="1000"/>
      <c r="M384" s="1000"/>
      <c r="N384" s="1000"/>
      <c r="O384" s="1000"/>
      <c r="P384" s="1000"/>
      <c r="Q384" s="1000"/>
      <c r="R384" s="1001"/>
      <c r="S384" s="999" t="s">
        <v>36</v>
      </c>
      <c r="T384" s="1000"/>
      <c r="U384" s="1000"/>
      <c r="V384" s="1000"/>
      <c r="W384" s="1000"/>
      <c r="X384" s="1000"/>
      <c r="Y384" s="1000"/>
      <c r="Z384" s="1000"/>
      <c r="AA384" s="1000"/>
      <c r="AB384" s="1000"/>
      <c r="AC384" s="1000"/>
      <c r="AD384" s="1000"/>
      <c r="AE384" s="1000"/>
      <c r="AF384" s="1000"/>
      <c r="AG384" s="1001"/>
    </row>
    <row r="385" spans="1:36" s="489" customFormat="1" ht="29.25" customHeight="1" x14ac:dyDescent="0.2">
      <c r="A385" s="493"/>
      <c r="D385" s="985" t="s">
        <v>57</v>
      </c>
      <c r="E385" s="986"/>
      <c r="F385" s="986"/>
      <c r="G385" s="986"/>
      <c r="H385" s="986"/>
      <c r="I385" s="986"/>
      <c r="J385" s="986"/>
      <c r="K385" s="986"/>
      <c r="L385" s="986"/>
      <c r="M385" s="986"/>
      <c r="N385" s="986"/>
      <c r="O385" s="986"/>
      <c r="P385" s="986"/>
      <c r="Q385" s="986"/>
      <c r="R385" s="987"/>
      <c r="S385" s="1302">
        <v>0</v>
      </c>
      <c r="T385" s="1303"/>
      <c r="U385" s="1303"/>
      <c r="V385" s="1303"/>
      <c r="W385" s="1303"/>
      <c r="X385" s="1303"/>
      <c r="Y385" s="1303"/>
      <c r="Z385" s="1303"/>
      <c r="AA385" s="1303"/>
      <c r="AB385" s="1303"/>
      <c r="AC385" s="1303"/>
      <c r="AD385" s="1303"/>
      <c r="AE385" s="1303"/>
      <c r="AF385" s="1303"/>
      <c r="AG385" s="1304"/>
      <c r="AJ385" s="1308"/>
    </row>
    <row r="386" spans="1:36" s="489" customFormat="1" ht="29.25" customHeight="1" thickBot="1" x14ac:dyDescent="0.25">
      <c r="A386" s="493"/>
      <c r="D386" s="967" t="s">
        <v>58</v>
      </c>
      <c r="E386" s="968"/>
      <c r="F386" s="968"/>
      <c r="G386" s="968"/>
      <c r="H386" s="968"/>
      <c r="I386" s="968"/>
      <c r="J386" s="968"/>
      <c r="K386" s="968"/>
      <c r="L386" s="968"/>
      <c r="M386" s="968"/>
      <c r="N386" s="968"/>
      <c r="O386" s="968"/>
      <c r="P386" s="968"/>
      <c r="Q386" s="968"/>
      <c r="R386" s="969"/>
      <c r="S386" s="1305">
        <v>0</v>
      </c>
      <c r="T386" s="1306"/>
      <c r="U386" s="1306"/>
      <c r="V386" s="1306"/>
      <c r="W386" s="1306"/>
      <c r="X386" s="1306"/>
      <c r="Y386" s="1306"/>
      <c r="Z386" s="1306"/>
      <c r="AA386" s="1306"/>
      <c r="AB386" s="1306"/>
      <c r="AC386" s="1306"/>
      <c r="AD386" s="1306"/>
      <c r="AE386" s="1306"/>
      <c r="AF386" s="1306"/>
      <c r="AG386" s="1307"/>
      <c r="AJ386" s="1308"/>
    </row>
    <row r="387" spans="1:36" s="489" customFormat="1" x14ac:dyDescent="0.2">
      <c r="A387" s="493"/>
    </row>
    <row r="388" spans="1:36" s="489" customFormat="1" x14ac:dyDescent="0.2">
      <c r="A388" s="493"/>
      <c r="D388" s="1369" t="s">
        <v>1252</v>
      </c>
      <c r="E388" s="1369"/>
      <c r="F388" s="1369"/>
      <c r="G388" s="1369"/>
      <c r="H388" s="1369"/>
      <c r="I388" s="1369"/>
      <c r="J388" s="1369"/>
      <c r="K388" s="1369"/>
      <c r="L388" s="1369"/>
      <c r="M388" s="1369"/>
      <c r="N388" s="1369"/>
      <c r="O388" s="1369"/>
      <c r="P388" s="1369"/>
      <c r="Q388" s="1369"/>
      <c r="R388" s="1369"/>
      <c r="S388" s="1369"/>
      <c r="T388" s="1369"/>
      <c r="U388" s="1369"/>
      <c r="V388" s="1369"/>
      <c r="W388" s="1369"/>
      <c r="X388" s="1369"/>
      <c r="Y388" s="1369"/>
      <c r="Z388" s="1369"/>
      <c r="AA388" s="1369"/>
      <c r="AB388" s="1369"/>
      <c r="AC388" s="1369"/>
      <c r="AD388" s="1369"/>
      <c r="AE388" s="1369"/>
      <c r="AF388" s="1369"/>
      <c r="AG388" s="1369"/>
    </row>
    <row r="389" spans="1:36" s="489" customFormat="1" ht="14.25" customHeight="1" thickBot="1" x14ac:dyDescent="0.25">
      <c r="A389" s="493"/>
    </row>
    <row r="390" spans="1:36" s="489" customFormat="1" ht="15.75" customHeight="1" thickBot="1" x14ac:dyDescent="0.25">
      <c r="A390" s="493">
        <v>9</v>
      </c>
      <c r="D390" s="1068" t="s">
        <v>60</v>
      </c>
      <c r="E390" s="1069"/>
      <c r="F390" s="1069"/>
      <c r="G390" s="1069"/>
      <c r="H390" s="1069"/>
      <c r="I390" s="1069"/>
      <c r="J390" s="1070"/>
      <c r="K390" s="1003" t="s">
        <v>2</v>
      </c>
      <c r="L390" s="1004"/>
      <c r="M390" s="1004"/>
      <c r="N390" s="1004"/>
      <c r="O390" s="1004"/>
      <c r="P390" s="1004"/>
      <c r="Q390" s="1004"/>
      <c r="R390" s="1004"/>
      <c r="S390" s="1004"/>
      <c r="T390" s="1004"/>
      <c r="U390" s="1004"/>
      <c r="V390" s="1004"/>
      <c r="W390" s="1004"/>
      <c r="X390" s="1004"/>
      <c r="Y390" s="1004"/>
      <c r="Z390" s="1004"/>
      <c r="AA390" s="1004"/>
      <c r="AB390" s="1004"/>
      <c r="AC390" s="1004"/>
      <c r="AD390" s="1004"/>
      <c r="AE390" s="1004"/>
      <c r="AF390" s="1004"/>
      <c r="AG390" s="1005"/>
    </row>
    <row r="391" spans="1:36" s="489" customFormat="1" ht="54" customHeight="1" thickBot="1" x14ac:dyDescent="0.25">
      <c r="A391" s="493"/>
      <c r="D391" s="1071"/>
      <c r="E391" s="1072"/>
      <c r="F391" s="1072"/>
      <c r="G391" s="1072"/>
      <c r="H391" s="1072"/>
      <c r="I391" s="1072"/>
      <c r="J391" s="1073"/>
      <c r="K391" s="1002" t="s">
        <v>61</v>
      </c>
      <c r="L391" s="1002"/>
      <c r="M391" s="1002"/>
      <c r="N391" s="1002"/>
      <c r="O391" s="1002" t="s">
        <v>62</v>
      </c>
      <c r="P391" s="1002"/>
      <c r="Q391" s="1002"/>
      <c r="R391" s="1002"/>
      <c r="S391" s="1002" t="s">
        <v>412</v>
      </c>
      <c r="T391" s="1002"/>
      <c r="U391" s="1002"/>
      <c r="V391" s="1002"/>
      <c r="W391" s="1002"/>
      <c r="X391" s="1002" t="s">
        <v>413</v>
      </c>
      <c r="Y391" s="1002"/>
      <c r="Z391" s="1002"/>
      <c r="AA391" s="1002"/>
      <c r="AB391" s="1002"/>
      <c r="AC391" s="1003" t="s">
        <v>64</v>
      </c>
      <c r="AD391" s="1004"/>
      <c r="AE391" s="1004"/>
      <c r="AF391" s="1004"/>
      <c r="AG391" s="1005"/>
    </row>
    <row r="392" spans="1:36" s="489" customFormat="1" ht="14.25" customHeight="1" thickBot="1" x14ac:dyDescent="0.25">
      <c r="A392" s="493"/>
      <c r="D392" s="1340" t="s">
        <v>65</v>
      </c>
      <c r="E392" s="1341"/>
      <c r="F392" s="1341"/>
      <c r="G392" s="1341"/>
      <c r="H392" s="1341"/>
      <c r="I392" s="1341"/>
      <c r="J392" s="1341"/>
      <c r="K392" s="1341"/>
      <c r="L392" s="1341"/>
      <c r="M392" s="1341"/>
      <c r="N392" s="1341"/>
      <c r="O392" s="1341"/>
      <c r="P392" s="1341"/>
      <c r="Q392" s="1341"/>
      <c r="R392" s="1341"/>
      <c r="S392" s="1341"/>
      <c r="T392" s="1341"/>
      <c r="U392" s="1341"/>
      <c r="V392" s="1341"/>
      <c r="W392" s="1341"/>
      <c r="X392" s="1341"/>
      <c r="Y392" s="1341"/>
      <c r="Z392" s="1341"/>
      <c r="AA392" s="1341"/>
      <c r="AB392" s="1341"/>
      <c r="AC392" s="1341"/>
      <c r="AD392" s="1341"/>
      <c r="AE392" s="1341"/>
      <c r="AF392" s="1341"/>
      <c r="AG392" s="1342"/>
    </row>
    <row r="393" spans="1:36" s="489" customFormat="1" ht="14.25" customHeight="1" thickBot="1" x14ac:dyDescent="0.25">
      <c r="A393" s="493"/>
      <c r="D393" s="1343"/>
      <c r="E393" s="1344"/>
      <c r="F393" s="1344"/>
      <c r="G393" s="1344"/>
      <c r="H393" s="1344"/>
      <c r="I393" s="1344"/>
      <c r="J393" s="1345"/>
      <c r="K393" s="1346"/>
      <c r="L393" s="1347"/>
      <c r="M393" s="1347"/>
      <c r="N393" s="1347"/>
      <c r="O393" s="1347"/>
      <c r="P393" s="1347"/>
      <c r="Q393" s="1347"/>
      <c r="R393" s="1347"/>
      <c r="S393" s="1348"/>
      <c r="T393" s="1348"/>
      <c r="U393" s="1348"/>
      <c r="V393" s="1348"/>
      <c r="W393" s="1348"/>
      <c r="X393" s="1348"/>
      <c r="Y393" s="1348"/>
      <c r="Z393" s="1348"/>
      <c r="AA393" s="1348"/>
      <c r="AB393" s="1348"/>
      <c r="AC393" s="1349"/>
      <c r="AD393" s="1350"/>
      <c r="AE393" s="1350"/>
      <c r="AF393" s="1350"/>
      <c r="AG393" s="1351"/>
    </row>
    <row r="394" spans="1:36" s="489" customFormat="1" ht="15" hidden="1" customHeight="1" x14ac:dyDescent="0.25">
      <c r="A394" s="493"/>
      <c r="D394" s="1355"/>
      <c r="E394" s="1356"/>
      <c r="F394" s="1356"/>
      <c r="G394" s="1356"/>
      <c r="H394" s="1356"/>
      <c r="I394" s="1356"/>
      <c r="J394" s="1357"/>
      <c r="K394" s="1358"/>
      <c r="L394" s="1359"/>
      <c r="M394" s="1359"/>
      <c r="N394" s="1359"/>
      <c r="O394" s="1359"/>
      <c r="P394" s="1359"/>
      <c r="Q394" s="1359"/>
      <c r="R394" s="1359"/>
      <c r="S394" s="1360"/>
      <c r="T394" s="1360"/>
      <c r="U394" s="1360"/>
      <c r="V394" s="1360"/>
      <c r="W394" s="1360"/>
      <c r="X394" s="1360"/>
      <c r="Y394" s="1360"/>
      <c r="Z394" s="1360"/>
      <c r="AA394" s="1360"/>
      <c r="AB394" s="1360"/>
      <c r="AC394" s="1361"/>
      <c r="AD394" s="1362"/>
      <c r="AE394" s="1362"/>
      <c r="AF394" s="1362"/>
      <c r="AG394" s="1363"/>
    </row>
    <row r="395" spans="1:36" s="489" customFormat="1" ht="14.45" hidden="1" thickBot="1" x14ac:dyDescent="0.3">
      <c r="A395" s="493"/>
      <c r="D395" s="1331"/>
      <c r="E395" s="1332"/>
      <c r="F395" s="1332"/>
      <c r="G395" s="1332"/>
      <c r="H395" s="1332"/>
      <c r="I395" s="1332"/>
      <c r="J395" s="1333"/>
      <c r="K395" s="1352"/>
      <c r="L395" s="1353"/>
      <c r="M395" s="1353"/>
      <c r="N395" s="1353"/>
      <c r="O395" s="1353"/>
      <c r="P395" s="1353"/>
      <c r="Q395" s="1353"/>
      <c r="R395" s="1353"/>
      <c r="S395" s="1354"/>
      <c r="T395" s="1354"/>
      <c r="U395" s="1354"/>
      <c r="V395" s="1354"/>
      <c r="W395" s="1354"/>
      <c r="X395" s="1354"/>
      <c r="Y395" s="1354"/>
      <c r="Z395" s="1354"/>
      <c r="AA395" s="1354"/>
      <c r="AB395" s="1354"/>
      <c r="AC395" s="1337"/>
      <c r="AD395" s="1338"/>
      <c r="AE395" s="1338"/>
      <c r="AF395" s="1338"/>
      <c r="AG395" s="1339"/>
    </row>
    <row r="396" spans="1:36" s="489" customFormat="1" ht="14.25" customHeight="1" thickBot="1" x14ac:dyDescent="0.25">
      <c r="A396" s="493"/>
      <c r="D396" s="1340" t="s">
        <v>66</v>
      </c>
      <c r="E396" s="1341"/>
      <c r="F396" s="1341"/>
      <c r="G396" s="1341"/>
      <c r="H396" s="1341"/>
      <c r="I396" s="1341"/>
      <c r="J396" s="1341"/>
      <c r="K396" s="1341"/>
      <c r="L396" s="1341"/>
      <c r="M396" s="1341"/>
      <c r="N396" s="1341"/>
      <c r="O396" s="1341"/>
      <c r="P396" s="1341"/>
      <c r="Q396" s="1341"/>
      <c r="R396" s="1341"/>
      <c r="S396" s="1341"/>
      <c r="T396" s="1341"/>
      <c r="U396" s="1341"/>
      <c r="V396" s="1341"/>
      <c r="W396" s="1341"/>
      <c r="X396" s="1341"/>
      <c r="Y396" s="1341"/>
      <c r="Z396" s="1341"/>
      <c r="AA396" s="1341"/>
      <c r="AB396" s="1341"/>
      <c r="AC396" s="1341"/>
      <c r="AD396" s="1341"/>
      <c r="AE396" s="1341"/>
      <c r="AF396" s="1341"/>
      <c r="AG396" s="1342"/>
    </row>
    <row r="397" spans="1:36" s="489" customFormat="1" ht="15" customHeight="1" thickBot="1" x14ac:dyDescent="0.25">
      <c r="A397" s="493"/>
      <c r="D397" s="1343"/>
      <c r="E397" s="1344"/>
      <c r="F397" s="1344"/>
      <c r="G397" s="1344"/>
      <c r="H397" s="1344"/>
      <c r="I397" s="1344"/>
      <c r="J397" s="1345"/>
      <c r="K397" s="1346"/>
      <c r="L397" s="1347"/>
      <c r="M397" s="1347"/>
      <c r="N397" s="1347"/>
      <c r="O397" s="1347"/>
      <c r="P397" s="1347"/>
      <c r="Q397" s="1347"/>
      <c r="R397" s="1347"/>
      <c r="S397" s="1348"/>
      <c r="T397" s="1348"/>
      <c r="U397" s="1348"/>
      <c r="V397" s="1348"/>
      <c r="W397" s="1348"/>
      <c r="X397" s="1348"/>
      <c r="Y397" s="1348"/>
      <c r="Z397" s="1348"/>
      <c r="AA397" s="1348"/>
      <c r="AB397" s="1348"/>
      <c r="AC397" s="1349"/>
      <c r="AD397" s="1350"/>
      <c r="AE397" s="1350"/>
      <c r="AF397" s="1350"/>
      <c r="AG397" s="1351"/>
    </row>
    <row r="398" spans="1:36" s="489" customFormat="1" ht="14.45" hidden="1" thickBot="1" x14ac:dyDescent="0.3">
      <c r="A398" s="493"/>
      <c r="D398" s="1355"/>
      <c r="E398" s="1356"/>
      <c r="F398" s="1356"/>
      <c r="G398" s="1356"/>
      <c r="H398" s="1356"/>
      <c r="I398" s="1356"/>
      <c r="J398" s="1357"/>
      <c r="K398" s="1358"/>
      <c r="L398" s="1359"/>
      <c r="M398" s="1359"/>
      <c r="N398" s="1359"/>
      <c r="O398" s="1359"/>
      <c r="P398" s="1359"/>
      <c r="Q398" s="1359"/>
      <c r="R398" s="1359"/>
      <c r="S398" s="1360"/>
      <c r="T398" s="1360"/>
      <c r="U398" s="1360"/>
      <c r="V398" s="1360"/>
      <c r="W398" s="1360"/>
      <c r="X398" s="1360"/>
      <c r="Y398" s="1360"/>
      <c r="Z398" s="1360"/>
      <c r="AA398" s="1360"/>
      <c r="AB398" s="1360"/>
      <c r="AC398" s="1361"/>
      <c r="AD398" s="1362"/>
      <c r="AE398" s="1362"/>
      <c r="AF398" s="1362"/>
      <c r="AG398" s="1363"/>
    </row>
    <row r="399" spans="1:36" s="489" customFormat="1" ht="14.25" hidden="1" customHeight="1" thickBot="1" x14ac:dyDescent="0.3">
      <c r="A399" s="493"/>
      <c r="D399" s="1331"/>
      <c r="E399" s="1332"/>
      <c r="F399" s="1332"/>
      <c r="G399" s="1332"/>
      <c r="H399" s="1332"/>
      <c r="I399" s="1332"/>
      <c r="J399" s="1333"/>
      <c r="K399" s="1352"/>
      <c r="L399" s="1353"/>
      <c r="M399" s="1353"/>
      <c r="N399" s="1353"/>
      <c r="O399" s="1353"/>
      <c r="P399" s="1353"/>
      <c r="Q399" s="1353"/>
      <c r="R399" s="1353"/>
      <c r="S399" s="1354"/>
      <c r="T399" s="1354"/>
      <c r="U399" s="1354"/>
      <c r="V399" s="1354"/>
      <c r="W399" s="1354"/>
      <c r="X399" s="1354"/>
      <c r="Y399" s="1354"/>
      <c r="Z399" s="1354"/>
      <c r="AA399" s="1354"/>
      <c r="AB399" s="1354"/>
      <c r="AC399" s="1337"/>
      <c r="AD399" s="1338"/>
      <c r="AE399" s="1338"/>
      <c r="AF399" s="1338"/>
      <c r="AG399" s="1339"/>
    </row>
    <row r="400" spans="1:36" s="489" customFormat="1" ht="15" thickBot="1" x14ac:dyDescent="0.25">
      <c r="A400" s="493"/>
      <c r="D400" s="1340" t="s">
        <v>67</v>
      </c>
      <c r="E400" s="1341"/>
      <c r="F400" s="1341"/>
      <c r="G400" s="1341"/>
      <c r="H400" s="1341"/>
      <c r="I400" s="1341"/>
      <c r="J400" s="1341"/>
      <c r="K400" s="1341"/>
      <c r="L400" s="1341"/>
      <c r="M400" s="1341"/>
      <c r="N400" s="1341"/>
      <c r="O400" s="1341"/>
      <c r="P400" s="1341"/>
      <c r="Q400" s="1341"/>
      <c r="R400" s="1341"/>
      <c r="S400" s="1341"/>
      <c r="T400" s="1341"/>
      <c r="U400" s="1341"/>
      <c r="V400" s="1341"/>
      <c r="W400" s="1341"/>
      <c r="X400" s="1341"/>
      <c r="Y400" s="1341"/>
      <c r="Z400" s="1341"/>
      <c r="AA400" s="1341"/>
      <c r="AB400" s="1341"/>
      <c r="AC400" s="1341"/>
      <c r="AD400" s="1341"/>
      <c r="AE400" s="1341"/>
      <c r="AF400" s="1341"/>
      <c r="AG400" s="1342"/>
    </row>
    <row r="401" spans="1:36" s="489" customFormat="1" ht="15" customHeight="1" x14ac:dyDescent="0.2">
      <c r="A401" s="493"/>
      <c r="D401" s="1364"/>
      <c r="E401" s="1344"/>
      <c r="F401" s="1344"/>
      <c r="G401" s="1344"/>
      <c r="H401" s="1344"/>
      <c r="I401" s="1344"/>
      <c r="J401" s="1345"/>
      <c r="K401" s="1346"/>
      <c r="L401" s="1347"/>
      <c r="M401" s="1347"/>
      <c r="N401" s="1347"/>
      <c r="O401" s="1347"/>
      <c r="P401" s="1347"/>
      <c r="Q401" s="1347"/>
      <c r="R401" s="1347"/>
      <c r="S401" s="1365"/>
      <c r="T401" s="1365"/>
      <c r="U401" s="1365"/>
      <c r="V401" s="1365"/>
      <c r="W401" s="1365"/>
      <c r="X401" s="1365"/>
      <c r="Y401" s="1365"/>
      <c r="Z401" s="1365"/>
      <c r="AA401" s="1365"/>
      <c r="AB401" s="1365"/>
      <c r="AC401" s="1366"/>
      <c r="AD401" s="1367"/>
      <c r="AE401" s="1367"/>
      <c r="AF401" s="1367"/>
      <c r="AG401" s="1368"/>
      <c r="AJ401" s="800"/>
    </row>
    <row r="402" spans="1:36" s="489" customFormat="1" ht="15" customHeight="1" thickBot="1" x14ac:dyDescent="0.25">
      <c r="A402" s="493"/>
      <c r="D402" s="1355"/>
      <c r="E402" s="1356"/>
      <c r="F402" s="1356"/>
      <c r="G402" s="1356"/>
      <c r="H402" s="1356"/>
      <c r="I402" s="1356"/>
      <c r="J402" s="1357"/>
      <c r="K402" s="1358"/>
      <c r="L402" s="1359"/>
      <c r="M402" s="1359"/>
      <c r="N402" s="1359"/>
      <c r="O402" s="1359"/>
      <c r="P402" s="1359"/>
      <c r="Q402" s="1359"/>
      <c r="R402" s="1359"/>
      <c r="S402" s="1360"/>
      <c r="T402" s="1360"/>
      <c r="U402" s="1360"/>
      <c r="V402" s="1360"/>
      <c r="W402" s="1360"/>
      <c r="X402" s="1360"/>
      <c r="Y402" s="1360"/>
      <c r="Z402" s="1360"/>
      <c r="AA402" s="1360"/>
      <c r="AB402" s="1360"/>
      <c r="AC402" s="1361"/>
      <c r="AD402" s="1362"/>
      <c r="AE402" s="1362"/>
      <c r="AF402" s="1362"/>
      <c r="AG402" s="1363"/>
    </row>
    <row r="403" spans="1:36" s="489" customFormat="1" ht="15" hidden="1" customHeight="1" thickBot="1" x14ac:dyDescent="0.3">
      <c r="A403" s="493"/>
      <c r="D403" s="1331"/>
      <c r="E403" s="1332"/>
      <c r="F403" s="1332"/>
      <c r="G403" s="1332"/>
      <c r="H403" s="1332"/>
      <c r="I403" s="1332"/>
      <c r="J403" s="1333"/>
      <c r="K403" s="1352"/>
      <c r="L403" s="1353"/>
      <c r="M403" s="1353"/>
      <c r="N403" s="1353"/>
      <c r="O403" s="1353"/>
      <c r="P403" s="1353"/>
      <c r="Q403" s="1353"/>
      <c r="R403" s="1353"/>
      <c r="S403" s="1354"/>
      <c r="T403" s="1354"/>
      <c r="U403" s="1354"/>
      <c r="V403" s="1354"/>
      <c r="W403" s="1354"/>
      <c r="X403" s="1354"/>
      <c r="Y403" s="1354"/>
      <c r="Z403" s="1354"/>
      <c r="AA403" s="1354"/>
      <c r="AB403" s="1354"/>
      <c r="AC403" s="1337"/>
      <c r="AD403" s="1338"/>
      <c r="AE403" s="1338"/>
      <c r="AF403" s="1338"/>
      <c r="AG403" s="1339"/>
    </row>
    <row r="404" spans="1:36" s="489" customFormat="1" ht="15" customHeight="1" thickBot="1" x14ac:dyDescent="0.25">
      <c r="A404" s="493"/>
      <c r="D404" s="1340" t="s">
        <v>68</v>
      </c>
      <c r="E404" s="1341"/>
      <c r="F404" s="1341"/>
      <c r="G404" s="1341"/>
      <c r="H404" s="1341"/>
      <c r="I404" s="1341"/>
      <c r="J404" s="1341"/>
      <c r="K404" s="1341"/>
      <c r="L404" s="1341"/>
      <c r="M404" s="1341"/>
      <c r="N404" s="1341"/>
      <c r="O404" s="1341"/>
      <c r="P404" s="1341"/>
      <c r="Q404" s="1341"/>
      <c r="R404" s="1341"/>
      <c r="S404" s="1341"/>
      <c r="T404" s="1341"/>
      <c r="U404" s="1341"/>
      <c r="V404" s="1341"/>
      <c r="W404" s="1341"/>
      <c r="X404" s="1341"/>
      <c r="Y404" s="1341"/>
      <c r="Z404" s="1341"/>
      <c r="AA404" s="1341"/>
      <c r="AB404" s="1341"/>
      <c r="AC404" s="1341"/>
      <c r="AD404" s="1341"/>
      <c r="AE404" s="1341"/>
      <c r="AF404" s="1341"/>
      <c r="AG404" s="1342"/>
    </row>
    <row r="405" spans="1:36" s="489" customFormat="1" ht="15" customHeight="1" thickBot="1" x14ac:dyDescent="0.25">
      <c r="A405" s="493"/>
      <c r="D405" s="1343"/>
      <c r="E405" s="1344"/>
      <c r="F405" s="1344"/>
      <c r="G405" s="1344"/>
      <c r="H405" s="1344"/>
      <c r="I405" s="1344"/>
      <c r="J405" s="1345"/>
      <c r="K405" s="1346"/>
      <c r="L405" s="1347"/>
      <c r="M405" s="1347"/>
      <c r="N405" s="1347"/>
      <c r="O405" s="1347"/>
      <c r="P405" s="1347"/>
      <c r="Q405" s="1347"/>
      <c r="R405" s="1347"/>
      <c r="S405" s="1348"/>
      <c r="T405" s="1348"/>
      <c r="U405" s="1348"/>
      <c r="V405" s="1348"/>
      <c r="W405" s="1348"/>
      <c r="X405" s="1348"/>
      <c r="Y405" s="1348"/>
      <c r="Z405" s="1348"/>
      <c r="AA405" s="1348"/>
      <c r="AB405" s="1348"/>
      <c r="AC405" s="1349"/>
      <c r="AD405" s="1350"/>
      <c r="AE405" s="1350"/>
      <c r="AF405" s="1350"/>
      <c r="AG405" s="1351"/>
    </row>
    <row r="406" spans="1:36" s="489" customFormat="1" ht="15" hidden="1" customHeight="1" thickBot="1" x14ac:dyDescent="0.3">
      <c r="A406" s="493"/>
      <c r="D406" s="1331"/>
      <c r="E406" s="1332"/>
      <c r="F406" s="1332"/>
      <c r="G406" s="1332"/>
      <c r="H406" s="1332"/>
      <c r="I406" s="1332"/>
      <c r="J406" s="1333"/>
      <c r="K406" s="1334"/>
      <c r="L406" s="1335"/>
      <c r="M406" s="1335"/>
      <c r="N406" s="1335"/>
      <c r="O406" s="1335"/>
      <c r="P406" s="1335"/>
      <c r="Q406" s="1335"/>
      <c r="R406" s="1335"/>
      <c r="S406" s="1336"/>
      <c r="T406" s="1336"/>
      <c r="U406" s="1336"/>
      <c r="V406" s="1336"/>
      <c r="W406" s="1336"/>
      <c r="X406" s="1336"/>
      <c r="Y406" s="1336"/>
      <c r="Z406" s="1336"/>
      <c r="AA406" s="1336"/>
      <c r="AB406" s="1336"/>
      <c r="AC406" s="1337"/>
      <c r="AD406" s="1338"/>
      <c r="AE406" s="1338"/>
      <c r="AF406" s="1338"/>
      <c r="AG406" s="1339"/>
    </row>
    <row r="407" spans="1:36" s="489" customFormat="1" ht="29.25" customHeight="1" thickBot="1" x14ac:dyDescent="0.25">
      <c r="A407" s="493"/>
      <c r="D407" s="1126" t="s">
        <v>1625</v>
      </c>
      <c r="E407" s="1127"/>
      <c r="F407" s="1127"/>
      <c r="G407" s="1127"/>
      <c r="H407" s="1127"/>
      <c r="I407" s="1127"/>
      <c r="J407" s="1128"/>
      <c r="K407" s="1329" t="s">
        <v>18</v>
      </c>
      <c r="L407" s="1330"/>
      <c r="M407" s="1330"/>
      <c r="N407" s="1330"/>
      <c r="O407" s="1330" t="s">
        <v>18</v>
      </c>
      <c r="P407" s="1330"/>
      <c r="Q407" s="1330"/>
      <c r="R407" s="1330"/>
      <c r="S407" s="1330" t="s">
        <v>18</v>
      </c>
      <c r="T407" s="1330"/>
      <c r="U407" s="1330"/>
      <c r="V407" s="1330"/>
      <c r="W407" s="1330"/>
      <c r="X407" s="1330" t="s">
        <v>18</v>
      </c>
      <c r="Y407" s="1330"/>
      <c r="Z407" s="1330"/>
      <c r="AA407" s="1330"/>
      <c r="AB407" s="1330"/>
      <c r="AC407" s="1282"/>
      <c r="AD407" s="1283"/>
      <c r="AE407" s="1283"/>
      <c r="AF407" s="1283"/>
      <c r="AG407" s="1284"/>
    </row>
    <row r="408" spans="1:36" s="489" customFormat="1" ht="15" customHeight="1" x14ac:dyDescent="0.2">
      <c r="A408" s="493"/>
    </row>
    <row r="409" spans="1:36" s="489" customFormat="1" ht="15" customHeight="1" x14ac:dyDescent="0.2">
      <c r="A409" s="493"/>
      <c r="D409" s="488" t="s">
        <v>1254</v>
      </c>
    </row>
    <row r="410" spans="1:36" s="489" customFormat="1" ht="15" customHeight="1" x14ac:dyDescent="0.2">
      <c r="A410" s="493"/>
    </row>
    <row r="411" spans="1:36" s="489" customFormat="1" ht="15" customHeight="1" x14ac:dyDescent="0.2">
      <c r="A411" s="493"/>
      <c r="D411" s="1312" t="s">
        <v>1924</v>
      </c>
      <c r="E411" s="1328"/>
      <c r="F411" s="1328"/>
      <c r="G411" s="1328"/>
      <c r="H411" s="1328"/>
      <c r="I411" s="1328"/>
      <c r="J411" s="1328"/>
      <c r="K411" s="1328"/>
      <c r="L411" s="1328"/>
      <c r="M411" s="1328"/>
      <c r="N411" s="1328"/>
      <c r="O411" s="1328"/>
      <c r="P411" s="1328"/>
      <c r="Q411" s="1328"/>
      <c r="R411" s="1328"/>
      <c r="S411" s="1328"/>
      <c r="T411" s="1328"/>
      <c r="U411" s="1328"/>
      <c r="V411" s="1328"/>
      <c r="W411" s="1328"/>
      <c r="X411" s="1328"/>
      <c r="Y411" s="1328"/>
      <c r="Z411" s="1328"/>
      <c r="AA411" s="1328"/>
      <c r="AB411" s="1328"/>
      <c r="AC411" s="1328"/>
      <c r="AD411" s="1328"/>
      <c r="AE411" s="1328"/>
      <c r="AF411" s="1328"/>
      <c r="AG411" s="1328"/>
    </row>
    <row r="412" spans="1:36" s="489" customFormat="1" ht="15" customHeight="1" x14ac:dyDescent="0.2">
      <c r="A412" s="493"/>
      <c r="D412" s="1328"/>
      <c r="E412" s="1328"/>
      <c r="F412" s="1328"/>
      <c r="G412" s="1328"/>
      <c r="H412" s="1328"/>
      <c r="I412" s="1328"/>
      <c r="J412" s="1328"/>
      <c r="K412" s="1328"/>
      <c r="L412" s="1328"/>
      <c r="M412" s="1328"/>
      <c r="N412" s="1328"/>
      <c r="O412" s="1328"/>
      <c r="P412" s="1328"/>
      <c r="Q412" s="1328"/>
      <c r="R412" s="1328"/>
      <c r="S412" s="1328"/>
      <c r="T412" s="1328"/>
      <c r="U412" s="1328"/>
      <c r="V412" s="1328"/>
      <c r="W412" s="1328"/>
      <c r="X412" s="1328"/>
      <c r="Y412" s="1328"/>
      <c r="Z412" s="1328"/>
      <c r="AA412" s="1328"/>
      <c r="AB412" s="1328"/>
      <c r="AC412" s="1328"/>
      <c r="AD412" s="1328"/>
      <c r="AE412" s="1328"/>
      <c r="AF412" s="1328"/>
      <c r="AG412" s="1328"/>
    </row>
    <row r="413" spans="1:36" s="489" customFormat="1" ht="15" customHeight="1" x14ac:dyDescent="0.2">
      <c r="A413" s="493"/>
      <c r="D413" s="1312" t="s">
        <v>1942</v>
      </c>
      <c r="E413" s="1328"/>
      <c r="F413" s="1328"/>
      <c r="G413" s="1328"/>
      <c r="H413" s="1328"/>
      <c r="I413" s="1328"/>
      <c r="J413" s="1328"/>
      <c r="K413" s="1328"/>
      <c r="L413" s="1328"/>
      <c r="M413" s="1328"/>
      <c r="N413" s="1328"/>
      <c r="O413" s="1328"/>
      <c r="P413" s="1328"/>
      <c r="Q413" s="1328"/>
      <c r="R413" s="1328"/>
      <c r="S413" s="1328"/>
      <c r="T413" s="1328"/>
      <c r="U413" s="1328"/>
      <c r="V413" s="1328"/>
      <c r="W413" s="1328"/>
      <c r="X413" s="1328"/>
      <c r="Y413" s="1328"/>
      <c r="Z413" s="1328"/>
      <c r="AA413" s="1328"/>
      <c r="AB413" s="1328"/>
      <c r="AC413" s="1328"/>
      <c r="AD413" s="1328"/>
      <c r="AE413" s="1328"/>
      <c r="AF413" s="1328"/>
      <c r="AG413" s="1328"/>
    </row>
    <row r="414" spans="1:36" s="489" customFormat="1" ht="15" customHeight="1" x14ac:dyDescent="0.2">
      <c r="A414" s="493"/>
      <c r="D414" s="1328"/>
      <c r="E414" s="1328"/>
      <c r="F414" s="1328"/>
      <c r="G414" s="1328"/>
      <c r="H414" s="1328"/>
      <c r="I414" s="1328"/>
      <c r="J414" s="1328"/>
      <c r="K414" s="1328"/>
      <c r="L414" s="1328"/>
      <c r="M414" s="1328"/>
      <c r="N414" s="1328"/>
      <c r="O414" s="1328"/>
      <c r="P414" s="1328"/>
      <c r="Q414" s="1328"/>
      <c r="R414" s="1328"/>
      <c r="S414" s="1328"/>
      <c r="T414" s="1328"/>
      <c r="U414" s="1328"/>
      <c r="V414" s="1328"/>
      <c r="W414" s="1328"/>
      <c r="X414" s="1328"/>
      <c r="Y414" s="1328"/>
      <c r="Z414" s="1328"/>
      <c r="AA414" s="1328"/>
      <c r="AB414" s="1328"/>
      <c r="AC414" s="1328"/>
      <c r="AD414" s="1328"/>
      <c r="AE414" s="1328"/>
      <c r="AF414" s="1328"/>
      <c r="AG414" s="1328"/>
    </row>
    <row r="415" spans="1:36" s="489" customFormat="1" ht="14.25" customHeight="1" thickBot="1" x14ac:dyDescent="0.25">
      <c r="A415" s="493"/>
    </row>
    <row r="416" spans="1:36" s="489" customFormat="1" ht="19.5" customHeight="1" thickBot="1" x14ac:dyDescent="0.25">
      <c r="A416" s="493">
        <v>13</v>
      </c>
      <c r="D416" s="999" t="s">
        <v>86</v>
      </c>
      <c r="E416" s="1000"/>
      <c r="F416" s="1000"/>
      <c r="G416" s="1000"/>
      <c r="H416" s="1000"/>
      <c r="I416" s="1000"/>
      <c r="J416" s="1000"/>
      <c r="K416" s="1000"/>
      <c r="L416" s="1000"/>
      <c r="M416" s="1000"/>
      <c r="N416" s="1000"/>
      <c r="O416" s="1000"/>
      <c r="P416" s="1000"/>
      <c r="Q416" s="1000"/>
      <c r="R416" s="1000"/>
      <c r="S416" s="1001"/>
      <c r="T416" s="999" t="s">
        <v>36</v>
      </c>
      <c r="U416" s="1000"/>
      <c r="V416" s="1000"/>
      <c r="W416" s="1000"/>
      <c r="X416" s="1000"/>
      <c r="Y416" s="1000"/>
      <c r="Z416" s="1000"/>
      <c r="AA416" s="1000"/>
      <c r="AB416" s="1000"/>
      <c r="AC416" s="1000"/>
      <c r="AD416" s="1000"/>
      <c r="AE416" s="1000"/>
      <c r="AF416" s="1000"/>
      <c r="AG416" s="1001"/>
    </row>
    <row r="417" spans="1:36" s="489" customFormat="1" ht="19.5" customHeight="1" x14ac:dyDescent="0.2">
      <c r="A417" s="493"/>
      <c r="D417" s="985" t="s">
        <v>100</v>
      </c>
      <c r="E417" s="986"/>
      <c r="F417" s="986"/>
      <c r="G417" s="986"/>
      <c r="H417" s="986"/>
      <c r="I417" s="986"/>
      <c r="J417" s="986"/>
      <c r="K417" s="986"/>
      <c r="L417" s="986"/>
      <c r="M417" s="986"/>
      <c r="N417" s="986"/>
      <c r="O417" s="986"/>
      <c r="P417" s="986"/>
      <c r="Q417" s="986"/>
      <c r="R417" s="986"/>
      <c r="S417" s="987"/>
      <c r="T417" s="1302">
        <v>0</v>
      </c>
      <c r="U417" s="1303"/>
      <c r="V417" s="1303"/>
      <c r="W417" s="1303"/>
      <c r="X417" s="1303"/>
      <c r="Y417" s="1303"/>
      <c r="Z417" s="1303"/>
      <c r="AA417" s="1303"/>
      <c r="AB417" s="1303"/>
      <c r="AC417" s="1303"/>
      <c r="AD417" s="1303"/>
      <c r="AE417" s="1303"/>
      <c r="AF417" s="1303"/>
      <c r="AG417" s="1304"/>
      <c r="AJ417" s="1308"/>
    </row>
    <row r="418" spans="1:36" s="489" customFormat="1" ht="19.5" customHeight="1" thickBot="1" x14ac:dyDescent="0.25">
      <c r="A418" s="493"/>
      <c r="D418" s="967" t="s">
        <v>101</v>
      </c>
      <c r="E418" s="968"/>
      <c r="F418" s="968"/>
      <c r="G418" s="968"/>
      <c r="H418" s="968"/>
      <c r="I418" s="968"/>
      <c r="J418" s="968"/>
      <c r="K418" s="968"/>
      <c r="L418" s="968"/>
      <c r="M418" s="968"/>
      <c r="N418" s="968"/>
      <c r="O418" s="968"/>
      <c r="P418" s="968"/>
      <c r="Q418" s="968"/>
      <c r="R418" s="968"/>
      <c r="S418" s="969"/>
      <c r="T418" s="1305">
        <v>0</v>
      </c>
      <c r="U418" s="1306"/>
      <c r="V418" s="1306"/>
      <c r="W418" s="1306"/>
      <c r="X418" s="1306"/>
      <c r="Y418" s="1306"/>
      <c r="Z418" s="1306"/>
      <c r="AA418" s="1306"/>
      <c r="AB418" s="1306"/>
      <c r="AC418" s="1306"/>
      <c r="AD418" s="1306"/>
      <c r="AE418" s="1306"/>
      <c r="AF418" s="1306"/>
      <c r="AG418" s="1307"/>
      <c r="AJ418" s="1308"/>
    </row>
    <row r="419" spans="1:36" s="489" customFormat="1" x14ac:dyDescent="0.2">
      <c r="A419" s="493"/>
    </row>
    <row r="420" spans="1:36" s="489" customFormat="1" ht="14.25" customHeight="1" x14ac:dyDescent="0.2">
      <c r="A420" s="493"/>
      <c r="D420" s="488" t="s">
        <v>1255</v>
      </c>
    </row>
    <row r="421" spans="1:36" s="489" customFormat="1" ht="14.25" customHeight="1" x14ac:dyDescent="0.2">
      <c r="A421" s="493"/>
    </row>
    <row r="422" spans="1:36" s="489" customFormat="1" x14ac:dyDescent="0.2">
      <c r="A422" s="493"/>
      <c r="D422" s="1121" t="s">
        <v>1964</v>
      </c>
      <c r="E422" s="1164"/>
      <c r="F422" s="1164"/>
      <c r="G422" s="1164"/>
      <c r="H422" s="1164"/>
      <c r="I422" s="1164"/>
      <c r="J422" s="1164"/>
      <c r="K422" s="1164"/>
      <c r="L422" s="1164"/>
      <c r="M422" s="1164"/>
      <c r="N422" s="1164"/>
      <c r="O422" s="1164"/>
      <c r="P422" s="1164"/>
      <c r="Q422" s="1164"/>
      <c r="R422" s="1164"/>
      <c r="S422" s="1164"/>
      <c r="T422" s="1164"/>
      <c r="U422" s="1164"/>
      <c r="V422" s="1164"/>
      <c r="W422" s="1164"/>
      <c r="X422" s="1164"/>
      <c r="Y422" s="1164"/>
      <c r="Z422" s="1164"/>
      <c r="AA422" s="1164"/>
      <c r="AB422" s="1164"/>
      <c r="AC422" s="1164"/>
      <c r="AD422" s="1164"/>
      <c r="AE422" s="1164"/>
      <c r="AF422" s="1164"/>
      <c r="AG422" s="1164"/>
    </row>
    <row r="423" spans="1:36" s="489" customFormat="1" x14ac:dyDescent="0.2">
      <c r="A423" s="493"/>
      <c r="D423" s="803"/>
      <c r="E423" s="804"/>
      <c r="F423" s="804"/>
      <c r="G423" s="804"/>
      <c r="H423" s="804"/>
      <c r="I423" s="804"/>
      <c r="J423" s="804"/>
      <c r="K423" s="804"/>
      <c r="L423" s="804"/>
      <c r="M423" s="804"/>
      <c r="N423" s="804"/>
      <c r="O423" s="804"/>
      <c r="P423" s="804"/>
      <c r="Q423" s="804"/>
      <c r="R423" s="804"/>
      <c r="S423" s="804"/>
      <c r="T423" s="804"/>
      <c r="U423" s="804"/>
      <c r="V423" s="804"/>
      <c r="W423" s="804"/>
      <c r="X423" s="804"/>
      <c r="Y423" s="804"/>
      <c r="Z423" s="804"/>
      <c r="AA423" s="804"/>
      <c r="AB423" s="804"/>
      <c r="AC423" s="804"/>
      <c r="AD423" s="804"/>
      <c r="AE423" s="804"/>
      <c r="AF423" s="804"/>
      <c r="AG423" s="804"/>
    </row>
    <row r="424" spans="1:36" s="489" customFormat="1" ht="14.25" customHeight="1" x14ac:dyDescent="0.2">
      <c r="A424" s="493"/>
      <c r="D424" s="488" t="s">
        <v>1258</v>
      </c>
    </row>
    <row r="425" spans="1:36" s="489" customFormat="1" ht="14.25" customHeight="1" x14ac:dyDescent="0.2">
      <c r="A425" s="493"/>
    </row>
    <row r="426" spans="1:36" s="489" customFormat="1" ht="14.25" customHeight="1" x14ac:dyDescent="0.2">
      <c r="A426" s="493"/>
      <c r="D426" s="1326" t="s">
        <v>2187</v>
      </c>
      <c r="E426" s="1326"/>
      <c r="F426" s="1326"/>
      <c r="G426" s="1326"/>
      <c r="H426" s="1326"/>
      <c r="I426" s="1326"/>
      <c r="J426" s="1326"/>
      <c r="K426" s="1326"/>
      <c r="L426" s="1326"/>
      <c r="M426" s="1326"/>
      <c r="N426" s="1326"/>
      <c r="O426" s="1326"/>
      <c r="P426" s="1326"/>
      <c r="Q426" s="1326"/>
      <c r="R426" s="1326"/>
      <c r="S426" s="1326"/>
      <c r="T426" s="1326"/>
      <c r="U426" s="1326"/>
      <c r="V426" s="1326"/>
      <c r="W426" s="1326"/>
      <c r="X426" s="1326"/>
      <c r="Y426" s="1326"/>
      <c r="Z426" s="1326"/>
      <c r="AA426" s="1326"/>
      <c r="AB426" s="1326"/>
      <c r="AC426" s="1326"/>
      <c r="AD426" s="1326"/>
      <c r="AE426" s="1326"/>
      <c r="AF426" s="1326"/>
      <c r="AG426" s="1326"/>
    </row>
    <row r="427" spans="1:36" s="489" customFormat="1" ht="14.25" customHeight="1" x14ac:dyDescent="0.2">
      <c r="A427" s="493"/>
    </row>
    <row r="428" spans="1:36" s="489" customFormat="1" ht="14.25" customHeight="1" x14ac:dyDescent="0.2">
      <c r="A428" s="493"/>
      <c r="D428" s="1327" t="s">
        <v>2188</v>
      </c>
      <c r="E428" s="1327"/>
      <c r="F428" s="1327"/>
      <c r="G428" s="1327"/>
      <c r="H428" s="1327"/>
      <c r="I428" s="1327"/>
      <c r="J428" s="1327"/>
      <c r="K428" s="1327"/>
      <c r="L428" s="1327"/>
      <c r="M428" s="1327"/>
      <c r="N428" s="1327"/>
      <c r="O428" s="1327"/>
      <c r="P428" s="1327"/>
      <c r="Q428" s="1327"/>
      <c r="R428" s="1327"/>
      <c r="S428" s="1327"/>
      <c r="T428" s="1327"/>
      <c r="U428" s="1327"/>
      <c r="V428" s="1327"/>
      <c r="W428" s="1327"/>
      <c r="X428" s="1327"/>
      <c r="Y428" s="1327"/>
      <c r="Z428" s="1327"/>
      <c r="AA428" s="1327"/>
      <c r="AB428" s="1327"/>
      <c r="AC428" s="1327"/>
      <c r="AD428" s="1327"/>
      <c r="AE428" s="1327"/>
      <c r="AF428" s="1327"/>
      <c r="AG428" s="1327"/>
    </row>
    <row r="429" spans="1:36" s="489" customFormat="1" ht="14.25" customHeight="1" x14ac:dyDescent="0.2">
      <c r="A429" s="493"/>
    </row>
    <row r="430" spans="1:36" s="489" customFormat="1" ht="14.25" customHeight="1" x14ac:dyDescent="0.2">
      <c r="A430" s="493"/>
      <c r="D430" s="1325" t="s">
        <v>1256</v>
      </c>
      <c r="E430" s="1325"/>
      <c r="F430" s="1325"/>
      <c r="G430" s="1325"/>
      <c r="H430" s="1325"/>
      <c r="I430" s="1325"/>
      <c r="J430" s="1325"/>
      <c r="K430" s="1325"/>
      <c r="L430" s="1325"/>
      <c r="M430" s="1325"/>
      <c r="N430" s="1325"/>
      <c r="O430" s="1325"/>
      <c r="P430" s="1325"/>
      <c r="Q430" s="1325"/>
      <c r="R430" s="1325"/>
      <c r="S430" s="1325"/>
      <c r="T430" s="1325"/>
      <c r="U430" s="1325"/>
      <c r="V430" s="1325"/>
      <c r="W430" s="1325"/>
      <c r="X430" s="1325"/>
      <c r="Y430" s="1325"/>
      <c r="Z430" s="1325"/>
      <c r="AA430" s="1325"/>
      <c r="AB430" s="1325"/>
      <c r="AC430" s="1325"/>
      <c r="AD430" s="1325"/>
      <c r="AE430" s="1325"/>
      <c r="AF430" s="1325"/>
      <c r="AG430" s="1325"/>
    </row>
    <row r="431" spans="1:36" s="489" customFormat="1" ht="15" customHeight="1" thickBot="1" x14ac:dyDescent="0.25">
      <c r="A431" s="493"/>
      <c r="AJ431" s="800"/>
    </row>
    <row r="432" spans="1:36" s="489" customFormat="1" ht="27.75" customHeight="1" thickBot="1" x14ac:dyDescent="0.25">
      <c r="A432" s="493">
        <v>16</v>
      </c>
      <c r="D432" s="999" t="s">
        <v>131</v>
      </c>
      <c r="E432" s="1000"/>
      <c r="F432" s="1000"/>
      <c r="G432" s="1000"/>
      <c r="H432" s="1000"/>
      <c r="I432" s="1000"/>
      <c r="J432" s="1000"/>
      <c r="K432" s="1000"/>
      <c r="L432" s="1001"/>
      <c r="M432" s="1181" t="s">
        <v>132</v>
      </c>
      <c r="N432" s="1181"/>
      <c r="O432" s="1181"/>
      <c r="P432" s="1181"/>
      <c r="Q432" s="1181"/>
      <c r="R432" s="1181"/>
      <c r="S432" s="1181"/>
      <c r="T432" s="1181" t="s">
        <v>133</v>
      </c>
      <c r="U432" s="1181"/>
      <c r="V432" s="1181"/>
      <c r="W432" s="1181"/>
      <c r="X432" s="1181"/>
      <c r="Y432" s="1181"/>
      <c r="Z432" s="1181"/>
      <c r="AA432" s="999" t="s">
        <v>129</v>
      </c>
      <c r="AB432" s="1000"/>
      <c r="AC432" s="1000"/>
      <c r="AD432" s="1000"/>
      <c r="AE432" s="1000"/>
      <c r="AF432" s="1000"/>
      <c r="AG432" s="1001"/>
      <c r="AJ432" s="800"/>
    </row>
    <row r="433" spans="1:36" s="489" customFormat="1" ht="27.75" customHeight="1" thickBot="1" x14ac:dyDescent="0.25">
      <c r="A433" s="493"/>
      <c r="D433" s="1228" t="s">
        <v>134</v>
      </c>
      <c r="E433" s="1229"/>
      <c r="F433" s="1229"/>
      <c r="G433" s="1229"/>
      <c r="H433" s="1229"/>
      <c r="I433" s="1229"/>
      <c r="J433" s="1229"/>
      <c r="K433" s="1229"/>
      <c r="L433" s="1229"/>
      <c r="M433" s="1229"/>
      <c r="N433" s="1229"/>
      <c r="O433" s="1229"/>
      <c r="P433" s="1229"/>
      <c r="Q433" s="1229"/>
      <c r="R433" s="1229"/>
      <c r="S433" s="1229"/>
      <c r="T433" s="1229"/>
      <c r="U433" s="1229"/>
      <c r="V433" s="1229"/>
      <c r="W433" s="1229"/>
      <c r="X433" s="1229"/>
      <c r="Y433" s="1229"/>
      <c r="Z433" s="1229"/>
      <c r="AA433" s="1229"/>
      <c r="AB433" s="1229"/>
      <c r="AC433" s="1229"/>
      <c r="AD433" s="1229"/>
      <c r="AE433" s="1229"/>
      <c r="AF433" s="1229"/>
      <c r="AG433" s="1230"/>
      <c r="AJ433" s="800"/>
    </row>
    <row r="434" spans="1:36" s="489" customFormat="1" ht="27.75" customHeight="1" x14ac:dyDescent="0.2">
      <c r="A434" s="493"/>
      <c r="D434" s="985" t="s">
        <v>135</v>
      </c>
      <c r="E434" s="986"/>
      <c r="F434" s="986"/>
      <c r="G434" s="986"/>
      <c r="H434" s="986"/>
      <c r="I434" s="986"/>
      <c r="J434" s="986"/>
      <c r="K434" s="986"/>
      <c r="L434" s="987"/>
      <c r="M434" s="1025"/>
      <c r="N434" s="1025"/>
      <c r="O434" s="1025"/>
      <c r="P434" s="1025"/>
      <c r="Q434" s="1025"/>
      <c r="R434" s="1025"/>
      <c r="S434" s="1025"/>
      <c r="T434" s="1077"/>
      <c r="U434" s="1078"/>
      <c r="V434" s="1078"/>
      <c r="W434" s="1078"/>
      <c r="X434" s="1078"/>
      <c r="Y434" s="1078"/>
      <c r="Z434" s="1079"/>
      <c r="AA434" s="989"/>
      <c r="AB434" s="990"/>
      <c r="AC434" s="990"/>
      <c r="AD434" s="990"/>
      <c r="AE434" s="990"/>
      <c r="AF434" s="990"/>
      <c r="AG434" s="991"/>
      <c r="AJ434" s="800"/>
    </row>
    <row r="435" spans="1:36" s="489" customFormat="1" ht="27.75" customHeight="1" x14ac:dyDescent="0.2">
      <c r="A435" s="493"/>
      <c r="D435" s="974" t="s">
        <v>1626</v>
      </c>
      <c r="E435" s="975"/>
      <c r="F435" s="975"/>
      <c r="G435" s="975"/>
      <c r="H435" s="975"/>
      <c r="I435" s="975"/>
      <c r="J435" s="975"/>
      <c r="K435" s="975"/>
      <c r="L435" s="976"/>
      <c r="M435" s="977"/>
      <c r="N435" s="977"/>
      <c r="O435" s="977"/>
      <c r="P435" s="977"/>
      <c r="Q435" s="977"/>
      <c r="R435" s="977"/>
      <c r="S435" s="977"/>
      <c r="T435" s="977"/>
      <c r="U435" s="977"/>
      <c r="V435" s="977"/>
      <c r="W435" s="977"/>
      <c r="X435" s="977"/>
      <c r="Y435" s="977"/>
      <c r="Z435" s="977"/>
      <c r="AA435" s="978"/>
      <c r="AB435" s="979"/>
      <c r="AC435" s="979"/>
      <c r="AD435" s="979"/>
      <c r="AE435" s="979"/>
      <c r="AF435" s="979"/>
      <c r="AG435" s="980"/>
      <c r="AJ435" s="800"/>
    </row>
    <row r="436" spans="1:36" s="489" customFormat="1" ht="27.75" customHeight="1" x14ac:dyDescent="0.2">
      <c r="A436" s="493"/>
      <c r="D436" s="974" t="s">
        <v>136</v>
      </c>
      <c r="E436" s="975"/>
      <c r="F436" s="975"/>
      <c r="G436" s="975"/>
      <c r="H436" s="975"/>
      <c r="I436" s="975"/>
      <c r="J436" s="975"/>
      <c r="K436" s="975"/>
      <c r="L436" s="976"/>
      <c r="M436" s="977"/>
      <c r="N436" s="977"/>
      <c r="O436" s="977"/>
      <c r="P436" s="977"/>
      <c r="Q436" s="977"/>
      <c r="R436" s="977"/>
      <c r="S436" s="977"/>
      <c r="T436" s="977"/>
      <c r="U436" s="977"/>
      <c r="V436" s="977"/>
      <c r="W436" s="977"/>
      <c r="X436" s="977"/>
      <c r="Y436" s="977"/>
      <c r="Z436" s="977"/>
      <c r="AA436" s="978"/>
      <c r="AB436" s="979"/>
      <c r="AC436" s="979"/>
      <c r="AD436" s="979"/>
      <c r="AE436" s="979"/>
      <c r="AF436" s="979"/>
      <c r="AG436" s="980"/>
      <c r="AJ436" s="800"/>
    </row>
    <row r="437" spans="1:36" s="489" customFormat="1" ht="27.75" customHeight="1" x14ac:dyDescent="0.2">
      <c r="A437" s="493"/>
      <c r="D437" s="974" t="s">
        <v>127</v>
      </c>
      <c r="E437" s="975"/>
      <c r="F437" s="975"/>
      <c r="G437" s="975"/>
      <c r="H437" s="975"/>
      <c r="I437" s="975"/>
      <c r="J437" s="975"/>
      <c r="K437" s="975"/>
      <c r="L437" s="976"/>
      <c r="M437" s="977"/>
      <c r="N437" s="977"/>
      <c r="O437" s="977"/>
      <c r="P437" s="977"/>
      <c r="Q437" s="977"/>
      <c r="R437" s="977"/>
      <c r="S437" s="977"/>
      <c r="T437" s="977"/>
      <c r="U437" s="977"/>
      <c r="V437" s="977"/>
      <c r="W437" s="977"/>
      <c r="X437" s="977"/>
      <c r="Y437" s="977"/>
      <c r="Z437" s="977"/>
      <c r="AA437" s="978"/>
      <c r="AB437" s="979"/>
      <c r="AC437" s="979"/>
      <c r="AD437" s="979"/>
      <c r="AE437" s="979"/>
      <c r="AF437" s="979"/>
      <c r="AG437" s="980"/>
      <c r="AJ437" s="800"/>
    </row>
    <row r="438" spans="1:36" s="489" customFormat="1" ht="27.75" customHeight="1" thickBot="1" x14ac:dyDescent="0.25">
      <c r="A438" s="493"/>
      <c r="D438" s="967" t="s">
        <v>128</v>
      </c>
      <c r="E438" s="968"/>
      <c r="F438" s="968"/>
      <c r="G438" s="968"/>
      <c r="H438" s="968"/>
      <c r="I438" s="968"/>
      <c r="J438" s="968"/>
      <c r="K438" s="968"/>
      <c r="L438" s="969"/>
      <c r="M438" s="1042">
        <v>0</v>
      </c>
      <c r="N438" s="1043"/>
      <c r="O438" s="1043"/>
      <c r="P438" s="1043"/>
      <c r="Q438" s="1043"/>
      <c r="R438" s="1043"/>
      <c r="S438" s="1074"/>
      <c r="T438" s="977">
        <v>0</v>
      </c>
      <c r="U438" s="977"/>
      <c r="V438" s="977"/>
      <c r="W438" s="977"/>
      <c r="X438" s="977"/>
      <c r="Y438" s="977"/>
      <c r="Z438" s="977"/>
      <c r="AA438" s="978">
        <v>0</v>
      </c>
      <c r="AB438" s="979"/>
      <c r="AC438" s="979"/>
      <c r="AD438" s="979"/>
      <c r="AE438" s="979"/>
      <c r="AF438" s="979"/>
      <c r="AG438" s="980"/>
      <c r="AJ438" s="800"/>
    </row>
    <row r="439" spans="1:36" s="489" customFormat="1" ht="27.75" customHeight="1" thickBot="1" x14ac:dyDescent="0.25">
      <c r="A439" s="493"/>
      <c r="D439" s="1228" t="s">
        <v>137</v>
      </c>
      <c r="E439" s="1229"/>
      <c r="F439" s="1229"/>
      <c r="G439" s="1229"/>
      <c r="H439" s="1229"/>
      <c r="I439" s="1229"/>
      <c r="J439" s="1229"/>
      <c r="K439" s="1229"/>
      <c r="L439" s="1230"/>
      <c r="M439" s="1163">
        <v>0</v>
      </c>
      <c r="N439" s="1163"/>
      <c r="O439" s="1163"/>
      <c r="P439" s="1163"/>
      <c r="Q439" s="1163"/>
      <c r="R439" s="1163"/>
      <c r="S439" s="1163"/>
      <c r="T439" s="1163">
        <v>0</v>
      </c>
      <c r="U439" s="1163"/>
      <c r="V439" s="1163"/>
      <c r="W439" s="1163"/>
      <c r="X439" s="1163"/>
      <c r="Y439" s="1163"/>
      <c r="Z439" s="1163"/>
      <c r="AA439" s="1322">
        <v>0</v>
      </c>
      <c r="AB439" s="1323"/>
      <c r="AC439" s="1323"/>
      <c r="AD439" s="1323"/>
      <c r="AE439" s="1323"/>
      <c r="AF439" s="1323"/>
      <c r="AG439" s="1324"/>
      <c r="AJ439" s="800"/>
    </row>
    <row r="440" spans="1:36" s="489" customFormat="1" ht="27.75" customHeight="1" thickBot="1" x14ac:dyDescent="0.25">
      <c r="A440" s="493"/>
      <c r="D440" s="1228" t="s">
        <v>138</v>
      </c>
      <c r="E440" s="1229"/>
      <c r="F440" s="1229"/>
      <c r="G440" s="1229"/>
      <c r="H440" s="1229"/>
      <c r="I440" s="1229"/>
      <c r="J440" s="1229"/>
      <c r="K440" s="1229"/>
      <c r="L440" s="1229"/>
      <c r="M440" s="1229"/>
      <c r="N440" s="1229"/>
      <c r="O440" s="1229"/>
      <c r="P440" s="1229"/>
      <c r="Q440" s="1229"/>
      <c r="R440" s="1229"/>
      <c r="S440" s="1229"/>
      <c r="T440" s="1229"/>
      <c r="U440" s="1229"/>
      <c r="V440" s="1229"/>
      <c r="W440" s="1229"/>
      <c r="X440" s="1229"/>
      <c r="Y440" s="1229"/>
      <c r="Z440" s="1229"/>
      <c r="AA440" s="1229"/>
      <c r="AB440" s="1229"/>
      <c r="AC440" s="1229"/>
      <c r="AD440" s="1229"/>
      <c r="AE440" s="1229"/>
      <c r="AF440" s="1229"/>
      <c r="AG440" s="1230"/>
      <c r="AJ440" s="800"/>
    </row>
    <row r="441" spans="1:36" s="489" customFormat="1" ht="27.75" customHeight="1" x14ac:dyDescent="0.2">
      <c r="A441" s="493"/>
      <c r="D441" s="985" t="s">
        <v>139</v>
      </c>
      <c r="E441" s="986"/>
      <c r="F441" s="986"/>
      <c r="G441" s="986"/>
      <c r="H441" s="986"/>
      <c r="I441" s="986"/>
      <c r="J441" s="986"/>
      <c r="K441" s="986"/>
      <c r="L441" s="987"/>
      <c r="M441" s="1025">
        <v>4793.13</v>
      </c>
      <c r="N441" s="1025"/>
      <c r="O441" s="1025"/>
      <c r="P441" s="1025"/>
      <c r="Q441" s="1025"/>
      <c r="R441" s="1025"/>
      <c r="S441" s="1025"/>
      <c r="T441" s="1025">
        <v>1500000</v>
      </c>
      <c r="U441" s="1025"/>
      <c r="V441" s="1025"/>
      <c r="W441" s="1025"/>
      <c r="X441" s="1025"/>
      <c r="Y441" s="1025"/>
      <c r="Z441" s="1025"/>
      <c r="AA441" s="989">
        <v>1504793.13</v>
      </c>
      <c r="AB441" s="990"/>
      <c r="AC441" s="990"/>
      <c r="AD441" s="990"/>
      <c r="AE441" s="990"/>
      <c r="AF441" s="990"/>
      <c r="AG441" s="991"/>
      <c r="AJ441" s="800"/>
    </row>
    <row r="442" spans="1:36" s="489" customFormat="1" ht="27.75" customHeight="1" x14ac:dyDescent="0.2">
      <c r="A442" s="493"/>
      <c r="D442" s="974" t="s">
        <v>1627</v>
      </c>
      <c r="E442" s="975"/>
      <c r="F442" s="975"/>
      <c r="G442" s="975"/>
      <c r="H442" s="975"/>
      <c r="I442" s="975"/>
      <c r="J442" s="975"/>
      <c r="K442" s="975"/>
      <c r="L442" s="976"/>
      <c r="M442" s="977">
        <v>0</v>
      </c>
      <c r="N442" s="977"/>
      <c r="O442" s="977"/>
      <c r="P442" s="977"/>
      <c r="Q442" s="977"/>
      <c r="R442" s="977"/>
      <c r="S442" s="977"/>
      <c r="T442" s="977">
        <v>0</v>
      </c>
      <c r="U442" s="977"/>
      <c r="V442" s="977"/>
      <c r="W442" s="977"/>
      <c r="X442" s="977"/>
      <c r="Y442" s="977"/>
      <c r="Z442" s="977"/>
      <c r="AA442" s="978">
        <f t="shared" ref="AA442:AA444" ca="1" si="142">M442+T442</f>
        <v>0</v>
      </c>
      <c r="AB442" s="979"/>
      <c r="AC442" s="979"/>
      <c r="AD442" s="979"/>
      <c r="AE442" s="979"/>
      <c r="AF442" s="979"/>
      <c r="AG442" s="980"/>
      <c r="AJ442" s="800"/>
    </row>
    <row r="443" spans="1:36" s="489" customFormat="1" ht="27.75" customHeight="1" x14ac:dyDescent="0.2">
      <c r="A443" s="493"/>
      <c r="D443" s="974" t="s">
        <v>136</v>
      </c>
      <c r="E443" s="975"/>
      <c r="F443" s="975"/>
      <c r="G443" s="975"/>
      <c r="H443" s="975"/>
      <c r="I443" s="975"/>
      <c r="J443" s="975"/>
      <c r="K443" s="975"/>
      <c r="L443" s="976"/>
      <c r="M443" s="977">
        <v>197410.29</v>
      </c>
      <c r="N443" s="977"/>
      <c r="O443" s="977"/>
      <c r="P443" s="977"/>
      <c r="Q443" s="977"/>
      <c r="R443" s="977"/>
      <c r="S443" s="977"/>
      <c r="T443" s="977">
        <v>0</v>
      </c>
      <c r="U443" s="977"/>
      <c r="V443" s="977"/>
      <c r="W443" s="977"/>
      <c r="X443" s="977"/>
      <c r="Y443" s="977"/>
      <c r="Z443" s="977"/>
      <c r="AA443" s="978">
        <v>197410.29</v>
      </c>
      <c r="AB443" s="979"/>
      <c r="AC443" s="979"/>
      <c r="AD443" s="979"/>
      <c r="AE443" s="979"/>
      <c r="AF443" s="979"/>
      <c r="AG443" s="980"/>
      <c r="AJ443" s="800"/>
    </row>
    <row r="444" spans="1:36" s="489" customFormat="1" ht="27.75" customHeight="1" x14ac:dyDescent="0.2">
      <c r="A444" s="493"/>
      <c r="D444" s="974" t="s">
        <v>127</v>
      </c>
      <c r="E444" s="975"/>
      <c r="F444" s="975"/>
      <c r="G444" s="975"/>
      <c r="H444" s="975"/>
      <c r="I444" s="975"/>
      <c r="J444" s="975"/>
      <c r="K444" s="975"/>
      <c r="L444" s="976"/>
      <c r="M444" s="977">
        <v>0</v>
      </c>
      <c r="N444" s="977"/>
      <c r="O444" s="977"/>
      <c r="P444" s="977"/>
      <c r="Q444" s="977"/>
      <c r="R444" s="977"/>
      <c r="S444" s="977"/>
      <c r="T444" s="977">
        <v>0</v>
      </c>
      <c r="U444" s="977"/>
      <c r="V444" s="977"/>
      <c r="W444" s="977"/>
      <c r="X444" s="977"/>
      <c r="Y444" s="977"/>
      <c r="Z444" s="977"/>
      <c r="AA444" s="978">
        <f t="shared" ca="1" si="142"/>
        <v>0</v>
      </c>
      <c r="AB444" s="979"/>
      <c r="AC444" s="979"/>
      <c r="AD444" s="979"/>
      <c r="AE444" s="979"/>
      <c r="AF444" s="979"/>
      <c r="AG444" s="980"/>
      <c r="AJ444" s="800"/>
    </row>
    <row r="445" spans="1:36" s="489" customFormat="1" ht="27.75" customHeight="1" x14ac:dyDescent="0.2">
      <c r="A445" s="493"/>
      <c r="D445" s="974" t="s">
        <v>140</v>
      </c>
      <c r="E445" s="975"/>
      <c r="F445" s="975"/>
      <c r="G445" s="975"/>
      <c r="H445" s="975"/>
      <c r="I445" s="975"/>
      <c r="J445" s="975"/>
      <c r="K445" s="975"/>
      <c r="L445" s="976"/>
      <c r="M445" s="977">
        <v>172.56</v>
      </c>
      <c r="N445" s="977"/>
      <c r="O445" s="977"/>
      <c r="P445" s="977"/>
      <c r="Q445" s="977"/>
      <c r="R445" s="977"/>
      <c r="S445" s="977"/>
      <c r="T445" s="977">
        <v>0</v>
      </c>
      <c r="U445" s="977"/>
      <c r="V445" s="977"/>
      <c r="W445" s="977"/>
      <c r="X445" s="977"/>
      <c r="Y445" s="977"/>
      <c r="Z445" s="977"/>
      <c r="AA445" s="978">
        <v>172.56</v>
      </c>
      <c r="AB445" s="979"/>
      <c r="AC445" s="979"/>
      <c r="AD445" s="979"/>
      <c r="AE445" s="979"/>
      <c r="AF445" s="979"/>
      <c r="AG445" s="980"/>
      <c r="AJ445" s="800"/>
    </row>
    <row r="446" spans="1:36" s="489" customFormat="1" ht="27.75" customHeight="1" x14ac:dyDescent="0.2">
      <c r="A446" s="493"/>
      <c r="D446" s="974" t="s">
        <v>141</v>
      </c>
      <c r="E446" s="975"/>
      <c r="F446" s="975"/>
      <c r="G446" s="975"/>
      <c r="H446" s="975"/>
      <c r="I446" s="975"/>
      <c r="J446" s="975"/>
      <c r="K446" s="975"/>
      <c r="L446" s="976"/>
      <c r="M446" s="977">
        <v>1255.23</v>
      </c>
      <c r="N446" s="977"/>
      <c r="O446" s="977"/>
      <c r="P446" s="977"/>
      <c r="Q446" s="977"/>
      <c r="R446" s="977"/>
      <c r="S446" s="977"/>
      <c r="T446" s="977">
        <v>0</v>
      </c>
      <c r="U446" s="977"/>
      <c r="V446" s="977"/>
      <c r="W446" s="977"/>
      <c r="X446" s="977"/>
      <c r="Y446" s="977"/>
      <c r="Z446" s="977"/>
      <c r="AA446" s="978">
        <v>1255.23</v>
      </c>
      <c r="AB446" s="979"/>
      <c r="AC446" s="979"/>
      <c r="AD446" s="979"/>
      <c r="AE446" s="979"/>
      <c r="AF446" s="979"/>
      <c r="AG446" s="980"/>
      <c r="AJ446" s="800"/>
    </row>
    <row r="447" spans="1:36" s="489" customFormat="1" ht="27.75" customHeight="1" thickBot="1" x14ac:dyDescent="0.25">
      <c r="A447" s="493"/>
      <c r="D447" s="967" t="s">
        <v>128</v>
      </c>
      <c r="E447" s="968"/>
      <c r="F447" s="968"/>
      <c r="G447" s="968"/>
      <c r="H447" s="968"/>
      <c r="I447" s="968"/>
      <c r="J447" s="968"/>
      <c r="K447" s="968"/>
      <c r="L447" s="969"/>
      <c r="M447" s="1042">
        <v>0</v>
      </c>
      <c r="N447" s="1043"/>
      <c r="O447" s="1043"/>
      <c r="P447" s="1043"/>
      <c r="Q447" s="1043"/>
      <c r="R447" s="1043"/>
      <c r="S447" s="1074"/>
      <c r="T447" s="977">
        <v>0</v>
      </c>
      <c r="U447" s="977"/>
      <c r="V447" s="977"/>
      <c r="W447" s="977"/>
      <c r="X447" s="977"/>
      <c r="Y447" s="977"/>
      <c r="Z447" s="977"/>
      <c r="AA447" s="978">
        <v>0</v>
      </c>
      <c r="AB447" s="979"/>
      <c r="AC447" s="979"/>
      <c r="AD447" s="979"/>
      <c r="AE447" s="979"/>
      <c r="AF447" s="979"/>
      <c r="AG447" s="980"/>
      <c r="AJ447" s="800"/>
    </row>
    <row r="448" spans="1:36" s="489" customFormat="1" ht="27.75" customHeight="1" thickBot="1" x14ac:dyDescent="0.25">
      <c r="A448" s="493"/>
      <c r="D448" s="1126" t="s">
        <v>142</v>
      </c>
      <c r="E448" s="1127"/>
      <c r="F448" s="1127"/>
      <c r="G448" s="1127"/>
      <c r="H448" s="1127"/>
      <c r="I448" s="1127"/>
      <c r="J448" s="1127"/>
      <c r="K448" s="1127"/>
      <c r="L448" s="1128"/>
      <c r="M448" s="1163">
        <f ca="1">M441+M442+M443+M444+M445+M446+M447</f>
        <v>203631.21000000002</v>
      </c>
      <c r="N448" s="1163"/>
      <c r="O448" s="1163"/>
      <c r="P448" s="1163"/>
      <c r="Q448" s="1163"/>
      <c r="R448" s="1163"/>
      <c r="S448" s="1163"/>
      <c r="T448" s="1163">
        <f ca="1">T441+T442+T443+T444+T445+T446+T447</f>
        <v>1500000</v>
      </c>
      <c r="U448" s="1163"/>
      <c r="V448" s="1163"/>
      <c r="W448" s="1163"/>
      <c r="X448" s="1163"/>
      <c r="Y448" s="1163"/>
      <c r="Z448" s="1163"/>
      <c r="AA448" s="1322">
        <f ca="1">AA441+AA442+AA443+AA444+AA445+AA446+AA447</f>
        <v>1703631.21</v>
      </c>
      <c r="AB448" s="1323"/>
      <c r="AC448" s="1323"/>
      <c r="AD448" s="1323"/>
      <c r="AE448" s="1323"/>
      <c r="AF448" s="1323"/>
      <c r="AG448" s="1324"/>
      <c r="AJ448" s="800"/>
    </row>
    <row r="449" spans="1:36" s="489" customFormat="1" ht="14.25" customHeight="1" x14ac:dyDescent="0.2">
      <c r="A449" s="493"/>
    </row>
    <row r="450" spans="1:36" s="489" customFormat="1" ht="14.25" customHeight="1" x14ac:dyDescent="0.2">
      <c r="A450" s="493"/>
      <c r="D450" s="1177" t="s">
        <v>1257</v>
      </c>
      <c r="E450" s="1177"/>
      <c r="F450" s="1177"/>
      <c r="G450" s="1177"/>
      <c r="H450" s="1177"/>
      <c r="I450" s="1177"/>
      <c r="J450" s="1177"/>
      <c r="K450" s="1177"/>
      <c r="L450" s="1177"/>
      <c r="M450" s="1177"/>
      <c r="N450" s="1177"/>
      <c r="O450" s="1177"/>
      <c r="P450" s="1177"/>
      <c r="Q450" s="1177"/>
      <c r="R450" s="1177"/>
      <c r="S450" s="1177"/>
      <c r="T450" s="1177"/>
      <c r="U450" s="1177"/>
      <c r="V450" s="1177"/>
      <c r="W450" s="1177"/>
      <c r="X450" s="1177"/>
      <c r="Y450" s="1177"/>
      <c r="Z450" s="1177"/>
      <c r="AA450" s="1177"/>
      <c r="AB450" s="1177"/>
      <c r="AC450" s="1177"/>
      <c r="AD450" s="1177"/>
      <c r="AE450" s="1177"/>
      <c r="AF450" s="1177"/>
      <c r="AG450" s="1177"/>
    </row>
    <row r="451" spans="1:36" s="489" customFormat="1" ht="14.25" customHeight="1" thickBot="1" x14ac:dyDescent="0.25">
      <c r="A451" s="493"/>
      <c r="D451" s="503"/>
      <c r="E451" s="503"/>
      <c r="F451" s="503"/>
      <c r="G451" s="503"/>
      <c r="H451" s="503"/>
      <c r="I451" s="503"/>
      <c r="J451" s="503"/>
      <c r="K451" s="503"/>
      <c r="L451" s="503"/>
      <c r="M451" s="503"/>
      <c r="N451" s="503"/>
      <c r="O451" s="503"/>
      <c r="P451" s="503"/>
      <c r="Q451" s="503"/>
      <c r="R451" s="503"/>
      <c r="S451" s="503"/>
      <c r="T451" s="503"/>
      <c r="U451" s="503"/>
      <c r="V451" s="503"/>
      <c r="W451" s="503"/>
      <c r="X451" s="503"/>
      <c r="Y451" s="503"/>
      <c r="Z451" s="503"/>
      <c r="AA451" s="503"/>
      <c r="AB451" s="503"/>
      <c r="AC451" s="503"/>
      <c r="AD451" s="503"/>
      <c r="AE451" s="503"/>
      <c r="AF451" s="503"/>
      <c r="AG451" s="503"/>
    </row>
    <row r="452" spans="1:36" s="489" customFormat="1" ht="15.75" customHeight="1" thickBot="1" x14ac:dyDescent="0.25">
      <c r="A452" s="493">
        <v>17</v>
      </c>
      <c r="D452" s="1068" t="s">
        <v>147</v>
      </c>
      <c r="E452" s="1069"/>
      <c r="F452" s="1069"/>
      <c r="G452" s="1069"/>
      <c r="H452" s="1069"/>
      <c r="I452" s="1069"/>
      <c r="J452" s="1069"/>
      <c r="K452" s="1069"/>
      <c r="L452" s="1069"/>
      <c r="M452" s="1070"/>
      <c r="N452" s="1003" t="s">
        <v>2</v>
      </c>
      <c r="O452" s="1004"/>
      <c r="P452" s="1004"/>
      <c r="Q452" s="1004"/>
      <c r="R452" s="1004"/>
      <c r="S452" s="1004"/>
      <c r="T452" s="1004"/>
      <c r="U452" s="1004"/>
      <c r="V452" s="1004"/>
      <c r="W452" s="1004"/>
      <c r="X452" s="1004"/>
      <c r="Y452" s="1004"/>
      <c r="Z452" s="1004"/>
      <c r="AA452" s="1004"/>
      <c r="AB452" s="1004"/>
      <c r="AC452" s="1004"/>
      <c r="AD452" s="1004"/>
      <c r="AE452" s="1004"/>
      <c r="AF452" s="1004"/>
      <c r="AG452" s="1005"/>
      <c r="AJ452" s="1308"/>
    </row>
    <row r="453" spans="1:36" s="489" customFormat="1" ht="35.25" customHeight="1" thickBot="1" x14ac:dyDescent="0.25">
      <c r="A453" s="493"/>
      <c r="D453" s="1071"/>
      <c r="E453" s="1072"/>
      <c r="F453" s="1072"/>
      <c r="G453" s="1072"/>
      <c r="H453" s="1072"/>
      <c r="I453" s="1072"/>
      <c r="J453" s="1072"/>
      <c r="K453" s="1072"/>
      <c r="L453" s="1072"/>
      <c r="M453" s="1073"/>
      <c r="N453" s="1002" t="s">
        <v>1643</v>
      </c>
      <c r="O453" s="1002"/>
      <c r="P453" s="1002"/>
      <c r="Q453" s="1002"/>
      <c r="R453" s="1002"/>
      <c r="S453" s="1002"/>
      <c r="T453" s="1002"/>
      <c r="U453" s="1002"/>
      <c r="V453" s="1002"/>
      <c r="W453" s="1002"/>
      <c r="X453" s="1003" t="s">
        <v>1644</v>
      </c>
      <c r="Y453" s="1004"/>
      <c r="Z453" s="1004"/>
      <c r="AA453" s="1004"/>
      <c r="AB453" s="1004"/>
      <c r="AC453" s="1004"/>
      <c r="AD453" s="1004"/>
      <c r="AE453" s="1004"/>
      <c r="AF453" s="1004"/>
      <c r="AG453" s="1005"/>
      <c r="AJ453" s="1308"/>
    </row>
    <row r="454" spans="1:36" s="489" customFormat="1" ht="27" customHeight="1" x14ac:dyDescent="0.2">
      <c r="A454" s="493"/>
      <c r="D454" s="985" t="s">
        <v>150</v>
      </c>
      <c r="E454" s="986"/>
      <c r="F454" s="986"/>
      <c r="G454" s="986"/>
      <c r="H454" s="986"/>
      <c r="I454" s="986"/>
      <c r="J454" s="986"/>
      <c r="K454" s="986"/>
      <c r="L454" s="986"/>
      <c r="M454" s="987"/>
      <c r="N454" s="1321" t="s">
        <v>18</v>
      </c>
      <c r="O454" s="1303"/>
      <c r="P454" s="1303"/>
      <c r="Q454" s="1303"/>
      <c r="R454" s="1303"/>
      <c r="S454" s="1303"/>
      <c r="T454" s="1303"/>
      <c r="U454" s="1303"/>
      <c r="V454" s="1303"/>
      <c r="W454" s="1304"/>
      <c r="X454" s="1302">
        <v>0</v>
      </c>
      <c r="Y454" s="1303"/>
      <c r="Z454" s="1303"/>
      <c r="AA454" s="1303"/>
      <c r="AB454" s="1303"/>
      <c r="AC454" s="1303"/>
      <c r="AD454" s="1303"/>
      <c r="AE454" s="1303"/>
      <c r="AF454" s="1303"/>
      <c r="AG454" s="1304"/>
      <c r="AJ454" s="1308"/>
    </row>
    <row r="455" spans="1:36" s="489" customFormat="1" ht="27" customHeight="1" x14ac:dyDescent="0.2">
      <c r="A455" s="493"/>
      <c r="D455" s="974" t="s">
        <v>151</v>
      </c>
      <c r="E455" s="975"/>
      <c r="F455" s="975"/>
      <c r="G455" s="975"/>
      <c r="H455" s="975"/>
      <c r="I455" s="975"/>
      <c r="J455" s="975"/>
      <c r="K455" s="975"/>
      <c r="L455" s="975"/>
      <c r="M455" s="976"/>
      <c r="N455" s="1016" t="s">
        <v>18</v>
      </c>
      <c r="O455" s="1012"/>
      <c r="P455" s="1012"/>
      <c r="Q455" s="1012"/>
      <c r="R455" s="1012"/>
      <c r="S455" s="1012"/>
      <c r="T455" s="1012"/>
      <c r="U455" s="1012"/>
      <c r="V455" s="1012"/>
      <c r="W455" s="1012"/>
      <c r="X455" s="1318">
        <v>0</v>
      </c>
      <c r="Y455" s="1319"/>
      <c r="Z455" s="1319"/>
      <c r="AA455" s="1319"/>
      <c r="AB455" s="1319"/>
      <c r="AC455" s="1319"/>
      <c r="AD455" s="1319"/>
      <c r="AE455" s="1319"/>
      <c r="AF455" s="1319"/>
      <c r="AG455" s="1320"/>
      <c r="AJ455" s="1308"/>
    </row>
    <row r="456" spans="1:36" s="489" customFormat="1" ht="27" customHeight="1" thickBot="1" x14ac:dyDescent="0.25">
      <c r="A456" s="493"/>
      <c r="D456" s="967" t="s">
        <v>152</v>
      </c>
      <c r="E456" s="968"/>
      <c r="F456" s="968"/>
      <c r="G456" s="968"/>
      <c r="H456" s="968"/>
      <c r="I456" s="968"/>
      <c r="J456" s="968"/>
      <c r="K456" s="968"/>
      <c r="L456" s="968"/>
      <c r="M456" s="969"/>
      <c r="N456" s="1134" t="s">
        <v>18</v>
      </c>
      <c r="O456" s="1009"/>
      <c r="P456" s="1009"/>
      <c r="Q456" s="1009"/>
      <c r="R456" s="1009"/>
      <c r="S456" s="1009"/>
      <c r="T456" s="1009"/>
      <c r="U456" s="1009"/>
      <c r="V456" s="1009"/>
      <c r="W456" s="1009"/>
      <c r="X456" s="1305">
        <v>0</v>
      </c>
      <c r="Y456" s="1306"/>
      <c r="Z456" s="1306"/>
      <c r="AA456" s="1306"/>
      <c r="AB456" s="1306"/>
      <c r="AC456" s="1306"/>
      <c r="AD456" s="1306"/>
      <c r="AE456" s="1306"/>
      <c r="AF456" s="1306"/>
      <c r="AG456" s="1307"/>
      <c r="AJ456" s="1308"/>
    </row>
    <row r="457" spans="1:36" s="489" customFormat="1" ht="13.15" customHeight="1" x14ac:dyDescent="0.2">
      <c r="A457" s="493"/>
      <c r="D457" s="146"/>
      <c r="E457" s="146"/>
      <c r="F457" s="146"/>
      <c r="G457" s="146"/>
      <c r="H457" s="146"/>
      <c r="I457" s="146"/>
      <c r="J457" s="146"/>
      <c r="K457" s="146"/>
      <c r="L457" s="146"/>
      <c r="M457" s="146"/>
      <c r="N457" s="509"/>
      <c r="O457" s="509"/>
      <c r="P457" s="509"/>
      <c r="Q457" s="509"/>
      <c r="R457" s="509"/>
      <c r="S457" s="509"/>
      <c r="T457" s="509"/>
      <c r="U457" s="509"/>
      <c r="V457" s="509"/>
      <c r="W457" s="509"/>
      <c r="X457" s="819"/>
      <c r="Y457" s="819"/>
      <c r="Z457" s="819"/>
      <c r="AA457" s="819"/>
      <c r="AB457" s="819"/>
      <c r="AC457" s="819"/>
      <c r="AD457" s="819"/>
      <c r="AE457" s="819"/>
      <c r="AF457" s="819"/>
      <c r="AG457" s="819"/>
    </row>
    <row r="458" spans="1:36" s="489" customFormat="1" ht="15" customHeight="1" x14ac:dyDescent="0.2">
      <c r="A458" s="493"/>
    </row>
    <row r="459" spans="1:36" s="489" customFormat="1" ht="15" customHeight="1" x14ac:dyDescent="0.2">
      <c r="A459" s="493"/>
      <c r="D459" s="488" t="s">
        <v>1260</v>
      </c>
    </row>
    <row r="460" spans="1:36" s="489" customFormat="1" x14ac:dyDescent="0.2">
      <c r="A460" s="493"/>
    </row>
    <row r="461" spans="1:36" s="489" customFormat="1" ht="14.25" customHeight="1" x14ac:dyDescent="0.2">
      <c r="A461" s="15"/>
      <c r="D461" s="1177" t="s">
        <v>1259</v>
      </c>
      <c r="E461" s="1177"/>
      <c r="F461" s="1177"/>
      <c r="G461" s="1177"/>
      <c r="H461" s="1177"/>
      <c r="I461" s="1177"/>
      <c r="J461" s="1177"/>
      <c r="K461" s="1177"/>
      <c r="L461" s="1177"/>
      <c r="M461" s="1177"/>
      <c r="N461" s="1177"/>
      <c r="O461" s="1177"/>
      <c r="P461" s="1177"/>
      <c r="Q461" s="1177"/>
      <c r="R461" s="1177"/>
      <c r="S461" s="1177"/>
      <c r="T461" s="1177"/>
      <c r="U461" s="1177"/>
      <c r="V461" s="1177"/>
      <c r="W461" s="1177"/>
      <c r="X461" s="1177"/>
      <c r="Y461" s="1177"/>
      <c r="Z461" s="1177"/>
      <c r="AA461" s="1177"/>
      <c r="AB461" s="1177"/>
      <c r="AC461" s="1177"/>
      <c r="AD461" s="1177"/>
      <c r="AE461" s="1177"/>
      <c r="AF461" s="1177"/>
      <c r="AG461" s="1177"/>
    </row>
    <row r="462" spans="1:36" s="489" customFormat="1" ht="15" customHeight="1" thickBot="1" x14ac:dyDescent="0.25">
      <c r="A462" s="493"/>
    </row>
    <row r="463" spans="1:36" s="489" customFormat="1" ht="31.5" customHeight="1" thickBot="1" x14ac:dyDescent="0.25">
      <c r="A463" s="493">
        <v>18</v>
      </c>
      <c r="D463" s="1003" t="s">
        <v>131</v>
      </c>
      <c r="E463" s="1004"/>
      <c r="F463" s="1004"/>
      <c r="G463" s="1004"/>
      <c r="H463" s="1004"/>
      <c r="I463" s="1004"/>
      <c r="J463" s="1004"/>
      <c r="K463" s="1004"/>
      <c r="L463" s="1004"/>
      <c r="M463" s="1005"/>
      <c r="N463" s="1003" t="s">
        <v>2</v>
      </c>
      <c r="O463" s="1004"/>
      <c r="P463" s="1004"/>
      <c r="Q463" s="1004"/>
      <c r="R463" s="1004"/>
      <c r="S463" s="1004"/>
      <c r="T463" s="1004"/>
      <c r="U463" s="1004"/>
      <c r="V463" s="1004"/>
      <c r="W463" s="1005"/>
      <c r="X463" s="1003" t="s">
        <v>3</v>
      </c>
      <c r="Y463" s="1004"/>
      <c r="Z463" s="1004"/>
      <c r="AA463" s="1004"/>
      <c r="AB463" s="1004"/>
      <c r="AC463" s="1004"/>
      <c r="AD463" s="1004"/>
      <c r="AE463" s="1004"/>
      <c r="AF463" s="1004"/>
      <c r="AG463" s="1005"/>
    </row>
    <row r="464" spans="1:36" s="489" customFormat="1" ht="23.25" customHeight="1" x14ac:dyDescent="0.2">
      <c r="A464" s="493"/>
      <c r="D464" s="985" t="s">
        <v>155</v>
      </c>
      <c r="E464" s="986"/>
      <c r="F464" s="986"/>
      <c r="G464" s="986"/>
      <c r="H464" s="986"/>
      <c r="I464" s="986"/>
      <c r="J464" s="986"/>
      <c r="K464" s="986"/>
      <c r="L464" s="986"/>
      <c r="M464" s="987"/>
      <c r="N464" s="1313">
        <v>0.97</v>
      </c>
      <c r="O464" s="1314"/>
      <c r="P464" s="1314"/>
      <c r="Q464" s="1314"/>
      <c r="R464" s="1314"/>
      <c r="S464" s="1314"/>
      <c r="T464" s="1314"/>
      <c r="U464" s="1314"/>
      <c r="V464" s="1314"/>
      <c r="W464" s="1314"/>
      <c r="X464" s="1315">
        <v>105.42</v>
      </c>
      <c r="Y464" s="1316"/>
      <c r="Z464" s="1316"/>
      <c r="AA464" s="1316"/>
      <c r="AB464" s="1316"/>
      <c r="AC464" s="1316"/>
      <c r="AD464" s="1316"/>
      <c r="AE464" s="1316"/>
      <c r="AF464" s="1316"/>
      <c r="AG464" s="1317"/>
      <c r="AJ464" s="1308"/>
    </row>
    <row r="465" spans="1:36" s="489" customFormat="1" ht="23.25" customHeight="1" thickBot="1" x14ac:dyDescent="0.25">
      <c r="A465" s="493"/>
      <c r="D465" s="1081" t="s">
        <v>14</v>
      </c>
      <c r="E465" s="1082"/>
      <c r="F465" s="1082"/>
      <c r="G465" s="1082"/>
      <c r="H465" s="1082"/>
      <c r="I465" s="1082"/>
      <c r="J465" s="1082"/>
      <c r="K465" s="1082"/>
      <c r="L465" s="1082"/>
      <c r="M465" s="1083"/>
      <c r="N465" s="1272">
        <v>0.97</v>
      </c>
      <c r="O465" s="1163"/>
      <c r="P465" s="1163"/>
      <c r="Q465" s="1163"/>
      <c r="R465" s="1163"/>
      <c r="S465" s="1163"/>
      <c r="T465" s="1163"/>
      <c r="U465" s="1163"/>
      <c r="V465" s="1163"/>
      <c r="W465" s="1163"/>
      <c r="X465" s="1309">
        <v>105.42</v>
      </c>
      <c r="Y465" s="1310"/>
      <c r="Z465" s="1310"/>
      <c r="AA465" s="1310"/>
      <c r="AB465" s="1310"/>
      <c r="AC465" s="1310"/>
      <c r="AD465" s="1310"/>
      <c r="AE465" s="1310"/>
      <c r="AF465" s="1310"/>
      <c r="AG465" s="1311"/>
      <c r="AJ465" s="1308"/>
    </row>
    <row r="466" spans="1:36" s="489" customFormat="1" ht="14.25" customHeight="1" x14ac:dyDescent="0.2">
      <c r="A466" s="493"/>
      <c r="AJ466" s="800"/>
    </row>
    <row r="467" spans="1:36" s="489" customFormat="1" ht="14.25" customHeight="1" x14ac:dyDescent="0.2">
      <c r="A467" s="493"/>
      <c r="D467" s="1312" t="s">
        <v>1981</v>
      </c>
      <c r="E467" s="1312"/>
      <c r="F467" s="1312"/>
      <c r="G467" s="1312"/>
      <c r="H467" s="1312"/>
      <c r="I467" s="1312"/>
      <c r="J467" s="1312"/>
      <c r="K467" s="1312"/>
      <c r="L467" s="1312"/>
      <c r="M467" s="1312"/>
      <c r="N467" s="1312"/>
      <c r="O467" s="1312"/>
      <c r="P467" s="1312"/>
      <c r="Q467" s="1312"/>
      <c r="R467" s="1312"/>
      <c r="S467" s="1312"/>
      <c r="T467" s="1312"/>
      <c r="U467" s="1312"/>
      <c r="V467" s="1312"/>
      <c r="W467" s="1312"/>
      <c r="X467" s="1312"/>
      <c r="Y467" s="1312"/>
      <c r="Z467" s="1312"/>
      <c r="AA467" s="1312"/>
      <c r="AB467" s="1312"/>
      <c r="AC467" s="1312"/>
      <c r="AD467" s="1312"/>
      <c r="AE467" s="1312"/>
      <c r="AF467" s="1312"/>
      <c r="AG467" s="1312"/>
      <c r="AJ467" s="800"/>
    </row>
    <row r="468" spans="1:36" s="489" customFormat="1" ht="15" customHeight="1" x14ac:dyDescent="0.2">
      <c r="A468" s="493"/>
      <c r="D468" s="1312"/>
      <c r="E468" s="1312"/>
      <c r="F468" s="1312"/>
      <c r="G468" s="1312"/>
      <c r="H468" s="1312"/>
      <c r="I468" s="1312"/>
      <c r="J468" s="1312"/>
      <c r="K468" s="1312"/>
      <c r="L468" s="1312"/>
      <c r="M468" s="1312"/>
      <c r="N468" s="1312"/>
      <c r="O468" s="1312"/>
      <c r="P468" s="1312"/>
      <c r="Q468" s="1312"/>
      <c r="R468" s="1312"/>
      <c r="S468" s="1312"/>
      <c r="T468" s="1312"/>
      <c r="U468" s="1312"/>
      <c r="V468" s="1312"/>
      <c r="W468" s="1312"/>
      <c r="X468" s="1312"/>
      <c r="Y468" s="1312"/>
      <c r="Z468" s="1312"/>
      <c r="AA468" s="1312"/>
      <c r="AB468" s="1312"/>
      <c r="AC468" s="1312"/>
      <c r="AD468" s="1312"/>
      <c r="AE468" s="1312"/>
      <c r="AF468" s="1312"/>
      <c r="AG468" s="1312"/>
      <c r="AJ468" s="800"/>
    </row>
    <row r="469" spans="1:36" s="489" customFormat="1" ht="14.25" customHeight="1" thickBot="1" x14ac:dyDescent="0.25">
      <c r="A469" s="493"/>
      <c r="D469" s="1312"/>
      <c r="E469" s="1312"/>
      <c r="F469" s="1312"/>
      <c r="G469" s="1312"/>
      <c r="H469" s="1312"/>
      <c r="I469" s="1312"/>
      <c r="J469" s="1312"/>
      <c r="K469" s="1312"/>
      <c r="L469" s="1312"/>
      <c r="M469" s="1312"/>
      <c r="N469" s="1312"/>
      <c r="O469" s="1312"/>
      <c r="P469" s="1312"/>
      <c r="Q469" s="1312"/>
      <c r="R469" s="1312"/>
      <c r="S469" s="1312"/>
      <c r="T469" s="1312"/>
      <c r="U469" s="1312"/>
      <c r="V469" s="1312"/>
      <c r="W469" s="1312"/>
      <c r="X469" s="1312"/>
      <c r="Y469" s="1312"/>
      <c r="Z469" s="1312"/>
      <c r="AA469" s="1312"/>
      <c r="AB469" s="1312"/>
      <c r="AC469" s="1312"/>
      <c r="AD469" s="1312"/>
      <c r="AE469" s="1312"/>
      <c r="AF469" s="1312"/>
      <c r="AG469" s="1312"/>
      <c r="AJ469" s="800"/>
    </row>
    <row r="470" spans="1:36" s="489" customFormat="1" ht="15" thickBot="1" x14ac:dyDescent="0.25">
      <c r="A470" s="493">
        <v>20</v>
      </c>
      <c r="D470" s="999" t="s">
        <v>131</v>
      </c>
      <c r="E470" s="1000"/>
      <c r="F470" s="1000"/>
      <c r="G470" s="1000"/>
      <c r="H470" s="1000"/>
      <c r="I470" s="1000"/>
      <c r="J470" s="1000"/>
      <c r="K470" s="1000"/>
      <c r="L470" s="1000"/>
      <c r="M470" s="1000"/>
      <c r="N470" s="1000"/>
      <c r="O470" s="1000"/>
      <c r="P470" s="1000"/>
      <c r="Q470" s="1000"/>
      <c r="R470" s="1001"/>
      <c r="S470" s="999" t="s">
        <v>36</v>
      </c>
      <c r="T470" s="1000"/>
      <c r="U470" s="1000"/>
      <c r="V470" s="1000"/>
      <c r="W470" s="1000"/>
      <c r="X470" s="1000"/>
      <c r="Y470" s="1000"/>
      <c r="Z470" s="1000"/>
      <c r="AA470" s="1000"/>
      <c r="AB470" s="1000"/>
      <c r="AC470" s="1000"/>
      <c r="AD470" s="1000"/>
      <c r="AE470" s="1000"/>
      <c r="AF470" s="1000"/>
      <c r="AG470" s="1001"/>
      <c r="AJ470" s="800"/>
    </row>
    <row r="471" spans="1:36" s="489" customFormat="1" ht="27.75" customHeight="1" x14ac:dyDescent="0.2">
      <c r="A471" s="493"/>
      <c r="D471" s="985" t="s">
        <v>172</v>
      </c>
      <c r="E471" s="986"/>
      <c r="F471" s="986"/>
      <c r="G471" s="986"/>
      <c r="H471" s="986"/>
      <c r="I471" s="986"/>
      <c r="J471" s="986"/>
      <c r="K471" s="986"/>
      <c r="L471" s="986"/>
      <c r="M471" s="986"/>
      <c r="N471" s="986"/>
      <c r="O471" s="986"/>
      <c r="P471" s="986"/>
      <c r="Q471" s="986"/>
      <c r="R471" s="987"/>
      <c r="S471" s="1302">
        <v>0</v>
      </c>
      <c r="T471" s="1303"/>
      <c r="U471" s="1303"/>
      <c r="V471" s="1303"/>
      <c r="W471" s="1303"/>
      <c r="X471" s="1303"/>
      <c r="Y471" s="1303"/>
      <c r="Z471" s="1303"/>
      <c r="AA471" s="1303"/>
      <c r="AB471" s="1303"/>
      <c r="AC471" s="1303"/>
      <c r="AD471" s="1303"/>
      <c r="AE471" s="1303"/>
      <c r="AF471" s="1303"/>
      <c r="AG471" s="1304"/>
      <c r="AJ471" s="800"/>
    </row>
    <row r="472" spans="1:36" s="489" customFormat="1" ht="27.75" customHeight="1" thickBot="1" x14ac:dyDescent="0.25">
      <c r="A472" s="493"/>
      <c r="D472" s="967" t="s">
        <v>173</v>
      </c>
      <c r="E472" s="968"/>
      <c r="F472" s="968"/>
      <c r="G472" s="968"/>
      <c r="H472" s="968"/>
      <c r="I472" s="968"/>
      <c r="J472" s="968"/>
      <c r="K472" s="968"/>
      <c r="L472" s="968"/>
      <c r="M472" s="968"/>
      <c r="N472" s="968"/>
      <c r="O472" s="968"/>
      <c r="P472" s="968"/>
      <c r="Q472" s="968"/>
      <c r="R472" s="969"/>
      <c r="S472" s="1305">
        <v>0</v>
      </c>
      <c r="T472" s="1306"/>
      <c r="U472" s="1306"/>
      <c r="V472" s="1306"/>
      <c r="W472" s="1306"/>
      <c r="X472" s="1306"/>
      <c r="Y472" s="1306"/>
      <c r="Z472" s="1306"/>
      <c r="AA472" s="1306"/>
      <c r="AB472" s="1306"/>
      <c r="AC472" s="1306"/>
      <c r="AD472" s="1306"/>
      <c r="AE472" s="1306"/>
      <c r="AF472" s="1306"/>
      <c r="AG472" s="1307"/>
      <c r="AJ472" s="800"/>
    </row>
    <row r="473" spans="1:36" s="489" customFormat="1" x14ac:dyDescent="0.2">
      <c r="A473" s="493"/>
      <c r="AJ473" s="800"/>
    </row>
    <row r="474" spans="1:36" ht="14.25" customHeight="1" x14ac:dyDescent="0.2">
      <c r="D474" s="488" t="s">
        <v>1262</v>
      </c>
      <c r="AJ474" s="859"/>
    </row>
    <row r="475" spans="1:36" ht="14.25" customHeight="1" x14ac:dyDescent="0.2">
      <c r="AJ475" s="859"/>
    </row>
    <row r="476" spans="1:36" ht="14.25" customHeight="1" thickBot="1" x14ac:dyDescent="0.25">
      <c r="D476" s="1177" t="s">
        <v>1261</v>
      </c>
      <c r="E476" s="1177"/>
      <c r="F476" s="1177"/>
      <c r="G476" s="1177"/>
      <c r="H476" s="1177"/>
      <c r="I476" s="1177"/>
      <c r="J476" s="1177"/>
      <c r="K476" s="1177"/>
      <c r="L476" s="1177"/>
      <c r="M476" s="1177"/>
      <c r="N476" s="1177"/>
      <c r="O476" s="1177"/>
      <c r="P476" s="1177"/>
      <c r="Q476" s="1177"/>
      <c r="R476" s="1177"/>
      <c r="S476" s="1177"/>
      <c r="T476" s="1177"/>
      <c r="U476" s="1177"/>
      <c r="V476" s="1177"/>
      <c r="W476" s="1177"/>
      <c r="X476" s="1177"/>
      <c r="Y476" s="1177"/>
      <c r="Z476" s="1177"/>
      <c r="AA476" s="1177"/>
      <c r="AB476" s="1177"/>
      <c r="AC476" s="1177"/>
      <c r="AD476" s="1177"/>
      <c r="AE476" s="1177"/>
      <c r="AF476" s="1177"/>
      <c r="AG476" s="1177"/>
      <c r="AJ476" s="859"/>
    </row>
    <row r="477" spans="1:36" ht="28.5" customHeight="1" thickBot="1" x14ac:dyDescent="0.25">
      <c r="A477" s="493">
        <v>22</v>
      </c>
      <c r="D477" s="1003" t="s">
        <v>178</v>
      </c>
      <c r="E477" s="1004"/>
      <c r="F477" s="1004"/>
      <c r="G477" s="1004"/>
      <c r="H477" s="1004"/>
      <c r="I477" s="1004"/>
      <c r="J477" s="1004"/>
      <c r="K477" s="1004"/>
      <c r="L477" s="1004"/>
      <c r="M477" s="1004"/>
      <c r="N477" s="1004"/>
      <c r="O477" s="1005"/>
      <c r="P477" s="1003" t="s">
        <v>2</v>
      </c>
      <c r="Q477" s="1004"/>
      <c r="R477" s="1004"/>
      <c r="S477" s="1004"/>
      <c r="T477" s="1004"/>
      <c r="U477" s="1004"/>
      <c r="V477" s="1004"/>
      <c r="W477" s="1004"/>
      <c r="X477" s="1005"/>
      <c r="Y477" s="1003" t="s">
        <v>3</v>
      </c>
      <c r="Z477" s="1004"/>
      <c r="AA477" s="1004"/>
      <c r="AB477" s="1004"/>
      <c r="AC477" s="1004"/>
      <c r="AD477" s="1004"/>
      <c r="AE477" s="1004"/>
      <c r="AF477" s="1004"/>
      <c r="AG477" s="1005"/>
      <c r="AJ477" s="1287"/>
    </row>
    <row r="478" spans="1:36" ht="16.5" customHeight="1" thickBot="1" x14ac:dyDescent="0.25">
      <c r="D478" s="1126" t="s">
        <v>179</v>
      </c>
      <c r="E478" s="1127"/>
      <c r="F478" s="1127"/>
      <c r="G478" s="1127"/>
      <c r="H478" s="1127"/>
      <c r="I478" s="1127"/>
      <c r="J478" s="1127"/>
      <c r="K478" s="1127"/>
      <c r="L478" s="1127"/>
      <c r="M478" s="1127"/>
      <c r="N478" s="1127"/>
      <c r="O478" s="1128"/>
      <c r="P478" s="1184">
        <v>0</v>
      </c>
      <c r="Q478" s="1185"/>
      <c r="R478" s="1185"/>
      <c r="S478" s="1185"/>
      <c r="T478" s="1185"/>
      <c r="U478" s="1185"/>
      <c r="V478" s="1185"/>
      <c r="W478" s="1185"/>
      <c r="X478" s="1186"/>
      <c r="Y478" s="1184">
        <v>0</v>
      </c>
      <c r="Z478" s="1185"/>
      <c r="AA478" s="1185"/>
      <c r="AB478" s="1185"/>
      <c r="AC478" s="1185"/>
      <c r="AD478" s="1185"/>
      <c r="AE478" s="1185"/>
      <c r="AF478" s="1185"/>
      <c r="AG478" s="1298"/>
      <c r="AJ478" s="1288"/>
    </row>
    <row r="479" spans="1:36" ht="16.5" customHeight="1" thickBot="1" x14ac:dyDescent="0.25">
      <c r="D479" s="1126" t="s">
        <v>180</v>
      </c>
      <c r="E479" s="1127"/>
      <c r="F479" s="1127"/>
      <c r="G479" s="1127"/>
      <c r="H479" s="1127"/>
      <c r="I479" s="1127"/>
      <c r="J479" s="1127"/>
      <c r="K479" s="1127"/>
      <c r="L479" s="1127"/>
      <c r="M479" s="1127"/>
      <c r="N479" s="1127"/>
      <c r="O479" s="1128"/>
      <c r="P479" s="1184">
        <v>0</v>
      </c>
      <c r="Q479" s="1185"/>
      <c r="R479" s="1185"/>
      <c r="S479" s="1185"/>
      <c r="T479" s="1185"/>
      <c r="U479" s="1185"/>
      <c r="V479" s="1185"/>
      <c r="W479" s="1185"/>
      <c r="X479" s="1186"/>
      <c r="Y479" s="1184">
        <v>272.01</v>
      </c>
      <c r="Z479" s="1185"/>
      <c r="AA479" s="1185"/>
      <c r="AB479" s="1185"/>
      <c r="AC479" s="1185"/>
      <c r="AD479" s="1185"/>
      <c r="AE479" s="1185"/>
      <c r="AF479" s="1185"/>
      <c r="AG479" s="1186"/>
      <c r="AJ479" s="1288"/>
    </row>
    <row r="480" spans="1:36" ht="16.5" customHeight="1" thickBot="1" x14ac:dyDescent="0.25">
      <c r="D480" s="1182" t="s">
        <v>1982</v>
      </c>
      <c r="E480" s="986"/>
      <c r="F480" s="986"/>
      <c r="G480" s="986"/>
      <c r="H480" s="986"/>
      <c r="I480" s="986"/>
      <c r="J480" s="986"/>
      <c r="K480" s="986"/>
      <c r="L480" s="986"/>
      <c r="M480" s="986"/>
      <c r="N480" s="986"/>
      <c r="O480" s="987"/>
      <c r="P480" s="1299">
        <v>0</v>
      </c>
      <c r="Q480" s="1300"/>
      <c r="R480" s="1300"/>
      <c r="S480" s="1300"/>
      <c r="T480" s="1300"/>
      <c r="U480" s="1300"/>
      <c r="V480" s="1300"/>
      <c r="W480" s="1300"/>
      <c r="X480" s="1301"/>
      <c r="Y480" s="1184">
        <v>272.01</v>
      </c>
      <c r="Z480" s="1185"/>
      <c r="AA480" s="1185"/>
      <c r="AB480" s="1185"/>
      <c r="AC480" s="1185"/>
      <c r="AD480" s="1185"/>
      <c r="AE480" s="1185"/>
      <c r="AF480" s="1185"/>
      <c r="AG480" s="1186"/>
      <c r="AJ480" s="1288"/>
    </row>
    <row r="481" spans="1:36" ht="16.5" customHeight="1" thickBot="1" x14ac:dyDescent="0.25">
      <c r="D481" s="1126" t="s">
        <v>181</v>
      </c>
      <c r="E481" s="1127"/>
      <c r="F481" s="1127"/>
      <c r="G481" s="1127"/>
      <c r="H481" s="1127"/>
      <c r="I481" s="1127"/>
      <c r="J481" s="1127"/>
      <c r="K481" s="1127"/>
      <c r="L481" s="1127"/>
      <c r="M481" s="1127"/>
      <c r="N481" s="1127"/>
      <c r="O481" s="1128"/>
      <c r="P481" s="1184">
        <v>0</v>
      </c>
      <c r="Q481" s="1185"/>
      <c r="R481" s="1185"/>
      <c r="S481" s="1185"/>
      <c r="T481" s="1185"/>
      <c r="U481" s="1185"/>
      <c r="V481" s="1185"/>
      <c r="W481" s="1185"/>
      <c r="X481" s="1186"/>
      <c r="Y481" s="1184">
        <v>0</v>
      </c>
      <c r="Z481" s="1185"/>
      <c r="AA481" s="1185"/>
      <c r="AB481" s="1185"/>
      <c r="AC481" s="1185"/>
      <c r="AD481" s="1185"/>
      <c r="AE481" s="1185"/>
      <c r="AF481" s="1185"/>
      <c r="AG481" s="1298"/>
      <c r="AJ481" s="1288"/>
    </row>
    <row r="482" spans="1:36" ht="16.5" customHeight="1" thickBot="1" x14ac:dyDescent="0.25">
      <c r="D482" s="1126" t="s">
        <v>182</v>
      </c>
      <c r="E482" s="1127"/>
      <c r="F482" s="1127"/>
      <c r="G482" s="1127"/>
      <c r="H482" s="1127"/>
      <c r="I482" s="1127"/>
      <c r="J482" s="1127"/>
      <c r="K482" s="1127"/>
      <c r="L482" s="1127"/>
      <c r="M482" s="1127"/>
      <c r="N482" s="1127"/>
      <c r="O482" s="1128"/>
      <c r="P482" s="1184">
        <v>0</v>
      </c>
      <c r="Q482" s="1185"/>
      <c r="R482" s="1185"/>
      <c r="S482" s="1185"/>
      <c r="T482" s="1185"/>
      <c r="U482" s="1185"/>
      <c r="V482" s="1185"/>
      <c r="W482" s="1185"/>
      <c r="X482" s="1186"/>
      <c r="Y482" s="1184">
        <v>0</v>
      </c>
      <c r="Z482" s="1185"/>
      <c r="AA482" s="1185"/>
      <c r="AB482" s="1185"/>
      <c r="AC482" s="1185"/>
      <c r="AD482" s="1185"/>
      <c r="AE482" s="1185"/>
      <c r="AF482" s="1185"/>
      <c r="AG482" s="1298"/>
      <c r="AJ482" s="1288"/>
    </row>
    <row r="483" spans="1:36" ht="14.25" customHeight="1" x14ac:dyDescent="0.2">
      <c r="AJ483" s="859"/>
    </row>
    <row r="484" spans="1:36" ht="14.25" customHeight="1" x14ac:dyDescent="0.2">
      <c r="D484" s="488" t="s">
        <v>1264</v>
      </c>
      <c r="AJ484" s="859"/>
    </row>
    <row r="485" spans="1:36" ht="14.25" customHeight="1" x14ac:dyDescent="0.2">
      <c r="AJ485" s="859"/>
    </row>
    <row r="486" spans="1:36" ht="14.25" customHeight="1" x14ac:dyDescent="0.2">
      <c r="D486" s="1292" t="s">
        <v>2189</v>
      </c>
      <c r="E486" s="1293"/>
      <c r="F486" s="1293"/>
      <c r="G486" s="1293"/>
      <c r="H486" s="1293"/>
      <c r="I486" s="1293"/>
      <c r="J486" s="1293"/>
      <c r="K486" s="1293"/>
      <c r="L486" s="1293"/>
      <c r="M486" s="1293"/>
      <c r="N486" s="1293"/>
      <c r="O486" s="1293"/>
      <c r="P486" s="1293"/>
      <c r="Q486" s="1293"/>
      <c r="R486" s="1293"/>
      <c r="S486" s="1293"/>
      <c r="T486" s="1293"/>
      <c r="U486" s="1293"/>
      <c r="V486" s="1293"/>
      <c r="W486" s="1293"/>
      <c r="X486" s="1293"/>
      <c r="Y486" s="1293"/>
      <c r="Z486" s="1293"/>
      <c r="AA486" s="1293"/>
      <c r="AB486" s="1293"/>
      <c r="AC486" s="1293"/>
      <c r="AD486" s="1293"/>
      <c r="AE486" s="1293"/>
      <c r="AF486" s="1293"/>
      <c r="AG486" s="1293"/>
      <c r="AJ486" s="859"/>
    </row>
    <row r="487" spans="1:36" ht="14.25" customHeight="1" x14ac:dyDescent="0.2">
      <c r="A487" s="799"/>
      <c r="D487" s="1294" t="s">
        <v>1265</v>
      </c>
      <c r="E487" s="1294"/>
      <c r="F487" s="1294"/>
      <c r="G487" s="1294"/>
      <c r="H487" s="1294"/>
      <c r="I487" s="1294"/>
      <c r="J487" s="1294"/>
      <c r="K487" s="1294"/>
      <c r="L487" s="1294"/>
      <c r="M487" s="1294"/>
      <c r="N487" s="1294"/>
      <c r="O487" s="1294"/>
      <c r="P487" s="1294"/>
      <c r="Q487" s="1294"/>
      <c r="R487" s="1294"/>
      <c r="S487" s="1294"/>
      <c r="T487" s="1294"/>
      <c r="U487" s="1294"/>
      <c r="V487" s="1294"/>
      <c r="W487" s="1294"/>
      <c r="X487" s="1294"/>
      <c r="Y487" s="1294"/>
      <c r="Z487" s="1294"/>
      <c r="AA487" s="1294"/>
      <c r="AB487" s="1294"/>
      <c r="AC487" s="1294"/>
      <c r="AD487" s="1294"/>
      <c r="AE487" s="1294"/>
      <c r="AF487" s="1294"/>
      <c r="AG487" s="1294"/>
      <c r="AJ487" s="859"/>
    </row>
    <row r="488" spans="1:36" ht="14.25" customHeight="1" thickBot="1" x14ac:dyDescent="0.25">
      <c r="AJ488" s="859"/>
    </row>
    <row r="489" spans="1:36" ht="15.75" customHeight="1" thickBot="1" x14ac:dyDescent="0.25">
      <c r="A489" s="493" t="s">
        <v>1266</v>
      </c>
      <c r="D489" s="999" t="s">
        <v>131</v>
      </c>
      <c r="E489" s="1000"/>
      <c r="F489" s="1000"/>
      <c r="G489" s="1000"/>
      <c r="H489" s="1000"/>
      <c r="I489" s="1000"/>
      <c r="J489" s="1000"/>
      <c r="K489" s="1000"/>
      <c r="L489" s="1000"/>
      <c r="M489" s="1000"/>
      <c r="N489" s="1000"/>
      <c r="O489" s="1000"/>
      <c r="P489" s="1000"/>
      <c r="Q489" s="1001"/>
      <c r="R489" s="999" t="s">
        <v>3</v>
      </c>
      <c r="S489" s="1000"/>
      <c r="T489" s="1000"/>
      <c r="U489" s="1000"/>
      <c r="V489" s="1000"/>
      <c r="W489" s="1000"/>
      <c r="X489" s="1000"/>
      <c r="Y489" s="1000"/>
      <c r="Z489" s="1000"/>
      <c r="AA489" s="1000"/>
      <c r="AB489" s="1000"/>
      <c r="AC489" s="1000"/>
      <c r="AD489" s="1000"/>
      <c r="AE489" s="1000"/>
      <c r="AF489" s="1000"/>
      <c r="AG489" s="1001"/>
      <c r="AJ489" s="1287"/>
    </row>
    <row r="490" spans="1:36" ht="15.75" customHeight="1" thickBot="1" x14ac:dyDescent="0.25">
      <c r="D490" s="1228" t="s">
        <v>1968</v>
      </c>
      <c r="E490" s="1229"/>
      <c r="F490" s="1229"/>
      <c r="G490" s="1229"/>
      <c r="H490" s="1229"/>
      <c r="I490" s="1229"/>
      <c r="J490" s="1229"/>
      <c r="K490" s="1229"/>
      <c r="L490" s="1229"/>
      <c r="M490" s="1229"/>
      <c r="N490" s="1229"/>
      <c r="O490" s="1229"/>
      <c r="P490" s="1229"/>
      <c r="Q490" s="1230"/>
      <c r="R490" s="1295">
        <v>0</v>
      </c>
      <c r="S490" s="1296"/>
      <c r="T490" s="1296"/>
      <c r="U490" s="1296"/>
      <c r="V490" s="1296"/>
      <c r="W490" s="1296"/>
      <c r="X490" s="1296"/>
      <c r="Y490" s="1296"/>
      <c r="Z490" s="1296"/>
      <c r="AA490" s="1296"/>
      <c r="AB490" s="1296"/>
      <c r="AC490" s="1296"/>
      <c r="AD490" s="1296"/>
      <c r="AE490" s="1296"/>
      <c r="AF490" s="1296"/>
      <c r="AG490" s="1297"/>
      <c r="AJ490" s="1288"/>
    </row>
    <row r="491" spans="1:36" ht="15.75" customHeight="1" thickBot="1" x14ac:dyDescent="0.25">
      <c r="D491" s="1228" t="s">
        <v>192</v>
      </c>
      <c r="E491" s="1229"/>
      <c r="F491" s="1229"/>
      <c r="G491" s="1229"/>
      <c r="H491" s="1229"/>
      <c r="I491" s="1229"/>
      <c r="J491" s="1229"/>
      <c r="K491" s="1229"/>
      <c r="L491" s="1229"/>
      <c r="M491" s="1229"/>
      <c r="N491" s="1229"/>
      <c r="O491" s="1229"/>
      <c r="P491" s="1229"/>
      <c r="Q491" s="1230"/>
      <c r="R491" s="999" t="s">
        <v>2</v>
      </c>
      <c r="S491" s="1000"/>
      <c r="T491" s="1000"/>
      <c r="U491" s="1000"/>
      <c r="V491" s="1000"/>
      <c r="W491" s="1000"/>
      <c r="X491" s="1000"/>
      <c r="Y491" s="1000"/>
      <c r="Z491" s="1000"/>
      <c r="AA491" s="1000"/>
      <c r="AB491" s="1000"/>
      <c r="AC491" s="1000"/>
      <c r="AD491" s="1000"/>
      <c r="AE491" s="1000"/>
      <c r="AF491" s="1000"/>
      <c r="AG491" s="1001"/>
      <c r="AJ491" s="1288"/>
    </row>
    <row r="492" spans="1:36" ht="15.75" customHeight="1" x14ac:dyDescent="0.2">
      <c r="D492" s="1171" t="s">
        <v>193</v>
      </c>
      <c r="E492" s="1172"/>
      <c r="F492" s="1172"/>
      <c r="G492" s="1172"/>
      <c r="H492" s="1172"/>
      <c r="I492" s="1172"/>
      <c r="J492" s="1172"/>
      <c r="K492" s="1172"/>
      <c r="L492" s="1172"/>
      <c r="M492" s="1172"/>
      <c r="N492" s="1172"/>
      <c r="O492" s="1172"/>
      <c r="P492" s="1172"/>
      <c r="Q492" s="1173"/>
      <c r="R492" s="1077">
        <v>73740.88</v>
      </c>
      <c r="S492" s="1078"/>
      <c r="T492" s="1078"/>
      <c r="U492" s="1078"/>
      <c r="V492" s="1078"/>
      <c r="W492" s="1078"/>
      <c r="X492" s="1078"/>
      <c r="Y492" s="1078"/>
      <c r="Z492" s="1078"/>
      <c r="AA492" s="1078"/>
      <c r="AB492" s="1078"/>
      <c r="AC492" s="1078"/>
      <c r="AD492" s="1078"/>
      <c r="AE492" s="1078"/>
      <c r="AF492" s="1078"/>
      <c r="AG492" s="1079"/>
      <c r="AJ492" s="1288"/>
    </row>
    <row r="493" spans="1:36" ht="15.75" customHeight="1" x14ac:dyDescent="0.2">
      <c r="D493" s="1250" t="s">
        <v>194</v>
      </c>
      <c r="E493" s="1251"/>
      <c r="F493" s="1251"/>
      <c r="G493" s="1251"/>
      <c r="H493" s="1251"/>
      <c r="I493" s="1251"/>
      <c r="J493" s="1251"/>
      <c r="K493" s="1251"/>
      <c r="L493" s="1251"/>
      <c r="M493" s="1251"/>
      <c r="N493" s="1251"/>
      <c r="O493" s="1251"/>
      <c r="P493" s="1251"/>
      <c r="Q493" s="1252"/>
      <c r="R493" s="1042"/>
      <c r="S493" s="1043"/>
      <c r="T493" s="1043"/>
      <c r="U493" s="1043"/>
      <c r="V493" s="1043"/>
      <c r="W493" s="1043"/>
      <c r="X493" s="1043"/>
      <c r="Y493" s="1043"/>
      <c r="Z493" s="1043"/>
      <c r="AA493" s="1043"/>
      <c r="AB493" s="1043"/>
      <c r="AC493" s="1043"/>
      <c r="AD493" s="1043"/>
      <c r="AE493" s="1043"/>
      <c r="AF493" s="1043"/>
      <c r="AG493" s="1074"/>
      <c r="AJ493" s="1288"/>
    </row>
    <row r="494" spans="1:36" ht="15.75" customHeight="1" x14ac:dyDescent="0.2">
      <c r="D494" s="1250" t="s">
        <v>195</v>
      </c>
      <c r="E494" s="1251"/>
      <c r="F494" s="1251"/>
      <c r="G494" s="1251"/>
      <c r="H494" s="1251"/>
      <c r="I494" s="1251"/>
      <c r="J494" s="1251"/>
      <c r="K494" s="1251"/>
      <c r="L494" s="1251"/>
      <c r="M494" s="1251"/>
      <c r="N494" s="1251"/>
      <c r="O494" s="1251"/>
      <c r="P494" s="1251"/>
      <c r="Q494" s="1252"/>
      <c r="R494" s="1042"/>
      <c r="S494" s="1043"/>
      <c r="T494" s="1043"/>
      <c r="U494" s="1043"/>
      <c r="V494" s="1043"/>
      <c r="W494" s="1043"/>
      <c r="X494" s="1043"/>
      <c r="Y494" s="1043"/>
      <c r="Z494" s="1043"/>
      <c r="AA494" s="1043"/>
      <c r="AB494" s="1043"/>
      <c r="AC494" s="1043"/>
      <c r="AD494" s="1043"/>
      <c r="AE494" s="1043"/>
      <c r="AF494" s="1043"/>
      <c r="AG494" s="1074"/>
      <c r="AJ494" s="1288"/>
    </row>
    <row r="495" spans="1:36" ht="15.75" customHeight="1" x14ac:dyDescent="0.2">
      <c r="D495" s="1250" t="s">
        <v>196</v>
      </c>
      <c r="E495" s="1251"/>
      <c r="F495" s="1251"/>
      <c r="G495" s="1251"/>
      <c r="H495" s="1251"/>
      <c r="I495" s="1251"/>
      <c r="J495" s="1251"/>
      <c r="K495" s="1251"/>
      <c r="L495" s="1251"/>
      <c r="M495" s="1251"/>
      <c r="N495" s="1251"/>
      <c r="O495" s="1251"/>
      <c r="P495" s="1251"/>
      <c r="Q495" s="1252"/>
      <c r="R495" s="1042"/>
      <c r="S495" s="1043"/>
      <c r="T495" s="1043"/>
      <c r="U495" s="1043"/>
      <c r="V495" s="1043"/>
      <c r="W495" s="1043"/>
      <c r="X495" s="1043"/>
      <c r="Y495" s="1043"/>
      <c r="Z495" s="1043"/>
      <c r="AA495" s="1043"/>
      <c r="AB495" s="1043"/>
      <c r="AC495" s="1043"/>
      <c r="AD495" s="1043"/>
      <c r="AE495" s="1043"/>
      <c r="AF495" s="1043"/>
      <c r="AG495" s="1074"/>
      <c r="AJ495" s="1288"/>
    </row>
    <row r="496" spans="1:36" ht="15.75" customHeight="1" x14ac:dyDescent="0.2">
      <c r="D496" s="1250" t="s">
        <v>197</v>
      </c>
      <c r="E496" s="1251"/>
      <c r="F496" s="1251"/>
      <c r="G496" s="1251"/>
      <c r="H496" s="1251"/>
      <c r="I496" s="1251"/>
      <c r="J496" s="1251"/>
      <c r="K496" s="1251"/>
      <c r="L496" s="1251"/>
      <c r="M496" s="1251"/>
      <c r="N496" s="1251"/>
      <c r="O496" s="1251"/>
      <c r="P496" s="1251"/>
      <c r="Q496" s="1252"/>
      <c r="R496" s="1042"/>
      <c r="S496" s="1043"/>
      <c r="T496" s="1043"/>
      <c r="U496" s="1043"/>
      <c r="V496" s="1043"/>
      <c r="W496" s="1043"/>
      <c r="X496" s="1043"/>
      <c r="Y496" s="1043"/>
      <c r="Z496" s="1043"/>
      <c r="AA496" s="1043"/>
      <c r="AB496" s="1043"/>
      <c r="AC496" s="1043"/>
      <c r="AD496" s="1043"/>
      <c r="AE496" s="1043"/>
      <c r="AF496" s="1043"/>
      <c r="AG496" s="1074"/>
      <c r="AJ496" s="1288"/>
    </row>
    <row r="497" spans="1:36" ht="15.75" customHeight="1" x14ac:dyDescent="0.2">
      <c r="D497" s="1291" t="s">
        <v>433</v>
      </c>
      <c r="E497" s="1251"/>
      <c r="F497" s="1251"/>
      <c r="G497" s="1251"/>
      <c r="H497" s="1251"/>
      <c r="I497" s="1251"/>
      <c r="J497" s="1251"/>
      <c r="K497" s="1251"/>
      <c r="L497" s="1251"/>
      <c r="M497" s="1251"/>
      <c r="N497" s="1251"/>
      <c r="O497" s="1251"/>
      <c r="P497" s="1251"/>
      <c r="Q497" s="1252"/>
      <c r="R497" s="1042">
        <v>0</v>
      </c>
      <c r="S497" s="1043"/>
      <c r="T497" s="1043"/>
      <c r="U497" s="1043"/>
      <c r="V497" s="1043"/>
      <c r="W497" s="1043"/>
      <c r="X497" s="1043"/>
      <c r="Y497" s="1043"/>
      <c r="Z497" s="1043"/>
      <c r="AA497" s="1043"/>
      <c r="AB497" s="1043"/>
      <c r="AC497" s="1043"/>
      <c r="AD497" s="1043"/>
      <c r="AE497" s="1043"/>
      <c r="AF497" s="1043"/>
      <c r="AG497" s="1074"/>
      <c r="AJ497" s="1288"/>
    </row>
    <row r="498" spans="1:36" ht="15.75" customHeight="1" x14ac:dyDescent="0.2">
      <c r="D498" s="1250" t="s">
        <v>199</v>
      </c>
      <c r="E498" s="1251"/>
      <c r="F498" s="1251"/>
      <c r="G498" s="1251"/>
      <c r="H498" s="1251"/>
      <c r="I498" s="1251"/>
      <c r="J498" s="1251"/>
      <c r="K498" s="1251"/>
      <c r="L498" s="1251"/>
      <c r="M498" s="1251"/>
      <c r="N498" s="1251"/>
      <c r="O498" s="1251"/>
      <c r="P498" s="1251"/>
      <c r="Q498" s="1252"/>
      <c r="R498" s="1042"/>
      <c r="S498" s="1043"/>
      <c r="T498" s="1043"/>
      <c r="U498" s="1043"/>
      <c r="V498" s="1043"/>
      <c r="W498" s="1043"/>
      <c r="X498" s="1043"/>
      <c r="Y498" s="1043"/>
      <c r="Z498" s="1043"/>
      <c r="AA498" s="1043"/>
      <c r="AB498" s="1043"/>
      <c r="AC498" s="1043"/>
      <c r="AD498" s="1043"/>
      <c r="AE498" s="1043"/>
      <c r="AF498" s="1043"/>
      <c r="AG498" s="1074"/>
      <c r="AJ498" s="1288"/>
    </row>
    <row r="499" spans="1:36" ht="15.75" customHeight="1" x14ac:dyDescent="0.2">
      <c r="D499" s="1291" t="s">
        <v>2190</v>
      </c>
      <c r="E499" s="1251"/>
      <c r="F499" s="1251"/>
      <c r="G499" s="1251"/>
      <c r="H499" s="1251"/>
      <c r="I499" s="1251"/>
      <c r="J499" s="1251"/>
      <c r="K499" s="1251"/>
      <c r="L499" s="1251"/>
      <c r="M499" s="1251"/>
      <c r="N499" s="1251"/>
      <c r="O499" s="1251"/>
      <c r="P499" s="1251"/>
      <c r="Q499" s="1252"/>
      <c r="R499" s="1042">
        <v>1401076.84</v>
      </c>
      <c r="S499" s="1043"/>
      <c r="T499" s="1043"/>
      <c r="U499" s="1043"/>
      <c r="V499" s="1043"/>
      <c r="W499" s="1043"/>
      <c r="X499" s="1043"/>
      <c r="Y499" s="1043"/>
      <c r="Z499" s="1043"/>
      <c r="AA499" s="1043"/>
      <c r="AB499" s="1043"/>
      <c r="AC499" s="1043"/>
      <c r="AD499" s="1043"/>
      <c r="AE499" s="1043"/>
      <c r="AF499" s="1043"/>
      <c r="AG499" s="1074"/>
      <c r="AJ499" s="1288"/>
    </row>
    <row r="500" spans="1:36" ht="15.75" customHeight="1" thickBot="1" x14ac:dyDescent="0.25">
      <c r="D500" s="1165" t="s">
        <v>14</v>
      </c>
      <c r="E500" s="1166"/>
      <c r="F500" s="1166"/>
      <c r="G500" s="1166"/>
      <c r="H500" s="1166"/>
      <c r="I500" s="1166"/>
      <c r="J500" s="1166"/>
      <c r="K500" s="1166"/>
      <c r="L500" s="1166"/>
      <c r="M500" s="1166"/>
      <c r="N500" s="1166"/>
      <c r="O500" s="1166"/>
      <c r="P500" s="1166"/>
      <c r="Q500" s="1167"/>
      <c r="R500" s="971">
        <v>1474817.72</v>
      </c>
      <c r="S500" s="972"/>
      <c r="T500" s="972"/>
      <c r="U500" s="972"/>
      <c r="V500" s="972"/>
      <c r="W500" s="972"/>
      <c r="X500" s="972"/>
      <c r="Y500" s="972"/>
      <c r="Z500" s="972"/>
      <c r="AA500" s="972"/>
      <c r="AB500" s="972"/>
      <c r="AC500" s="972"/>
      <c r="AD500" s="972"/>
      <c r="AE500" s="972"/>
      <c r="AF500" s="972"/>
      <c r="AG500" s="973"/>
      <c r="AJ500" s="1288"/>
    </row>
    <row r="501" spans="1:36" ht="15.75" customHeight="1" x14ac:dyDescent="0.2">
      <c r="D501" s="820"/>
      <c r="E501" s="820"/>
      <c r="F501" s="820"/>
      <c r="G501" s="820"/>
      <c r="H501" s="820"/>
      <c r="I501" s="820"/>
      <c r="J501" s="820"/>
      <c r="K501" s="820"/>
      <c r="L501" s="820"/>
      <c r="M501" s="820"/>
      <c r="N501" s="820"/>
      <c r="O501" s="820"/>
      <c r="P501" s="820"/>
      <c r="Q501" s="820"/>
      <c r="R501" s="801"/>
      <c r="S501" s="801"/>
      <c r="T501" s="801"/>
      <c r="U501" s="801"/>
      <c r="V501" s="801"/>
      <c r="W501" s="801"/>
      <c r="X501" s="801"/>
      <c r="Y501" s="801"/>
      <c r="Z501" s="801"/>
      <c r="AA501" s="801"/>
      <c r="AB501" s="801"/>
      <c r="AC501" s="801"/>
      <c r="AD501" s="801"/>
      <c r="AE501" s="801"/>
      <c r="AF501" s="801"/>
      <c r="AG501" s="801"/>
    </row>
    <row r="502" spans="1:36" ht="15.75" customHeight="1" x14ac:dyDescent="0.2">
      <c r="D502" s="820"/>
      <c r="E502" s="820"/>
      <c r="F502" s="820"/>
      <c r="G502" s="820"/>
      <c r="H502" s="820"/>
      <c r="I502" s="820"/>
      <c r="J502" s="820"/>
      <c r="K502" s="820"/>
      <c r="L502" s="820"/>
      <c r="M502" s="820"/>
      <c r="N502" s="820"/>
      <c r="O502" s="820"/>
      <c r="P502" s="820"/>
      <c r="Q502" s="820"/>
      <c r="R502" s="801"/>
      <c r="S502" s="801"/>
      <c r="T502" s="801"/>
      <c r="U502" s="801"/>
      <c r="V502" s="801"/>
      <c r="W502" s="801"/>
      <c r="X502" s="801"/>
      <c r="Y502" s="801"/>
      <c r="Z502" s="801"/>
      <c r="AA502" s="801"/>
      <c r="AB502" s="801"/>
      <c r="AC502" s="801"/>
      <c r="AD502" s="801"/>
      <c r="AE502" s="801"/>
      <c r="AF502" s="801"/>
      <c r="AG502" s="801"/>
    </row>
    <row r="503" spans="1:36" ht="14.25" customHeight="1" x14ac:dyDescent="0.2">
      <c r="D503" s="488" t="s">
        <v>1267</v>
      </c>
    </row>
    <row r="505" spans="1:36" ht="14.25" customHeight="1" x14ac:dyDescent="0.2">
      <c r="D505" s="1177" t="s">
        <v>1268</v>
      </c>
      <c r="E505" s="1177"/>
      <c r="F505" s="1177"/>
      <c r="G505" s="1177"/>
      <c r="H505" s="1177"/>
      <c r="I505" s="1177"/>
      <c r="J505" s="1177"/>
      <c r="K505" s="1177"/>
      <c r="L505" s="1177"/>
      <c r="M505" s="1177"/>
      <c r="N505" s="1177"/>
      <c r="O505" s="1177"/>
      <c r="P505" s="1177"/>
      <c r="Q505" s="1177"/>
      <c r="R505" s="1177"/>
      <c r="S505" s="1177"/>
      <c r="T505" s="1177"/>
      <c r="U505" s="1177"/>
      <c r="V505" s="1177"/>
      <c r="W505" s="1177"/>
      <c r="X505" s="1177"/>
      <c r="Y505" s="1177"/>
      <c r="Z505" s="1177"/>
      <c r="AA505" s="1177"/>
      <c r="AB505" s="1177"/>
      <c r="AC505" s="1177"/>
      <c r="AD505" s="1177"/>
      <c r="AE505" s="1177"/>
      <c r="AF505" s="1177"/>
      <c r="AG505" s="1177"/>
    </row>
    <row r="506" spans="1:36" ht="14.25" customHeight="1" thickBot="1" x14ac:dyDescent="0.25"/>
    <row r="507" spans="1:36" ht="14.25" customHeight="1" thickBot="1" x14ac:dyDescent="0.25">
      <c r="A507" s="493" t="s">
        <v>1269</v>
      </c>
      <c r="D507" s="993" t="s">
        <v>1</v>
      </c>
      <c r="E507" s="994"/>
      <c r="F507" s="994"/>
      <c r="G507" s="994"/>
      <c r="H507" s="995"/>
      <c r="I507" s="999" t="s">
        <v>3</v>
      </c>
      <c r="J507" s="1000"/>
      <c r="K507" s="1000"/>
      <c r="L507" s="1000"/>
      <c r="M507" s="1000"/>
      <c r="N507" s="1000"/>
      <c r="O507" s="1000"/>
      <c r="P507" s="1000"/>
      <c r="Q507" s="1000"/>
      <c r="R507" s="1000"/>
      <c r="S507" s="1000"/>
      <c r="T507" s="1000"/>
      <c r="U507" s="1000"/>
      <c r="V507" s="1000"/>
      <c r="W507" s="1000"/>
      <c r="X507" s="1000"/>
      <c r="Y507" s="1000"/>
      <c r="Z507" s="1000"/>
      <c r="AA507" s="1000"/>
      <c r="AB507" s="1000"/>
      <c r="AC507" s="1000"/>
      <c r="AD507" s="1000"/>
      <c r="AE507" s="1000"/>
      <c r="AF507" s="1000"/>
      <c r="AG507" s="1001"/>
      <c r="AI507" s="1287"/>
    </row>
    <row r="508" spans="1:36" ht="30.75" customHeight="1" thickBot="1" x14ac:dyDescent="0.25">
      <c r="D508" s="996"/>
      <c r="E508" s="997"/>
      <c r="F508" s="997"/>
      <c r="G508" s="997"/>
      <c r="H508" s="998"/>
      <c r="I508" s="1002" t="s">
        <v>32</v>
      </c>
      <c r="J508" s="1002"/>
      <c r="K508" s="1002"/>
      <c r="L508" s="1002"/>
      <c r="M508" s="1002"/>
      <c r="N508" s="1002" t="s">
        <v>124</v>
      </c>
      <c r="O508" s="1002"/>
      <c r="P508" s="1002"/>
      <c r="Q508" s="1002"/>
      <c r="R508" s="1002"/>
      <c r="S508" s="1002" t="s">
        <v>210</v>
      </c>
      <c r="T508" s="1002"/>
      <c r="U508" s="1002"/>
      <c r="V508" s="1002"/>
      <c r="W508" s="1002"/>
      <c r="X508" s="1002" t="s">
        <v>211</v>
      </c>
      <c r="Y508" s="1002"/>
      <c r="Z508" s="1002"/>
      <c r="AA508" s="1002"/>
      <c r="AB508" s="1002"/>
      <c r="AC508" s="1003" t="s">
        <v>30</v>
      </c>
      <c r="AD508" s="1004"/>
      <c r="AE508" s="1004"/>
      <c r="AF508" s="1004"/>
      <c r="AG508" s="1005"/>
      <c r="AI508" s="1288"/>
    </row>
    <row r="509" spans="1:36" ht="28.5" customHeight="1" thickBot="1" x14ac:dyDescent="0.25">
      <c r="D509" s="1126" t="s">
        <v>212</v>
      </c>
      <c r="E509" s="1127"/>
      <c r="F509" s="1127"/>
      <c r="G509" s="1127"/>
      <c r="H509" s="1128"/>
      <c r="I509" s="1280">
        <v>0</v>
      </c>
      <c r="J509" s="1281"/>
      <c r="K509" s="1281"/>
      <c r="L509" s="1281"/>
      <c r="M509" s="1281"/>
      <c r="N509" s="1280">
        <v>0</v>
      </c>
      <c r="O509" s="1281"/>
      <c r="P509" s="1281"/>
      <c r="Q509" s="1281"/>
      <c r="R509" s="1281"/>
      <c r="S509" s="1280">
        <v>0</v>
      </c>
      <c r="T509" s="1281"/>
      <c r="U509" s="1281"/>
      <c r="V509" s="1281"/>
      <c r="W509" s="1281"/>
      <c r="X509" s="1280">
        <v>0</v>
      </c>
      <c r="Y509" s="1281"/>
      <c r="Z509" s="1281"/>
      <c r="AA509" s="1281"/>
      <c r="AB509" s="1281"/>
      <c r="AC509" s="1282">
        <f ca="1">SUM(I509:AB509)</f>
        <v>0</v>
      </c>
      <c r="AD509" s="1283"/>
      <c r="AE509" s="1283"/>
      <c r="AF509" s="1283"/>
      <c r="AG509" s="1284"/>
      <c r="AI509" s="1288"/>
    </row>
    <row r="510" spans="1:36" ht="28.5" customHeight="1" thickBot="1" x14ac:dyDescent="0.25">
      <c r="D510" s="1126" t="s">
        <v>213</v>
      </c>
      <c r="E510" s="1127"/>
      <c r="F510" s="1127"/>
      <c r="G510" s="1127"/>
      <c r="H510" s="1128"/>
      <c r="I510" s="1280">
        <f ca="1">I511+I512</f>
        <v>122075</v>
      </c>
      <c r="J510" s="1281"/>
      <c r="K510" s="1281"/>
      <c r="L510" s="1281"/>
      <c r="M510" s="1281"/>
      <c r="N510" s="1280">
        <f ca="1">N511+N512</f>
        <v>8000</v>
      </c>
      <c r="O510" s="1281"/>
      <c r="P510" s="1281"/>
      <c r="Q510" s="1281"/>
      <c r="R510" s="1281"/>
      <c r="S510" s="1280">
        <f ca="1">S511+S512</f>
        <v>-122075</v>
      </c>
      <c r="T510" s="1281"/>
      <c r="U510" s="1281"/>
      <c r="V510" s="1281"/>
      <c r="W510" s="1281"/>
      <c r="X510" s="1280">
        <f ca="1">SUM(X511:AB512)</f>
        <v>0</v>
      </c>
      <c r="Y510" s="1281"/>
      <c r="Z510" s="1281"/>
      <c r="AA510" s="1281"/>
      <c r="AB510" s="1281"/>
      <c r="AC510" s="1282">
        <v>8000</v>
      </c>
      <c r="AD510" s="1283"/>
      <c r="AE510" s="1283"/>
      <c r="AF510" s="1283"/>
      <c r="AG510" s="1284"/>
      <c r="AI510" s="1288"/>
    </row>
    <row r="511" spans="1:36" ht="21.75" customHeight="1" x14ac:dyDescent="0.2">
      <c r="D511" s="1182" t="s">
        <v>1983</v>
      </c>
      <c r="E511" s="986"/>
      <c r="F511" s="986"/>
      <c r="G511" s="986"/>
      <c r="H511" s="987"/>
      <c r="I511" s="1289">
        <v>7700</v>
      </c>
      <c r="J511" s="1290"/>
      <c r="K511" s="1290"/>
      <c r="L511" s="1290"/>
      <c r="M511" s="1290"/>
      <c r="N511" s="1290">
        <v>8000</v>
      </c>
      <c r="O511" s="1290"/>
      <c r="P511" s="1290"/>
      <c r="Q511" s="1290"/>
      <c r="R511" s="1290"/>
      <c r="S511" s="1290">
        <v>-7700</v>
      </c>
      <c r="T511" s="1290"/>
      <c r="U511" s="1290"/>
      <c r="V511" s="1290"/>
      <c r="W511" s="1290"/>
      <c r="X511" s="1278"/>
      <c r="Y511" s="1278"/>
      <c r="Z511" s="1278"/>
      <c r="AA511" s="1278"/>
      <c r="AB511" s="1278"/>
      <c r="AC511" s="1279">
        <f ca="1">I511+N511+S511</f>
        <v>8000</v>
      </c>
      <c r="AD511" s="990"/>
      <c r="AE511" s="990"/>
      <c r="AF511" s="990"/>
      <c r="AG511" s="991"/>
      <c r="AI511" s="1288"/>
    </row>
    <row r="512" spans="1:36" ht="21.75" customHeight="1" x14ac:dyDescent="0.2">
      <c r="D512" s="1041" t="s">
        <v>1925</v>
      </c>
      <c r="E512" s="975"/>
      <c r="F512" s="975"/>
      <c r="G512" s="975"/>
      <c r="H512" s="976"/>
      <c r="I512" s="1038">
        <v>114375</v>
      </c>
      <c r="J512" s="1147"/>
      <c r="K512" s="1147"/>
      <c r="L512" s="1147"/>
      <c r="M512" s="1147"/>
      <c r="N512" s="1147">
        <v>0</v>
      </c>
      <c r="O512" s="1147"/>
      <c r="P512" s="1147"/>
      <c r="Q512" s="1147"/>
      <c r="R512" s="1147"/>
      <c r="S512" s="1147">
        <v>-114375</v>
      </c>
      <c r="T512" s="1147"/>
      <c r="U512" s="1147"/>
      <c r="V512" s="1147"/>
      <c r="W512" s="1147"/>
      <c r="X512" s="1147"/>
      <c r="Y512" s="1147"/>
      <c r="Z512" s="1147"/>
      <c r="AA512" s="1147"/>
      <c r="AB512" s="1147"/>
      <c r="AC512" s="1275">
        <f ca="1">I512+N512+S512</f>
        <v>0</v>
      </c>
      <c r="AD512" s="979"/>
      <c r="AE512" s="979"/>
      <c r="AF512" s="979"/>
      <c r="AG512" s="980"/>
      <c r="AI512" s="1288"/>
    </row>
    <row r="513" spans="1:35" ht="21.75" hidden="1" customHeight="1" x14ac:dyDescent="0.2">
      <c r="D513" s="1041" t="s">
        <v>1947</v>
      </c>
      <c r="E513" s="975"/>
      <c r="F513" s="975"/>
      <c r="G513" s="975"/>
      <c r="H513" s="976"/>
      <c r="I513" s="1038"/>
      <c r="J513" s="1147"/>
      <c r="K513" s="1147"/>
      <c r="L513" s="1147"/>
      <c r="M513" s="1147"/>
      <c r="N513" s="1147">
        <v>179108.61</v>
      </c>
      <c r="O513" s="1147"/>
      <c r="P513" s="1147"/>
      <c r="Q513" s="1147"/>
      <c r="R513" s="1147"/>
      <c r="S513" s="1147">
        <v>-179108.61</v>
      </c>
      <c r="T513" s="1147"/>
      <c r="U513" s="1147"/>
      <c r="V513" s="1147"/>
      <c r="W513" s="1147"/>
      <c r="X513" s="1147"/>
      <c r="Y513" s="1147"/>
      <c r="Z513" s="1147"/>
      <c r="AA513" s="1147"/>
      <c r="AB513" s="1147"/>
      <c r="AC513" s="1275">
        <f t="shared" ref="AC513" ca="1" si="143">SUM(I513:AB513)</f>
        <v>0</v>
      </c>
      <c r="AD513" s="979"/>
      <c r="AE513" s="979"/>
      <c r="AF513" s="979"/>
      <c r="AG513" s="980"/>
      <c r="AI513" s="859"/>
    </row>
    <row r="514" spans="1:35" ht="14.25" customHeight="1" x14ac:dyDescent="0.2">
      <c r="AI514" s="859"/>
    </row>
    <row r="515" spans="1:35" ht="14.25" customHeight="1" thickBot="1" x14ac:dyDescent="0.25">
      <c r="AI515" s="859"/>
    </row>
    <row r="516" spans="1:35" ht="14.25" customHeight="1" thickBot="1" x14ac:dyDescent="0.25">
      <c r="A516" s="493" t="s">
        <v>1270</v>
      </c>
      <c r="D516" s="993" t="s">
        <v>1</v>
      </c>
      <c r="E516" s="994"/>
      <c r="F516" s="994"/>
      <c r="G516" s="994"/>
      <c r="H516" s="995"/>
      <c r="I516" s="999" t="s">
        <v>2</v>
      </c>
      <c r="J516" s="1000"/>
      <c r="K516" s="1000"/>
      <c r="L516" s="1000"/>
      <c r="M516" s="1000"/>
      <c r="N516" s="1000"/>
      <c r="O516" s="1000"/>
      <c r="P516" s="1000"/>
      <c r="Q516" s="1000"/>
      <c r="R516" s="1000"/>
      <c r="S516" s="1000"/>
      <c r="T516" s="1000"/>
      <c r="U516" s="1000"/>
      <c r="V516" s="1000"/>
      <c r="W516" s="1000"/>
      <c r="X516" s="1000"/>
      <c r="Y516" s="1000"/>
      <c r="Z516" s="1000"/>
      <c r="AA516" s="1000"/>
      <c r="AB516" s="1000"/>
      <c r="AC516" s="1000"/>
      <c r="AD516" s="1000"/>
      <c r="AE516" s="1000"/>
      <c r="AF516" s="1000"/>
      <c r="AG516" s="1001"/>
      <c r="AI516" s="1285"/>
    </row>
    <row r="517" spans="1:35" ht="30.75" customHeight="1" thickBot="1" x14ac:dyDescent="0.25">
      <c r="D517" s="996"/>
      <c r="E517" s="997"/>
      <c r="F517" s="997"/>
      <c r="G517" s="997"/>
      <c r="H517" s="998"/>
      <c r="I517" s="1002" t="s">
        <v>32</v>
      </c>
      <c r="J517" s="1002"/>
      <c r="K517" s="1002"/>
      <c r="L517" s="1002"/>
      <c r="M517" s="1002"/>
      <c r="N517" s="1002" t="s">
        <v>124</v>
      </c>
      <c r="O517" s="1002"/>
      <c r="P517" s="1002"/>
      <c r="Q517" s="1002"/>
      <c r="R517" s="1002"/>
      <c r="S517" s="1002" t="s">
        <v>210</v>
      </c>
      <c r="T517" s="1002"/>
      <c r="U517" s="1002"/>
      <c r="V517" s="1002"/>
      <c r="W517" s="1002"/>
      <c r="X517" s="1002" t="s">
        <v>211</v>
      </c>
      <c r="Y517" s="1002"/>
      <c r="Z517" s="1002"/>
      <c r="AA517" s="1002"/>
      <c r="AB517" s="1002"/>
      <c r="AC517" s="1003" t="s">
        <v>30</v>
      </c>
      <c r="AD517" s="1004"/>
      <c r="AE517" s="1004"/>
      <c r="AF517" s="1004"/>
      <c r="AG517" s="1005"/>
      <c r="AI517" s="1286"/>
    </row>
    <row r="518" spans="1:35" ht="28.5" customHeight="1" thickBot="1" x14ac:dyDescent="0.25">
      <c r="D518" s="1126" t="s">
        <v>212</v>
      </c>
      <c r="E518" s="1127"/>
      <c r="F518" s="1127"/>
      <c r="G518" s="1127"/>
      <c r="H518" s="1128"/>
      <c r="I518" s="1280">
        <v>0</v>
      </c>
      <c r="J518" s="1281"/>
      <c r="K518" s="1281"/>
      <c r="L518" s="1281"/>
      <c r="M518" s="1281"/>
      <c r="N518" s="1280">
        <v>0</v>
      </c>
      <c r="O518" s="1281"/>
      <c r="P518" s="1281"/>
      <c r="Q518" s="1281"/>
      <c r="R518" s="1281"/>
      <c r="S518" s="1280">
        <v>0</v>
      </c>
      <c r="T518" s="1281"/>
      <c r="U518" s="1281"/>
      <c r="V518" s="1281"/>
      <c r="W518" s="1281"/>
      <c r="X518" s="1280">
        <v>0</v>
      </c>
      <c r="Y518" s="1281"/>
      <c r="Z518" s="1281"/>
      <c r="AA518" s="1281"/>
      <c r="AB518" s="1281"/>
      <c r="AC518" s="1282">
        <v>0</v>
      </c>
      <c r="AD518" s="1283"/>
      <c r="AE518" s="1283"/>
      <c r="AF518" s="1283"/>
      <c r="AG518" s="1284"/>
      <c r="AI518" s="1286"/>
    </row>
    <row r="519" spans="1:35" ht="28.5" customHeight="1" thickBot="1" x14ac:dyDescent="0.25">
      <c r="D519" s="1126" t="s">
        <v>213</v>
      </c>
      <c r="E519" s="1127"/>
      <c r="F519" s="1127"/>
      <c r="G519" s="1127"/>
      <c r="H519" s="1128"/>
      <c r="I519" s="1280">
        <v>8000</v>
      </c>
      <c r="J519" s="1281"/>
      <c r="K519" s="1281"/>
      <c r="L519" s="1281"/>
      <c r="M519" s="1281"/>
      <c r="N519" s="1280">
        <v>1500</v>
      </c>
      <c r="O519" s="1281"/>
      <c r="P519" s="1281"/>
      <c r="Q519" s="1281"/>
      <c r="R519" s="1281"/>
      <c r="S519" s="1280">
        <v>-8000</v>
      </c>
      <c r="T519" s="1281"/>
      <c r="U519" s="1281"/>
      <c r="V519" s="1281"/>
      <c r="W519" s="1281"/>
      <c r="X519" s="1280"/>
      <c r="Y519" s="1281"/>
      <c r="Z519" s="1281"/>
      <c r="AA519" s="1281"/>
      <c r="AB519" s="1281"/>
      <c r="AC519" s="1282">
        <f ca="1">N519</f>
        <v>1500</v>
      </c>
      <c r="AD519" s="1283"/>
      <c r="AE519" s="1283"/>
      <c r="AF519" s="1283"/>
      <c r="AG519" s="1284"/>
      <c r="AI519" s="1286"/>
    </row>
    <row r="520" spans="1:35" ht="21.75" customHeight="1" x14ac:dyDescent="0.2">
      <c r="D520" s="1182" t="s">
        <v>1983</v>
      </c>
      <c r="E520" s="986"/>
      <c r="F520" s="986"/>
      <c r="G520" s="986"/>
      <c r="H520" s="987"/>
      <c r="I520" s="1289">
        <v>8000</v>
      </c>
      <c r="J520" s="1290"/>
      <c r="K520" s="1290"/>
      <c r="L520" s="1290"/>
      <c r="M520" s="1290"/>
      <c r="N520" s="1290">
        <v>1500</v>
      </c>
      <c r="O520" s="1290"/>
      <c r="P520" s="1290"/>
      <c r="Q520" s="1290"/>
      <c r="R520" s="1290"/>
      <c r="S520" s="1290">
        <v>-8000</v>
      </c>
      <c r="T520" s="1290"/>
      <c r="U520" s="1290"/>
      <c r="V520" s="1290"/>
      <c r="W520" s="1290"/>
      <c r="X520" s="1278"/>
      <c r="Y520" s="1278"/>
      <c r="Z520" s="1278"/>
      <c r="AA520" s="1278"/>
      <c r="AB520" s="1278"/>
      <c r="AC520" s="1279">
        <f ca="1">N520</f>
        <v>1500</v>
      </c>
      <c r="AD520" s="990"/>
      <c r="AE520" s="990"/>
      <c r="AF520" s="990"/>
      <c r="AG520" s="991"/>
      <c r="AI520" s="1286"/>
    </row>
    <row r="521" spans="1:35" ht="21.75" customHeight="1" x14ac:dyDescent="0.2">
      <c r="D521" s="1041" t="s">
        <v>1925</v>
      </c>
      <c r="E521" s="975"/>
      <c r="F521" s="975"/>
      <c r="G521" s="975"/>
      <c r="H521" s="976"/>
      <c r="I521" s="1038">
        <v>0</v>
      </c>
      <c r="J521" s="1147"/>
      <c r="K521" s="1147"/>
      <c r="L521" s="1147"/>
      <c r="M521" s="1147"/>
      <c r="N521" s="1147">
        <v>0</v>
      </c>
      <c r="O521" s="1147"/>
      <c r="P521" s="1147"/>
      <c r="Q521" s="1147"/>
      <c r="R521" s="1147"/>
      <c r="S521" s="1147">
        <v>0</v>
      </c>
      <c r="T521" s="1147"/>
      <c r="U521" s="1147"/>
      <c r="V521" s="1147"/>
      <c r="W521" s="1147"/>
      <c r="X521" s="1147"/>
      <c r="Y521" s="1147"/>
      <c r="Z521" s="1147"/>
      <c r="AA521" s="1147"/>
      <c r="AB521" s="1147"/>
      <c r="AC521" s="1275">
        <f ca="1">N521</f>
        <v>0</v>
      </c>
      <c r="AD521" s="979"/>
      <c r="AE521" s="979"/>
      <c r="AF521" s="979"/>
      <c r="AG521" s="980"/>
      <c r="AI521" s="1286"/>
    </row>
    <row r="523" spans="1:35" ht="27" customHeight="1" x14ac:dyDescent="0.2">
      <c r="D523" s="1121" t="s">
        <v>2191</v>
      </c>
      <c r="E523" s="1164"/>
      <c r="F523" s="1164"/>
      <c r="G523" s="1164"/>
      <c r="H523" s="1164"/>
      <c r="I523" s="1164"/>
      <c r="J523" s="1164"/>
      <c r="K523" s="1164"/>
      <c r="L523" s="1164"/>
      <c r="M523" s="1164"/>
      <c r="N523" s="1164"/>
      <c r="O523" s="1164"/>
      <c r="P523" s="1164"/>
      <c r="Q523" s="1164"/>
      <c r="R523" s="1164"/>
      <c r="S523" s="1164"/>
      <c r="T523" s="1164"/>
      <c r="U523" s="1164"/>
      <c r="V523" s="1164"/>
      <c r="W523" s="1164"/>
      <c r="X523" s="1164"/>
      <c r="Y523" s="1164"/>
      <c r="Z523" s="1164"/>
      <c r="AA523" s="1164"/>
      <c r="AB523" s="1164"/>
      <c r="AC523" s="1164"/>
      <c r="AD523" s="1164"/>
      <c r="AE523" s="1164"/>
      <c r="AF523" s="1164"/>
      <c r="AG523" s="1164"/>
    </row>
    <row r="526" spans="1:35" ht="14.25" customHeight="1" x14ac:dyDescent="0.2">
      <c r="D526" s="488" t="s">
        <v>1271</v>
      </c>
    </row>
    <row r="528" spans="1:35" ht="14.25" customHeight="1" x14ac:dyDescent="0.2">
      <c r="D528" s="1076" t="s">
        <v>1272</v>
      </c>
      <c r="E528" s="1076"/>
      <c r="F528" s="1076"/>
      <c r="G528" s="1076"/>
      <c r="H528" s="1076"/>
      <c r="I528" s="1076"/>
      <c r="J528" s="1076"/>
      <c r="K528" s="1076"/>
      <c r="L528" s="1076"/>
      <c r="M528" s="1076"/>
      <c r="N528" s="1076"/>
      <c r="O528" s="1076"/>
      <c r="P528" s="1076"/>
      <c r="Q528" s="1076"/>
      <c r="R528" s="1076"/>
      <c r="S528" s="1076"/>
      <c r="T528" s="1076"/>
      <c r="U528" s="1076"/>
      <c r="V528" s="1076"/>
      <c r="W528" s="1076"/>
      <c r="X528" s="1076"/>
      <c r="Y528" s="1076"/>
      <c r="Z528" s="1076"/>
      <c r="AA528" s="1076"/>
      <c r="AB528" s="1076"/>
      <c r="AC528" s="1076"/>
      <c r="AD528" s="1076"/>
      <c r="AE528" s="1076"/>
      <c r="AF528" s="1076"/>
      <c r="AG528" s="1076"/>
    </row>
    <row r="529" spans="1:35" ht="14.25" customHeight="1" thickBot="1" x14ac:dyDescent="0.25">
      <c r="D529" s="805"/>
      <c r="E529" s="805"/>
      <c r="F529" s="805"/>
      <c r="G529" s="805"/>
      <c r="H529" s="805"/>
      <c r="I529" s="805"/>
      <c r="J529" s="805"/>
      <c r="K529" s="805"/>
      <c r="L529" s="805"/>
      <c r="M529" s="805"/>
      <c r="N529" s="1273"/>
      <c r="O529" s="1274"/>
      <c r="P529" s="1274"/>
      <c r="Q529" s="1274"/>
      <c r="R529" s="1274"/>
      <c r="S529" s="1274"/>
      <c r="T529" s="1274"/>
      <c r="U529" s="1274"/>
      <c r="V529" s="1274"/>
      <c r="W529" s="1274"/>
      <c r="X529" s="805"/>
      <c r="Y529" s="805"/>
      <c r="Z529" s="805"/>
      <c r="AA529" s="805"/>
      <c r="AB529" s="805"/>
      <c r="AC529" s="805"/>
      <c r="AD529" s="805"/>
      <c r="AE529" s="805"/>
      <c r="AF529" s="805"/>
      <c r="AG529" s="805"/>
    </row>
    <row r="530" spans="1:35" ht="28.5" customHeight="1" thickBot="1" x14ac:dyDescent="0.25">
      <c r="A530" s="493">
        <v>26</v>
      </c>
      <c r="D530" s="1003" t="s">
        <v>131</v>
      </c>
      <c r="E530" s="1004"/>
      <c r="F530" s="1004"/>
      <c r="G530" s="1004"/>
      <c r="H530" s="1004"/>
      <c r="I530" s="1004"/>
      <c r="J530" s="1004"/>
      <c r="K530" s="1004"/>
      <c r="L530" s="1004"/>
      <c r="M530" s="1005"/>
      <c r="N530" s="1003" t="s">
        <v>2</v>
      </c>
      <c r="O530" s="1004"/>
      <c r="P530" s="1004"/>
      <c r="Q530" s="1004"/>
      <c r="R530" s="1004"/>
      <c r="S530" s="1004"/>
      <c r="T530" s="1004"/>
      <c r="U530" s="1004"/>
      <c r="V530" s="1004"/>
      <c r="W530" s="1005"/>
      <c r="X530" s="1003" t="s">
        <v>3</v>
      </c>
      <c r="Y530" s="1004"/>
      <c r="Z530" s="1004"/>
      <c r="AA530" s="1004"/>
      <c r="AB530" s="1004"/>
      <c r="AC530" s="1004"/>
      <c r="AD530" s="1004"/>
      <c r="AE530" s="1004"/>
      <c r="AF530" s="1004"/>
      <c r="AG530" s="1005"/>
    </row>
    <row r="531" spans="1:35" ht="28.5" customHeight="1" thickBot="1" x14ac:dyDescent="0.25">
      <c r="D531" s="1126" t="s">
        <v>219</v>
      </c>
      <c r="E531" s="1127"/>
      <c r="F531" s="1127"/>
      <c r="G531" s="1127"/>
      <c r="H531" s="1127"/>
      <c r="I531" s="1127"/>
      <c r="J531" s="1127"/>
      <c r="K531" s="1127"/>
      <c r="L531" s="1127"/>
      <c r="M531" s="1128"/>
      <c r="N531" s="1272">
        <v>0</v>
      </c>
      <c r="O531" s="1163"/>
      <c r="P531" s="1163"/>
      <c r="Q531" s="1163"/>
      <c r="R531" s="1163"/>
      <c r="S531" s="1163"/>
      <c r="T531" s="1163"/>
      <c r="U531" s="1163"/>
      <c r="V531" s="1163"/>
      <c r="W531" s="1163"/>
      <c r="X531" s="1272">
        <v>0</v>
      </c>
      <c r="Y531" s="1163"/>
      <c r="Z531" s="1163"/>
      <c r="AA531" s="1163"/>
      <c r="AB531" s="1163"/>
      <c r="AC531" s="1163"/>
      <c r="AD531" s="1163"/>
      <c r="AE531" s="1163"/>
      <c r="AF531" s="1163"/>
      <c r="AG531" s="1163"/>
    </row>
    <row r="532" spans="1:35" ht="28.5" customHeight="1" x14ac:dyDescent="0.2">
      <c r="D532" s="985" t="s">
        <v>218</v>
      </c>
      <c r="E532" s="986"/>
      <c r="F532" s="986"/>
      <c r="G532" s="986"/>
      <c r="H532" s="986"/>
      <c r="I532" s="986"/>
      <c r="J532" s="986"/>
      <c r="K532" s="986"/>
      <c r="L532" s="986"/>
      <c r="M532" s="987"/>
      <c r="N532" s="1074"/>
      <c r="O532" s="977"/>
      <c r="P532" s="977"/>
      <c r="Q532" s="977"/>
      <c r="R532" s="977"/>
      <c r="S532" s="977"/>
      <c r="T532" s="977"/>
      <c r="U532" s="977"/>
      <c r="V532" s="977"/>
      <c r="W532" s="977"/>
      <c r="X532" s="1074"/>
      <c r="Y532" s="977"/>
      <c r="Z532" s="977"/>
      <c r="AA532" s="977"/>
      <c r="AB532" s="977"/>
      <c r="AC532" s="977"/>
      <c r="AD532" s="977"/>
      <c r="AE532" s="977"/>
      <c r="AF532" s="977"/>
      <c r="AG532" s="977"/>
    </row>
    <row r="533" spans="1:35" ht="28.5" customHeight="1" x14ac:dyDescent="0.2">
      <c r="D533" s="974" t="s">
        <v>217</v>
      </c>
      <c r="E533" s="975"/>
      <c r="F533" s="975"/>
      <c r="G533" s="975"/>
      <c r="H533" s="975"/>
      <c r="I533" s="975"/>
      <c r="J533" s="975"/>
      <c r="K533" s="975"/>
      <c r="L533" s="975"/>
      <c r="M533" s="976"/>
      <c r="N533" s="1074">
        <v>0</v>
      </c>
      <c r="O533" s="977"/>
      <c r="P533" s="977"/>
      <c r="Q533" s="977"/>
      <c r="R533" s="977"/>
      <c r="S533" s="977"/>
      <c r="T533" s="977"/>
      <c r="U533" s="977"/>
      <c r="V533" s="977"/>
      <c r="W533" s="977"/>
      <c r="X533" s="1074">
        <v>0</v>
      </c>
      <c r="Y533" s="977"/>
      <c r="Z533" s="977"/>
      <c r="AA533" s="977"/>
      <c r="AB533" s="977"/>
      <c r="AC533" s="977"/>
      <c r="AD533" s="977"/>
      <c r="AE533" s="977"/>
      <c r="AF533" s="977"/>
      <c r="AG533" s="977"/>
    </row>
    <row r="534" spans="1:35" ht="28.5" customHeight="1" thickBot="1" x14ac:dyDescent="0.25">
      <c r="D534" s="1081" t="s">
        <v>216</v>
      </c>
      <c r="E534" s="1082"/>
      <c r="F534" s="1082"/>
      <c r="G534" s="1082"/>
      <c r="H534" s="1082"/>
      <c r="I534" s="1082"/>
      <c r="J534" s="1082"/>
      <c r="K534" s="1082"/>
      <c r="L534" s="1082"/>
      <c r="M534" s="1083"/>
      <c r="N534" s="1272">
        <v>688050.42</v>
      </c>
      <c r="O534" s="1163"/>
      <c r="P534" s="1163"/>
      <c r="Q534" s="1163"/>
      <c r="R534" s="1163"/>
      <c r="S534" s="1163"/>
      <c r="T534" s="1163"/>
      <c r="U534" s="1163"/>
      <c r="V534" s="1163"/>
      <c r="W534" s="1163"/>
      <c r="X534" s="1272">
        <f ca="1">X535+X536</f>
        <v>6911621.0499999998</v>
      </c>
      <c r="Y534" s="1163"/>
      <c r="Z534" s="1163"/>
      <c r="AA534" s="1163"/>
      <c r="AB534" s="1163"/>
      <c r="AC534" s="1163"/>
      <c r="AD534" s="1163"/>
      <c r="AE534" s="1163"/>
      <c r="AF534" s="1163"/>
      <c r="AG534" s="1163"/>
    </row>
    <row r="535" spans="1:35" ht="28.5" customHeight="1" x14ac:dyDescent="0.2">
      <c r="D535" s="985" t="s">
        <v>437</v>
      </c>
      <c r="E535" s="986"/>
      <c r="F535" s="986"/>
      <c r="G535" s="986"/>
      <c r="H535" s="986"/>
      <c r="I535" s="986"/>
      <c r="J535" s="986"/>
      <c r="K535" s="986"/>
      <c r="L535" s="986"/>
      <c r="M535" s="987"/>
      <c r="N535" s="1022">
        <v>10439.01</v>
      </c>
      <c r="O535" s="1013"/>
      <c r="P535" s="1013"/>
      <c r="Q535" s="1013"/>
      <c r="R535" s="1013"/>
      <c r="S535" s="1013"/>
      <c r="T535" s="1013"/>
      <c r="U535" s="1013"/>
      <c r="V535" s="1013"/>
      <c r="W535" s="1013"/>
      <c r="X535" s="1022">
        <v>1832289.05</v>
      </c>
      <c r="Y535" s="1013"/>
      <c r="Z535" s="1013"/>
      <c r="AA535" s="1013"/>
      <c r="AB535" s="1013"/>
      <c r="AC535" s="1013"/>
      <c r="AD535" s="1013"/>
      <c r="AE535" s="1013"/>
      <c r="AF535" s="1013"/>
      <c r="AG535" s="1013"/>
    </row>
    <row r="536" spans="1:35" ht="28.5" customHeight="1" x14ac:dyDescent="0.2">
      <c r="D536" s="974" t="s">
        <v>215</v>
      </c>
      <c r="E536" s="975"/>
      <c r="F536" s="975"/>
      <c r="G536" s="975"/>
      <c r="H536" s="975"/>
      <c r="I536" s="975"/>
      <c r="J536" s="975"/>
      <c r="K536" s="975"/>
      <c r="L536" s="975"/>
      <c r="M536" s="976"/>
      <c r="N536" s="1270">
        <v>677611.41</v>
      </c>
      <c r="O536" s="1271"/>
      <c r="P536" s="1271"/>
      <c r="Q536" s="1271"/>
      <c r="R536" s="1271"/>
      <c r="S536" s="1271"/>
      <c r="T536" s="1271"/>
      <c r="U536" s="1271"/>
      <c r="V536" s="1271"/>
      <c r="W536" s="1271"/>
      <c r="X536" s="1270">
        <v>5079332</v>
      </c>
      <c r="Y536" s="1271"/>
      <c r="Z536" s="1271"/>
      <c r="AA536" s="1271"/>
      <c r="AB536" s="1271"/>
      <c r="AC536" s="1271"/>
      <c r="AD536" s="1271"/>
      <c r="AE536" s="1271"/>
      <c r="AF536" s="1271"/>
      <c r="AG536" s="1271"/>
      <c r="AI536" s="849"/>
    </row>
    <row r="537" spans="1:35" ht="11.25" x14ac:dyDescent="0.2"/>
    <row r="538" spans="1:35" ht="30.75" customHeight="1" x14ac:dyDescent="0.2">
      <c r="D538" s="1276"/>
      <c r="E538" s="1277"/>
      <c r="F538" s="1277"/>
      <c r="G538" s="1277"/>
      <c r="H538" s="1277"/>
      <c r="I538" s="1277"/>
      <c r="J538" s="1277"/>
      <c r="K538" s="1277"/>
      <c r="L538" s="1277"/>
      <c r="M538" s="1277"/>
      <c r="N538" s="1277"/>
      <c r="O538" s="1277"/>
      <c r="P538" s="1277"/>
      <c r="Q538" s="1277"/>
      <c r="R538" s="1277"/>
      <c r="S538" s="1277"/>
      <c r="T538" s="1277"/>
      <c r="U538" s="1277"/>
      <c r="V538" s="1277"/>
      <c r="W538" s="1277"/>
      <c r="X538" s="1277"/>
      <c r="Y538" s="1277"/>
      <c r="Z538" s="1277"/>
      <c r="AA538" s="1277"/>
      <c r="AB538" s="1277"/>
      <c r="AC538" s="1277"/>
      <c r="AD538" s="1277"/>
      <c r="AE538" s="1277"/>
      <c r="AF538" s="1277"/>
      <c r="AG538" s="1277"/>
    </row>
    <row r="539" spans="1:35" ht="19.149999999999999" customHeight="1" x14ac:dyDescent="0.2">
      <c r="D539" s="806"/>
      <c r="E539" s="807"/>
      <c r="F539" s="807"/>
      <c r="G539" s="807"/>
      <c r="H539" s="807"/>
      <c r="I539" s="807"/>
      <c r="J539" s="807"/>
      <c r="K539" s="807"/>
      <c r="L539" s="807"/>
      <c r="M539" s="807"/>
      <c r="N539" s="807"/>
      <c r="O539" s="807"/>
      <c r="P539" s="807"/>
      <c r="Q539" s="807"/>
      <c r="R539" s="807"/>
      <c r="S539" s="807"/>
      <c r="T539" s="807"/>
      <c r="U539" s="807"/>
      <c r="V539" s="807"/>
      <c r="W539" s="807"/>
      <c r="X539" s="807"/>
      <c r="Y539" s="807"/>
      <c r="Z539" s="807"/>
      <c r="AA539" s="807"/>
      <c r="AB539" s="807"/>
      <c r="AC539" s="807"/>
      <c r="AD539" s="807"/>
      <c r="AE539" s="807"/>
      <c r="AF539" s="807"/>
      <c r="AG539" s="807"/>
    </row>
    <row r="540" spans="1:35" ht="14.25" customHeight="1" x14ac:dyDescent="0.2">
      <c r="D540" s="488" t="s">
        <v>1628</v>
      </c>
    </row>
    <row r="542" spans="1:35" ht="14.25" customHeight="1" x14ac:dyDescent="0.2">
      <c r="D542" s="1076" t="s">
        <v>1277</v>
      </c>
      <c r="E542" s="1076"/>
      <c r="F542" s="1076"/>
      <c r="G542" s="1076"/>
      <c r="H542" s="1076"/>
      <c r="I542" s="1076"/>
      <c r="J542" s="1076"/>
      <c r="K542" s="1076"/>
      <c r="L542" s="1076"/>
      <c r="M542" s="1076"/>
      <c r="N542" s="1076"/>
      <c r="O542" s="1076"/>
      <c r="P542" s="1076"/>
      <c r="Q542" s="1076"/>
      <c r="R542" s="1076"/>
      <c r="S542" s="1076"/>
      <c r="T542" s="1076"/>
      <c r="U542" s="1076"/>
      <c r="V542" s="1076"/>
      <c r="W542" s="1076"/>
      <c r="X542" s="1076"/>
      <c r="Y542" s="1076"/>
      <c r="Z542" s="1076"/>
      <c r="AA542" s="1076"/>
      <c r="AB542" s="1076"/>
      <c r="AC542" s="1076"/>
      <c r="AD542" s="1076"/>
      <c r="AE542" s="1076"/>
      <c r="AF542" s="1076"/>
      <c r="AG542" s="1076"/>
    </row>
    <row r="543" spans="1:35" ht="14.25" customHeight="1" thickBot="1" x14ac:dyDescent="0.25"/>
    <row r="544" spans="1:35" ht="20.25" customHeight="1" thickBot="1" x14ac:dyDescent="0.25">
      <c r="D544" s="1003" t="s">
        <v>131</v>
      </c>
      <c r="E544" s="1004"/>
      <c r="F544" s="1004"/>
      <c r="G544" s="1004"/>
      <c r="H544" s="1004"/>
      <c r="I544" s="1004"/>
      <c r="J544" s="1004"/>
      <c r="K544" s="1004"/>
      <c r="L544" s="1004"/>
      <c r="M544" s="1005"/>
      <c r="N544" s="1778" t="s">
        <v>2</v>
      </c>
      <c r="O544" s="1778"/>
      <c r="P544" s="1778"/>
      <c r="Q544" s="1778"/>
      <c r="R544" s="1778"/>
      <c r="S544" s="1778"/>
      <c r="T544" s="1778"/>
      <c r="U544" s="1778"/>
      <c r="V544" s="1778"/>
      <c r="W544" s="1778"/>
      <c r="X544" s="1003" t="s">
        <v>3</v>
      </c>
      <c r="Y544" s="1004"/>
      <c r="Z544" s="1004"/>
      <c r="AA544" s="1004"/>
      <c r="AB544" s="1004"/>
      <c r="AC544" s="1004"/>
      <c r="AD544" s="1004"/>
      <c r="AE544" s="1004"/>
      <c r="AF544" s="1004"/>
      <c r="AG544" s="1005"/>
    </row>
    <row r="545" spans="4:33" ht="19.5" customHeight="1" x14ac:dyDescent="0.2">
      <c r="D545" s="1104" t="s">
        <v>220</v>
      </c>
      <c r="E545" s="1105"/>
      <c r="F545" s="1105"/>
      <c r="G545" s="1105"/>
      <c r="H545" s="1105"/>
      <c r="I545" s="1105"/>
      <c r="J545" s="1105"/>
      <c r="K545" s="1105"/>
      <c r="L545" s="1105"/>
      <c r="M545" s="1106"/>
      <c r="N545" s="1269"/>
      <c r="O545" s="1269"/>
      <c r="P545" s="1269"/>
      <c r="Q545" s="1269"/>
      <c r="R545" s="1269"/>
      <c r="S545" s="1269"/>
      <c r="T545" s="1269"/>
      <c r="U545" s="1269"/>
      <c r="V545" s="1269"/>
      <c r="W545" s="1269"/>
      <c r="X545" s="1269"/>
      <c r="Y545" s="1269"/>
      <c r="Z545" s="1269"/>
      <c r="AA545" s="1269"/>
      <c r="AB545" s="1269"/>
      <c r="AC545" s="1269"/>
      <c r="AD545" s="1269"/>
      <c r="AE545" s="1269"/>
      <c r="AF545" s="1269"/>
      <c r="AG545" s="1269"/>
    </row>
    <row r="546" spans="4:33" ht="14.25" customHeight="1" x14ac:dyDescent="0.2">
      <c r="D546" s="974" t="s">
        <v>221</v>
      </c>
      <c r="E546" s="975"/>
      <c r="F546" s="975"/>
      <c r="G546" s="975"/>
      <c r="H546" s="975"/>
      <c r="I546" s="975"/>
      <c r="J546" s="975"/>
      <c r="K546" s="975"/>
      <c r="L546" s="975"/>
      <c r="M546" s="976"/>
      <c r="N546" s="1266"/>
      <c r="O546" s="1266"/>
      <c r="P546" s="1266"/>
      <c r="Q546" s="1266"/>
      <c r="R546" s="1266"/>
      <c r="S546" s="1266"/>
      <c r="T546" s="1266"/>
      <c r="U546" s="1266"/>
      <c r="V546" s="1266"/>
      <c r="W546" s="1266"/>
      <c r="X546" s="1266"/>
      <c r="Y546" s="1266"/>
      <c r="Z546" s="1266"/>
      <c r="AA546" s="1266"/>
      <c r="AB546" s="1266"/>
      <c r="AC546" s="1266"/>
      <c r="AD546" s="1266"/>
      <c r="AE546" s="1266"/>
      <c r="AF546" s="1266"/>
      <c r="AG546" s="1266"/>
    </row>
    <row r="547" spans="4:33" ht="14.25" customHeight="1" x14ac:dyDescent="0.2">
      <c r="D547" s="974" t="s">
        <v>222</v>
      </c>
      <c r="E547" s="975"/>
      <c r="F547" s="975"/>
      <c r="G547" s="975"/>
      <c r="H547" s="975"/>
      <c r="I547" s="975"/>
      <c r="J547" s="975"/>
      <c r="K547" s="975"/>
      <c r="L547" s="975"/>
      <c r="M547" s="976"/>
      <c r="N547" s="1266"/>
      <c r="O547" s="1266"/>
      <c r="P547" s="1266"/>
      <c r="Q547" s="1266"/>
      <c r="R547" s="1266"/>
      <c r="S547" s="1266"/>
      <c r="T547" s="1266"/>
      <c r="U547" s="1266"/>
      <c r="V547" s="1266"/>
      <c r="W547" s="1266"/>
      <c r="X547" s="1266"/>
      <c r="Y547" s="1266"/>
      <c r="Z547" s="1266"/>
      <c r="AA547" s="1266"/>
      <c r="AB547" s="1266"/>
      <c r="AC547" s="1266"/>
      <c r="AD547" s="1266"/>
      <c r="AE547" s="1266"/>
      <c r="AF547" s="1266"/>
      <c r="AG547" s="1266"/>
    </row>
    <row r="548" spans="4:33" ht="34.5" customHeight="1" x14ac:dyDescent="0.2">
      <c r="D548" s="1086" t="s">
        <v>223</v>
      </c>
      <c r="E548" s="1087"/>
      <c r="F548" s="1087"/>
      <c r="G548" s="1087"/>
      <c r="H548" s="1087"/>
      <c r="I548" s="1087"/>
      <c r="J548" s="1087"/>
      <c r="K548" s="1087"/>
      <c r="L548" s="1087"/>
      <c r="M548" s="1088"/>
      <c r="N548" s="1268"/>
      <c r="O548" s="1268"/>
      <c r="P548" s="1268"/>
      <c r="Q548" s="1268"/>
      <c r="R548" s="1268"/>
      <c r="S548" s="1268"/>
      <c r="T548" s="1268"/>
      <c r="U548" s="1268"/>
      <c r="V548" s="1268"/>
      <c r="W548" s="1268"/>
      <c r="X548" s="1268">
        <v>272724.24</v>
      </c>
      <c r="Y548" s="1268"/>
      <c r="Z548" s="1268"/>
      <c r="AA548" s="1268"/>
      <c r="AB548" s="1268"/>
      <c r="AC548" s="1268"/>
      <c r="AD548" s="1268"/>
      <c r="AE548" s="1268"/>
      <c r="AF548" s="1268"/>
      <c r="AG548" s="1268"/>
    </row>
    <row r="549" spans="4:33" ht="14.25" customHeight="1" x14ac:dyDescent="0.2">
      <c r="D549" s="974" t="s">
        <v>221</v>
      </c>
      <c r="E549" s="975"/>
      <c r="F549" s="975"/>
      <c r="G549" s="975"/>
      <c r="H549" s="975"/>
      <c r="I549" s="975"/>
      <c r="J549" s="975"/>
      <c r="K549" s="975"/>
      <c r="L549" s="975"/>
      <c r="M549" s="976"/>
      <c r="N549" s="1266"/>
      <c r="O549" s="1266"/>
      <c r="P549" s="1266"/>
      <c r="Q549" s="1266"/>
      <c r="R549" s="1266"/>
      <c r="S549" s="1266"/>
      <c r="T549" s="1266"/>
      <c r="U549" s="1266"/>
      <c r="V549" s="1266"/>
      <c r="W549" s="1266"/>
      <c r="X549" s="1266">
        <v>272424</v>
      </c>
      <c r="Y549" s="1266"/>
      <c r="Z549" s="1266"/>
      <c r="AA549" s="1266"/>
      <c r="AB549" s="1266"/>
      <c r="AC549" s="1266"/>
      <c r="AD549" s="1266"/>
      <c r="AE549" s="1266"/>
      <c r="AF549" s="1266"/>
      <c r="AG549" s="1266"/>
    </row>
    <row r="550" spans="4:33" ht="14.25" customHeight="1" x14ac:dyDescent="0.2">
      <c r="D550" s="1041" t="s">
        <v>1970</v>
      </c>
      <c r="E550" s="975"/>
      <c r="F550" s="975"/>
      <c r="G550" s="975"/>
      <c r="H550" s="975"/>
      <c r="I550" s="975"/>
      <c r="J550" s="975"/>
      <c r="K550" s="975"/>
      <c r="L550" s="975"/>
      <c r="M550" s="976"/>
      <c r="N550" s="1266"/>
      <c r="O550" s="1266"/>
      <c r="P550" s="1266"/>
      <c r="Q550" s="1266"/>
      <c r="R550" s="1266"/>
      <c r="S550" s="1266"/>
      <c r="T550" s="1266"/>
      <c r="U550" s="1266"/>
      <c r="V550" s="1266"/>
      <c r="W550" s="1266"/>
      <c r="X550" s="1266">
        <v>300</v>
      </c>
      <c r="Y550" s="1266"/>
      <c r="Z550" s="1266"/>
      <c r="AA550" s="1266"/>
      <c r="AB550" s="1266"/>
      <c r="AC550" s="1266"/>
      <c r="AD550" s="1266"/>
      <c r="AE550" s="1266"/>
      <c r="AF550" s="1266"/>
      <c r="AG550" s="1266"/>
    </row>
    <row r="551" spans="4:33" ht="24" customHeight="1" x14ac:dyDescent="0.2">
      <c r="D551" s="1086" t="s">
        <v>1969</v>
      </c>
      <c r="E551" s="1087"/>
      <c r="F551" s="1087"/>
      <c r="G551" s="1087"/>
      <c r="H551" s="1087"/>
      <c r="I551" s="1087"/>
      <c r="J551" s="1087"/>
      <c r="K551" s="1087"/>
      <c r="L551" s="1087"/>
      <c r="M551" s="1088"/>
      <c r="N551" s="1266"/>
      <c r="O551" s="1266"/>
      <c r="P551" s="1266"/>
      <c r="Q551" s="1266"/>
      <c r="R551" s="1266"/>
      <c r="S551" s="1266"/>
      <c r="T551" s="1266"/>
      <c r="U551" s="1266"/>
      <c r="V551" s="1266"/>
      <c r="W551" s="1266"/>
      <c r="X551" s="1266"/>
      <c r="Y551" s="1266"/>
      <c r="Z551" s="1266"/>
      <c r="AA551" s="1266"/>
      <c r="AB551" s="1266"/>
      <c r="AC551" s="1266"/>
      <c r="AD551" s="1266"/>
      <c r="AE551" s="1266"/>
      <c r="AF551" s="1266"/>
      <c r="AG551" s="1266"/>
    </row>
    <row r="552" spans="4:33" ht="22.5" customHeight="1" x14ac:dyDescent="0.2">
      <c r="D552" s="1086" t="s">
        <v>225</v>
      </c>
      <c r="E552" s="1087"/>
      <c r="F552" s="1087"/>
      <c r="G552" s="1087"/>
      <c r="H552" s="1087"/>
      <c r="I552" s="1087"/>
      <c r="J552" s="1087"/>
      <c r="K552" s="1087"/>
      <c r="L552" s="1087"/>
      <c r="M552" s="1088"/>
      <c r="N552" s="1268"/>
      <c r="O552" s="1268"/>
      <c r="P552" s="1268"/>
      <c r="Q552" s="1268"/>
      <c r="R552" s="1268"/>
      <c r="S552" s="1268"/>
      <c r="T552" s="1268"/>
      <c r="U552" s="1268"/>
      <c r="V552" s="1268"/>
      <c r="W552" s="1268"/>
      <c r="X552" s="1268"/>
      <c r="Y552" s="1268"/>
      <c r="Z552" s="1268"/>
      <c r="AA552" s="1268"/>
      <c r="AB552" s="1268"/>
      <c r="AC552" s="1268"/>
      <c r="AD552" s="1268"/>
      <c r="AE552" s="1268"/>
      <c r="AF552" s="1268"/>
      <c r="AG552" s="1268"/>
    </row>
    <row r="553" spans="4:33" ht="14.25" customHeight="1" x14ac:dyDescent="0.2">
      <c r="D553" s="1086" t="s">
        <v>226</v>
      </c>
      <c r="E553" s="1087"/>
      <c r="F553" s="1087"/>
      <c r="G553" s="1087"/>
      <c r="H553" s="1087"/>
      <c r="I553" s="1087"/>
      <c r="J553" s="1087"/>
      <c r="K553" s="1087"/>
      <c r="L553" s="1087"/>
      <c r="M553" s="1088"/>
      <c r="N553" s="1268"/>
      <c r="O553" s="1268"/>
      <c r="P553" s="1268"/>
      <c r="Q553" s="1268"/>
      <c r="R553" s="1268"/>
      <c r="S553" s="1268"/>
      <c r="T553" s="1268"/>
      <c r="U553" s="1268"/>
      <c r="V553" s="1268"/>
      <c r="W553" s="1268"/>
      <c r="X553" s="1268">
        <v>21</v>
      </c>
      <c r="Y553" s="1268"/>
      <c r="Z553" s="1268"/>
      <c r="AA553" s="1268"/>
      <c r="AB553" s="1268"/>
      <c r="AC553" s="1268"/>
      <c r="AD553" s="1268"/>
      <c r="AE553" s="1268"/>
      <c r="AF553" s="1268"/>
      <c r="AG553" s="1268"/>
    </row>
    <row r="554" spans="4:33" ht="14.25" customHeight="1" x14ac:dyDescent="0.2">
      <c r="D554" s="1086" t="s">
        <v>227</v>
      </c>
      <c r="E554" s="1087"/>
      <c r="F554" s="1087"/>
      <c r="G554" s="1087"/>
      <c r="H554" s="1087"/>
      <c r="I554" s="1087"/>
      <c r="J554" s="1087"/>
      <c r="K554" s="1087"/>
      <c r="L554" s="1087"/>
      <c r="M554" s="1088"/>
      <c r="N554" s="1268">
        <v>-57272.09</v>
      </c>
      <c r="O554" s="1268"/>
      <c r="P554" s="1268"/>
      <c r="Q554" s="1268"/>
      <c r="R554" s="1268"/>
      <c r="S554" s="1268"/>
      <c r="T554" s="1268"/>
      <c r="U554" s="1268"/>
      <c r="V554" s="1268"/>
      <c r="W554" s="1268"/>
      <c r="X554" s="1268">
        <v>-57272.09</v>
      </c>
      <c r="Y554" s="1268"/>
      <c r="Z554" s="1268"/>
      <c r="AA554" s="1268"/>
      <c r="AB554" s="1268"/>
      <c r="AC554" s="1268"/>
      <c r="AD554" s="1268"/>
      <c r="AE554" s="1268"/>
      <c r="AF554" s="1268"/>
      <c r="AG554" s="1268"/>
    </row>
    <row r="555" spans="4:33" ht="14.25" customHeight="1" x14ac:dyDescent="0.2">
      <c r="D555" s="1086" t="s">
        <v>228</v>
      </c>
      <c r="E555" s="1087"/>
      <c r="F555" s="1087"/>
      <c r="G555" s="1087"/>
      <c r="H555" s="1087"/>
      <c r="I555" s="1087"/>
      <c r="J555" s="1087"/>
      <c r="K555" s="1087"/>
      <c r="L555" s="1087"/>
      <c r="M555" s="1088"/>
      <c r="N555" s="1268"/>
      <c r="O555" s="1268"/>
      <c r="P555" s="1268"/>
      <c r="Q555" s="1268"/>
      <c r="R555" s="1268"/>
      <c r="S555" s="1268"/>
      <c r="T555" s="1268"/>
      <c r="U555" s="1268"/>
      <c r="V555" s="1268"/>
      <c r="W555" s="1268"/>
      <c r="X555" s="1268">
        <v>-57272.09</v>
      </c>
      <c r="Y555" s="1268"/>
      <c r="Z555" s="1268"/>
      <c r="AA555" s="1268"/>
      <c r="AB555" s="1268"/>
      <c r="AC555" s="1268"/>
      <c r="AD555" s="1268"/>
      <c r="AE555" s="1268"/>
      <c r="AF555" s="1268"/>
      <c r="AG555" s="1268"/>
    </row>
    <row r="556" spans="4:33" ht="14.25" customHeight="1" x14ac:dyDescent="0.2">
      <c r="D556" s="982" t="s">
        <v>1645</v>
      </c>
      <c r="E556" s="983"/>
      <c r="F556" s="983"/>
      <c r="G556" s="983"/>
      <c r="H556" s="983"/>
      <c r="I556" s="983"/>
      <c r="J556" s="983"/>
      <c r="K556" s="983"/>
      <c r="L556" s="983"/>
      <c r="M556" s="984"/>
      <c r="N556" s="1266">
        <v>-57272.09</v>
      </c>
      <c r="O556" s="1266"/>
      <c r="P556" s="1266"/>
      <c r="Q556" s="1266"/>
      <c r="R556" s="1266"/>
      <c r="S556" s="1266"/>
      <c r="T556" s="1266"/>
      <c r="U556" s="1266"/>
      <c r="V556" s="1266"/>
      <c r="W556" s="1266"/>
      <c r="X556" s="1266">
        <v>71243.520000000004</v>
      </c>
      <c r="Y556" s="1266"/>
      <c r="Z556" s="1266"/>
      <c r="AA556" s="1266"/>
      <c r="AB556" s="1266"/>
      <c r="AC556" s="1266"/>
      <c r="AD556" s="1266"/>
      <c r="AE556" s="1266"/>
      <c r="AF556" s="1266"/>
      <c r="AG556" s="1266"/>
    </row>
    <row r="557" spans="4:33" ht="14.25" customHeight="1" x14ac:dyDescent="0.2">
      <c r="D557" s="974" t="s">
        <v>230</v>
      </c>
      <c r="E557" s="975"/>
      <c r="F557" s="975"/>
      <c r="G557" s="975"/>
      <c r="H557" s="975"/>
      <c r="I557" s="975"/>
      <c r="J557" s="975"/>
      <c r="K557" s="975"/>
      <c r="L557" s="975"/>
      <c r="M557" s="976"/>
      <c r="N557" s="1266"/>
      <c r="O557" s="1266"/>
      <c r="P557" s="1266"/>
      <c r="Q557" s="1266"/>
      <c r="R557" s="1266"/>
      <c r="S557" s="1266"/>
      <c r="T557" s="1266"/>
      <c r="U557" s="1266"/>
      <c r="V557" s="1266"/>
      <c r="W557" s="1266"/>
      <c r="X557" s="1266"/>
      <c r="Y557" s="1266"/>
      <c r="Z557" s="1266"/>
      <c r="AA557" s="1266"/>
      <c r="AB557" s="1266"/>
      <c r="AC557" s="1266"/>
      <c r="AD557" s="1266"/>
      <c r="AE557" s="1266"/>
      <c r="AF557" s="1266"/>
      <c r="AG557" s="1266"/>
    </row>
    <row r="558" spans="4:33" ht="14.25" customHeight="1" x14ac:dyDescent="0.2">
      <c r="D558" s="1086" t="s">
        <v>231</v>
      </c>
      <c r="E558" s="1087"/>
      <c r="F558" s="1087"/>
      <c r="G558" s="1087"/>
      <c r="H558" s="1087"/>
      <c r="I558" s="1087"/>
      <c r="J558" s="1087"/>
      <c r="K558" s="1087"/>
      <c r="L558" s="1087"/>
      <c r="M558" s="1088"/>
      <c r="N558" s="1266"/>
      <c r="O558" s="1266"/>
      <c r="P558" s="1266"/>
      <c r="Q558" s="1266"/>
      <c r="R558" s="1266"/>
      <c r="S558" s="1266"/>
      <c r="T558" s="1266"/>
      <c r="U558" s="1266"/>
      <c r="V558" s="1266"/>
      <c r="W558" s="1266"/>
      <c r="X558" s="1266">
        <v>105969.46</v>
      </c>
      <c r="Y558" s="1266"/>
      <c r="Z558" s="1266"/>
      <c r="AA558" s="1266"/>
      <c r="AB558" s="1266"/>
      <c r="AC558" s="1266"/>
      <c r="AD558" s="1266"/>
      <c r="AE558" s="1266"/>
      <c r="AF558" s="1266"/>
      <c r="AG558" s="1266"/>
    </row>
    <row r="559" spans="4:33" ht="14.25" customHeight="1" x14ac:dyDescent="0.2">
      <c r="D559" s="1086" t="s">
        <v>232</v>
      </c>
      <c r="E559" s="1087"/>
      <c r="F559" s="1087"/>
      <c r="G559" s="1087"/>
      <c r="H559" s="1087"/>
      <c r="I559" s="1087"/>
      <c r="J559" s="1087"/>
      <c r="K559" s="1087"/>
      <c r="L559" s="1087"/>
      <c r="M559" s="1088"/>
      <c r="N559" s="1268"/>
      <c r="O559" s="1268"/>
      <c r="P559" s="1268"/>
      <c r="Q559" s="1268"/>
      <c r="R559" s="1268"/>
      <c r="S559" s="1268"/>
      <c r="T559" s="1268"/>
      <c r="U559" s="1268"/>
      <c r="V559" s="1268"/>
      <c r="W559" s="1268"/>
      <c r="X559" s="1268">
        <v>-105969.46</v>
      </c>
      <c r="Y559" s="1268"/>
      <c r="Z559" s="1268"/>
      <c r="AA559" s="1268"/>
      <c r="AB559" s="1268"/>
      <c r="AC559" s="1268"/>
      <c r="AD559" s="1268"/>
      <c r="AE559" s="1268"/>
      <c r="AF559" s="1268"/>
      <c r="AG559" s="1268"/>
    </row>
    <row r="560" spans="4:33" ht="14.25" customHeight="1" x14ac:dyDescent="0.2">
      <c r="D560" s="1041" t="s">
        <v>233</v>
      </c>
      <c r="E560" s="975"/>
      <c r="F560" s="975"/>
      <c r="G560" s="975"/>
      <c r="H560" s="975"/>
      <c r="I560" s="975"/>
      <c r="J560" s="975"/>
      <c r="K560" s="975"/>
      <c r="L560" s="975"/>
      <c r="M560" s="976"/>
      <c r="N560" s="1266"/>
      <c r="O560" s="1266"/>
      <c r="P560" s="1266"/>
      <c r="Q560" s="1266"/>
      <c r="R560" s="1266"/>
      <c r="S560" s="1266"/>
      <c r="T560" s="1266"/>
      <c r="U560" s="1266"/>
      <c r="V560" s="1266"/>
      <c r="W560" s="1266"/>
      <c r="X560" s="1266">
        <v>105969</v>
      </c>
      <c r="Y560" s="1266"/>
      <c r="Z560" s="1266"/>
      <c r="AA560" s="1266"/>
      <c r="AB560" s="1266"/>
      <c r="AC560" s="1266"/>
      <c r="AD560" s="1266"/>
      <c r="AE560" s="1266"/>
      <c r="AF560" s="1266"/>
      <c r="AG560" s="1266"/>
    </row>
    <row r="561" spans="1:33" ht="14.25" customHeight="1" x14ac:dyDescent="0.2">
      <c r="D561" s="974" t="s">
        <v>230</v>
      </c>
      <c r="E561" s="975"/>
      <c r="F561" s="975"/>
      <c r="G561" s="975"/>
      <c r="H561" s="975"/>
      <c r="I561" s="975"/>
      <c r="J561" s="975"/>
      <c r="K561" s="975"/>
      <c r="L561" s="975"/>
      <c r="M561" s="976"/>
      <c r="N561" s="1267"/>
      <c r="O561" s="1267"/>
      <c r="P561" s="1267"/>
      <c r="Q561" s="1267"/>
      <c r="R561" s="1267"/>
      <c r="S561" s="1267"/>
      <c r="T561" s="1267"/>
      <c r="U561" s="1267"/>
      <c r="V561" s="1267"/>
      <c r="W561" s="1267"/>
      <c r="X561" s="1267"/>
      <c r="Y561" s="1267"/>
      <c r="Z561" s="1267"/>
      <c r="AA561" s="1267"/>
      <c r="AB561" s="1267"/>
      <c r="AC561" s="1267"/>
      <c r="AD561" s="1267"/>
      <c r="AE561" s="1267"/>
      <c r="AF561" s="1267"/>
      <c r="AG561" s="1267"/>
    </row>
    <row r="562" spans="1:33" ht="14.25" customHeight="1" thickBot="1" x14ac:dyDescent="0.25">
      <c r="D562" s="1262" t="s">
        <v>287</v>
      </c>
      <c r="E562" s="1263"/>
      <c r="F562" s="1263"/>
      <c r="G562" s="1263"/>
      <c r="H562" s="1263"/>
      <c r="I562" s="1263"/>
      <c r="J562" s="1263"/>
      <c r="K562" s="1263"/>
      <c r="L562" s="1263"/>
      <c r="M562" s="1264"/>
      <c r="N562" s="1265"/>
      <c r="O562" s="1265"/>
      <c r="P562" s="1265"/>
      <c r="Q562" s="1265"/>
      <c r="R562" s="1265"/>
      <c r="S562" s="1265"/>
      <c r="T562" s="1265"/>
      <c r="U562" s="1265"/>
      <c r="V562" s="1265"/>
      <c r="W562" s="1265"/>
      <c r="X562" s="1265"/>
      <c r="Y562" s="1265"/>
      <c r="Z562" s="1265"/>
      <c r="AA562" s="1265"/>
      <c r="AB562" s="1265"/>
      <c r="AC562" s="1265"/>
      <c r="AD562" s="1265"/>
      <c r="AE562" s="1265"/>
      <c r="AF562" s="1265"/>
      <c r="AG562" s="1265"/>
    </row>
    <row r="564" spans="1:33" ht="14.25" customHeight="1" x14ac:dyDescent="0.2">
      <c r="D564" s="992" t="s">
        <v>2203</v>
      </c>
      <c r="E564" s="992"/>
      <c r="F564" s="992"/>
      <c r="G564" s="992"/>
      <c r="H564" s="992"/>
      <c r="I564" s="992"/>
      <c r="J564" s="992"/>
      <c r="K564" s="992"/>
      <c r="L564" s="992"/>
      <c r="M564" s="992"/>
      <c r="N564" s="992"/>
      <c r="O564" s="992"/>
      <c r="P564" s="992"/>
      <c r="Q564" s="992"/>
      <c r="R564" s="992"/>
      <c r="S564" s="992"/>
      <c r="T564" s="992"/>
      <c r="U564" s="992"/>
      <c r="V564" s="992"/>
      <c r="W564" s="992"/>
      <c r="X564" s="992"/>
      <c r="Y564" s="992"/>
      <c r="Z564" s="992"/>
      <c r="AA564" s="992"/>
      <c r="AB564" s="992"/>
      <c r="AC564" s="992"/>
      <c r="AD564" s="992"/>
      <c r="AE564" s="992"/>
      <c r="AF564" s="992"/>
      <c r="AG564" s="992"/>
    </row>
    <row r="565" spans="1:33" ht="14.25" customHeight="1" x14ac:dyDescent="0.2">
      <c r="D565" s="992"/>
      <c r="E565" s="992"/>
      <c r="F565" s="992"/>
      <c r="G565" s="992"/>
      <c r="H565" s="992"/>
      <c r="I565" s="992"/>
      <c r="J565" s="992"/>
      <c r="K565" s="992"/>
      <c r="L565" s="992"/>
      <c r="M565" s="992"/>
      <c r="N565" s="992"/>
      <c r="O565" s="992"/>
      <c r="P565" s="992"/>
      <c r="Q565" s="992"/>
      <c r="R565" s="992"/>
      <c r="S565" s="992"/>
      <c r="T565" s="992"/>
      <c r="U565" s="992"/>
      <c r="V565" s="992"/>
      <c r="W565" s="992"/>
      <c r="X565" s="992"/>
      <c r="Y565" s="992"/>
      <c r="Z565" s="992"/>
      <c r="AA565" s="992"/>
      <c r="AB565" s="992"/>
      <c r="AC565" s="992"/>
      <c r="AD565" s="992"/>
      <c r="AE565" s="992"/>
      <c r="AF565" s="992"/>
      <c r="AG565" s="992"/>
    </row>
    <row r="566" spans="1:33" ht="14.25" customHeight="1" x14ac:dyDescent="0.2">
      <c r="D566" s="488" t="s">
        <v>1629</v>
      </c>
    </row>
    <row r="567" spans="1:33" ht="14.25" customHeight="1" x14ac:dyDescent="0.2">
      <c r="D567" s="1177"/>
      <c r="E567" s="1177"/>
      <c r="F567" s="1177"/>
      <c r="G567" s="1177"/>
      <c r="H567" s="1177"/>
      <c r="I567" s="1177"/>
      <c r="J567" s="1177"/>
      <c r="K567" s="1177"/>
      <c r="L567" s="1177"/>
      <c r="M567" s="1177"/>
      <c r="N567" s="1177"/>
      <c r="O567" s="1177"/>
      <c r="P567" s="1177"/>
      <c r="Q567" s="1177"/>
      <c r="R567" s="1177"/>
      <c r="S567" s="1177"/>
      <c r="T567" s="1177"/>
      <c r="U567" s="1177"/>
      <c r="V567" s="1177"/>
      <c r="W567" s="1177"/>
      <c r="X567" s="1177"/>
      <c r="Y567" s="1177"/>
      <c r="Z567" s="1177"/>
      <c r="AA567" s="1177"/>
      <c r="AB567" s="1177"/>
      <c r="AC567" s="1177"/>
      <c r="AD567" s="1177"/>
      <c r="AE567" s="1177"/>
      <c r="AF567" s="1177"/>
      <c r="AG567" s="1177"/>
    </row>
    <row r="568" spans="1:33" ht="14.25" customHeight="1" x14ac:dyDescent="0.2">
      <c r="D568" s="965" t="s">
        <v>1646</v>
      </c>
      <c r="E568" s="965"/>
      <c r="F568" s="965"/>
      <c r="G568" s="965"/>
      <c r="H568" s="965"/>
      <c r="I568" s="965"/>
      <c r="J568" s="965"/>
      <c r="K568" s="965"/>
      <c r="L568" s="965"/>
      <c r="M568" s="965"/>
      <c r="N568" s="965"/>
      <c r="O568" s="965"/>
      <c r="P568" s="965"/>
      <c r="Q568" s="965"/>
      <c r="R568" s="965"/>
      <c r="S568" s="965"/>
      <c r="T568" s="965"/>
      <c r="U568" s="965"/>
      <c r="V568" s="965"/>
      <c r="W568" s="965"/>
      <c r="X568" s="965"/>
      <c r="Y568" s="965"/>
      <c r="Z568" s="965"/>
      <c r="AA568" s="965"/>
      <c r="AB568" s="965"/>
      <c r="AC568" s="965"/>
      <c r="AD568" s="965"/>
      <c r="AE568" s="965"/>
      <c r="AF568" s="965"/>
      <c r="AG568" s="965"/>
    </row>
    <row r="569" spans="1:33" ht="14.25" customHeight="1" thickBot="1" x14ac:dyDescent="0.25">
      <c r="N569" s="1255"/>
      <c r="O569" s="1256"/>
      <c r="P569" s="1256"/>
      <c r="Q569" s="1256"/>
      <c r="R569" s="1256"/>
      <c r="S569" s="1256"/>
      <c r="T569" s="1256"/>
      <c r="U569" s="1256"/>
      <c r="V569" s="1256"/>
      <c r="W569" s="1256"/>
    </row>
    <row r="570" spans="1:33" ht="28.5" customHeight="1" thickBot="1" x14ac:dyDescent="0.25">
      <c r="A570" s="493">
        <v>27</v>
      </c>
      <c r="D570" s="1003" t="s">
        <v>131</v>
      </c>
      <c r="E570" s="1004"/>
      <c r="F570" s="1004"/>
      <c r="G570" s="1004"/>
      <c r="H570" s="1004"/>
      <c r="I570" s="1004"/>
      <c r="J570" s="1004"/>
      <c r="K570" s="1004"/>
      <c r="L570" s="1004"/>
      <c r="M570" s="1005"/>
      <c r="N570" s="1003" t="s">
        <v>2</v>
      </c>
      <c r="O570" s="1004"/>
      <c r="P570" s="1004"/>
      <c r="Q570" s="1004"/>
      <c r="R570" s="1004"/>
      <c r="S570" s="1004"/>
      <c r="T570" s="1004"/>
      <c r="U570" s="1004"/>
      <c r="V570" s="1004"/>
      <c r="W570" s="1005"/>
      <c r="X570" s="1003" t="s">
        <v>3</v>
      </c>
      <c r="Y570" s="1004"/>
      <c r="Z570" s="1004"/>
      <c r="AA570" s="1004"/>
      <c r="AB570" s="1004"/>
      <c r="AC570" s="1004"/>
      <c r="AD570" s="1004"/>
      <c r="AE570" s="1004"/>
      <c r="AF570" s="1004"/>
      <c r="AG570" s="1005"/>
    </row>
    <row r="571" spans="1:33" ht="18.75" customHeight="1" x14ac:dyDescent="0.2">
      <c r="D571" s="1257" t="s">
        <v>234</v>
      </c>
      <c r="E571" s="1258"/>
      <c r="F571" s="1258"/>
      <c r="G571" s="1258"/>
      <c r="H571" s="1258"/>
      <c r="I571" s="1258"/>
      <c r="J571" s="1258"/>
      <c r="K571" s="1258"/>
      <c r="L571" s="1258"/>
      <c r="M571" s="1259"/>
      <c r="N571" s="1260">
        <v>0</v>
      </c>
      <c r="O571" s="1261"/>
      <c r="P571" s="1261"/>
      <c r="Q571" s="1261"/>
      <c r="R571" s="1261"/>
      <c r="S571" s="1261"/>
      <c r="T571" s="1261"/>
      <c r="U571" s="1261"/>
      <c r="V571" s="1261"/>
      <c r="W571" s="1261"/>
      <c r="X571" s="1260">
        <v>11467</v>
      </c>
      <c r="Y571" s="1261"/>
      <c r="Z571" s="1261"/>
      <c r="AA571" s="1261"/>
      <c r="AB571" s="1261"/>
      <c r="AC571" s="1261"/>
      <c r="AD571" s="1261"/>
      <c r="AE571" s="1261"/>
      <c r="AF571" s="1261"/>
      <c r="AG571" s="1261"/>
    </row>
    <row r="572" spans="1:33" ht="18.75" customHeight="1" x14ac:dyDescent="0.2">
      <c r="D572" s="1250" t="s">
        <v>235</v>
      </c>
      <c r="E572" s="1251"/>
      <c r="F572" s="1251"/>
      <c r="G572" s="1251"/>
      <c r="H572" s="1251"/>
      <c r="I572" s="1251"/>
      <c r="J572" s="1251"/>
      <c r="K572" s="1251"/>
      <c r="L572" s="1251"/>
      <c r="M572" s="1252"/>
      <c r="N572" s="1246">
        <v>0</v>
      </c>
      <c r="O572" s="1247"/>
      <c r="P572" s="1247"/>
      <c r="Q572" s="1247"/>
      <c r="R572" s="1247"/>
      <c r="S572" s="1247"/>
      <c r="T572" s="1247"/>
      <c r="U572" s="1247"/>
      <c r="V572" s="1247"/>
      <c r="W572" s="1247"/>
      <c r="X572" s="1246">
        <v>7692</v>
      </c>
      <c r="Y572" s="1247"/>
      <c r="Z572" s="1247"/>
      <c r="AA572" s="1247"/>
      <c r="AB572" s="1247"/>
      <c r="AC572" s="1247"/>
      <c r="AD572" s="1247"/>
      <c r="AE572" s="1247"/>
      <c r="AF572" s="1247"/>
      <c r="AG572" s="1247"/>
    </row>
    <row r="573" spans="1:33" ht="18.75" customHeight="1" x14ac:dyDescent="0.2">
      <c r="D573" s="1250" t="s">
        <v>236</v>
      </c>
      <c r="E573" s="1251"/>
      <c r="F573" s="1251"/>
      <c r="G573" s="1251"/>
      <c r="H573" s="1251"/>
      <c r="I573" s="1251"/>
      <c r="J573" s="1251"/>
      <c r="K573" s="1251"/>
      <c r="L573" s="1251"/>
      <c r="M573" s="1252"/>
      <c r="N573" s="1246">
        <v>0</v>
      </c>
      <c r="O573" s="1247"/>
      <c r="P573" s="1247"/>
      <c r="Q573" s="1247"/>
      <c r="R573" s="1247"/>
      <c r="S573" s="1247"/>
      <c r="T573" s="1247"/>
      <c r="U573" s="1247"/>
      <c r="V573" s="1247"/>
      <c r="W573" s="1247"/>
      <c r="X573" s="1246">
        <v>0</v>
      </c>
      <c r="Y573" s="1247"/>
      <c r="Z573" s="1247"/>
      <c r="AA573" s="1247"/>
      <c r="AB573" s="1247"/>
      <c r="AC573" s="1247"/>
      <c r="AD573" s="1247"/>
      <c r="AE573" s="1247"/>
      <c r="AF573" s="1247"/>
      <c r="AG573" s="1247"/>
    </row>
    <row r="574" spans="1:33" ht="18.75" customHeight="1" x14ac:dyDescent="0.2">
      <c r="D574" s="1250" t="s">
        <v>237</v>
      </c>
      <c r="E574" s="1251"/>
      <c r="F574" s="1251"/>
      <c r="G574" s="1251"/>
      <c r="H574" s="1251"/>
      <c r="I574" s="1251"/>
      <c r="J574" s="1251"/>
      <c r="K574" s="1251"/>
      <c r="L574" s="1251"/>
      <c r="M574" s="1252"/>
      <c r="N574" s="1246">
        <v>0</v>
      </c>
      <c r="O574" s="1247"/>
      <c r="P574" s="1247"/>
      <c r="Q574" s="1247"/>
      <c r="R574" s="1247"/>
      <c r="S574" s="1247"/>
      <c r="T574" s="1247"/>
      <c r="U574" s="1247"/>
      <c r="V574" s="1247"/>
      <c r="W574" s="1247"/>
      <c r="X574" s="1246">
        <v>0</v>
      </c>
      <c r="Y574" s="1247"/>
      <c r="Z574" s="1247"/>
      <c r="AA574" s="1247"/>
      <c r="AB574" s="1247"/>
      <c r="AC574" s="1247"/>
      <c r="AD574" s="1247"/>
      <c r="AE574" s="1247"/>
      <c r="AF574" s="1247"/>
      <c r="AG574" s="1247"/>
    </row>
    <row r="575" spans="1:33" ht="18.75" customHeight="1" x14ac:dyDescent="0.2">
      <c r="D575" s="1243" t="s">
        <v>238</v>
      </c>
      <c r="E575" s="1244"/>
      <c r="F575" s="1244"/>
      <c r="G575" s="1244"/>
      <c r="H575" s="1244"/>
      <c r="I575" s="1244"/>
      <c r="J575" s="1244"/>
      <c r="K575" s="1244"/>
      <c r="L575" s="1244"/>
      <c r="M575" s="1245"/>
      <c r="N575" s="1253">
        <v>0</v>
      </c>
      <c r="O575" s="1254"/>
      <c r="P575" s="1254"/>
      <c r="Q575" s="1254"/>
      <c r="R575" s="1254"/>
      <c r="S575" s="1254"/>
      <c r="T575" s="1254"/>
      <c r="U575" s="1254"/>
      <c r="V575" s="1254"/>
      <c r="W575" s="1254"/>
      <c r="X575" s="1253">
        <f ca="1">X572+X573+X574</f>
        <v>7692</v>
      </c>
      <c r="Y575" s="1254"/>
      <c r="Z575" s="1254"/>
      <c r="AA575" s="1254"/>
      <c r="AB575" s="1254"/>
      <c r="AC575" s="1254"/>
      <c r="AD575" s="1254"/>
      <c r="AE575" s="1254"/>
      <c r="AF575" s="1254"/>
      <c r="AG575" s="1254"/>
    </row>
    <row r="576" spans="1:33" ht="18.75" customHeight="1" x14ac:dyDescent="0.2">
      <c r="D576" s="1243" t="s">
        <v>239</v>
      </c>
      <c r="E576" s="1244"/>
      <c r="F576" s="1244"/>
      <c r="G576" s="1244"/>
      <c r="H576" s="1244"/>
      <c r="I576" s="1244"/>
      <c r="J576" s="1244"/>
      <c r="K576" s="1244"/>
      <c r="L576" s="1244"/>
      <c r="M576" s="1245"/>
      <c r="N576" s="1246">
        <v>0</v>
      </c>
      <c r="O576" s="1247"/>
      <c r="P576" s="1247"/>
      <c r="Q576" s="1247"/>
      <c r="R576" s="1247"/>
      <c r="S576" s="1247"/>
      <c r="T576" s="1247"/>
      <c r="U576" s="1247"/>
      <c r="V576" s="1247"/>
      <c r="W576" s="1247"/>
      <c r="X576" s="1246">
        <v>19159</v>
      </c>
      <c r="Y576" s="1247"/>
      <c r="Z576" s="1247"/>
      <c r="AA576" s="1247"/>
      <c r="AB576" s="1247"/>
      <c r="AC576" s="1247"/>
      <c r="AD576" s="1247"/>
      <c r="AE576" s="1247"/>
      <c r="AF576" s="1247"/>
      <c r="AG576" s="1247"/>
    </row>
    <row r="577" spans="1:35" ht="18.75" customHeight="1" thickBot="1" x14ac:dyDescent="0.25">
      <c r="D577" s="1165" t="s">
        <v>240</v>
      </c>
      <c r="E577" s="1166"/>
      <c r="F577" s="1166"/>
      <c r="G577" s="1166"/>
      <c r="H577" s="1166"/>
      <c r="I577" s="1166"/>
      <c r="J577" s="1166"/>
      <c r="K577" s="1166"/>
      <c r="L577" s="1166"/>
      <c r="M577" s="1167"/>
      <c r="N577" s="1248">
        <f ca="1">N571+N575-N576</f>
        <v>0</v>
      </c>
      <c r="O577" s="1249"/>
      <c r="P577" s="1249"/>
      <c r="Q577" s="1249"/>
      <c r="R577" s="1249"/>
      <c r="S577" s="1249"/>
      <c r="T577" s="1249"/>
      <c r="U577" s="1249"/>
      <c r="V577" s="1249"/>
      <c r="W577" s="1249"/>
      <c r="X577" s="1248">
        <f ca="1">X571+X575-X576</f>
        <v>0</v>
      </c>
      <c r="Y577" s="1249"/>
      <c r="Z577" s="1249"/>
      <c r="AA577" s="1249"/>
      <c r="AB577" s="1249"/>
      <c r="AC577" s="1249"/>
      <c r="AD577" s="1249"/>
      <c r="AE577" s="1249"/>
      <c r="AF577" s="1249"/>
      <c r="AG577" s="1249"/>
    </row>
    <row r="578" spans="1:35" ht="18.75" customHeight="1" x14ac:dyDescent="0.2">
      <c r="D578" s="820"/>
      <c r="E578" s="820"/>
      <c r="F578" s="820"/>
      <c r="G578" s="820"/>
      <c r="H578" s="820"/>
      <c r="I578" s="820"/>
      <c r="J578" s="820"/>
      <c r="K578" s="820"/>
      <c r="L578" s="820"/>
      <c r="M578" s="820"/>
      <c r="N578" s="821"/>
      <c r="O578" s="821"/>
      <c r="P578" s="821"/>
      <c r="Q578" s="821"/>
      <c r="R578" s="821"/>
      <c r="S578" s="821"/>
      <c r="T578" s="821"/>
      <c r="U578" s="821"/>
      <c r="V578" s="821"/>
      <c r="W578" s="821"/>
      <c r="X578" s="821"/>
      <c r="Y578" s="821"/>
      <c r="Z578" s="821"/>
      <c r="AA578" s="821"/>
      <c r="AB578" s="821"/>
      <c r="AC578" s="821"/>
      <c r="AD578" s="821"/>
      <c r="AE578" s="821"/>
      <c r="AF578" s="821"/>
      <c r="AG578" s="821"/>
    </row>
    <row r="579" spans="1:35" ht="18.75" customHeight="1" x14ac:dyDescent="0.2">
      <c r="D579" s="820"/>
      <c r="E579" s="820"/>
      <c r="F579" s="820"/>
      <c r="G579" s="820"/>
      <c r="H579" s="820"/>
      <c r="I579" s="820"/>
      <c r="J579" s="820"/>
      <c r="K579" s="820"/>
      <c r="L579" s="820"/>
      <c r="M579" s="820"/>
      <c r="N579" s="821"/>
      <c r="O579" s="821"/>
      <c r="P579" s="821"/>
      <c r="Q579" s="821"/>
      <c r="R579" s="821"/>
      <c r="S579" s="821"/>
      <c r="T579" s="821"/>
      <c r="U579" s="821"/>
      <c r="V579" s="821"/>
      <c r="W579" s="821"/>
      <c r="X579" s="821"/>
      <c r="Y579" s="821"/>
      <c r="Z579" s="821"/>
      <c r="AA579" s="821"/>
      <c r="AB579" s="821"/>
      <c r="AC579" s="821"/>
      <c r="AD579" s="821"/>
      <c r="AE579" s="821"/>
      <c r="AF579" s="821"/>
      <c r="AG579" s="821"/>
    </row>
    <row r="580" spans="1:35" ht="14.25" customHeight="1" x14ac:dyDescent="0.2">
      <c r="D580" s="488" t="s">
        <v>1630</v>
      </c>
    </row>
    <row r="583" spans="1:35" ht="14.25" customHeight="1" x14ac:dyDescent="0.2">
      <c r="D583" s="1177" t="s">
        <v>1273</v>
      </c>
      <c r="E583" s="1177"/>
      <c r="F583" s="1177"/>
      <c r="G583" s="1177"/>
      <c r="H583" s="1177"/>
      <c r="I583" s="1177"/>
      <c r="J583" s="1177"/>
      <c r="K583" s="1177"/>
      <c r="L583" s="1177"/>
      <c r="M583" s="1177"/>
      <c r="N583" s="1177"/>
      <c r="O583" s="1177"/>
      <c r="P583" s="1177"/>
      <c r="Q583" s="1177"/>
      <c r="R583" s="1177"/>
      <c r="S583" s="1177"/>
      <c r="T583" s="1177"/>
      <c r="U583" s="1177"/>
      <c r="V583" s="1177"/>
      <c r="W583" s="1177"/>
      <c r="X583" s="1177"/>
      <c r="Y583" s="1177"/>
      <c r="Z583" s="1177"/>
      <c r="AA583" s="1177"/>
      <c r="AB583" s="1177"/>
      <c r="AC583" s="1177"/>
      <c r="AD583" s="1177"/>
      <c r="AE583" s="1177"/>
      <c r="AF583" s="1177"/>
      <c r="AG583" s="1177"/>
    </row>
    <row r="584" spans="1:35" ht="14.25" customHeight="1" thickBot="1" x14ac:dyDescent="0.25"/>
    <row r="585" spans="1:35" ht="80.25" customHeight="1" thickBot="1" x14ac:dyDescent="0.25">
      <c r="A585" s="493" t="s">
        <v>1276</v>
      </c>
      <c r="C585" s="599"/>
      <c r="D585" s="1003" t="s">
        <v>131</v>
      </c>
      <c r="E585" s="1004"/>
      <c r="F585" s="1004"/>
      <c r="G585" s="1004"/>
      <c r="H585" s="1004"/>
      <c r="I585" s="1004"/>
      <c r="J585" s="1005"/>
      <c r="K585" s="1002" t="s">
        <v>246</v>
      </c>
      <c r="L585" s="1002"/>
      <c r="M585" s="1002"/>
      <c r="N585" s="1002" t="s">
        <v>441</v>
      </c>
      <c r="O585" s="1002"/>
      <c r="P585" s="1002"/>
      <c r="Q585" s="1002"/>
      <c r="R585" s="1002" t="s">
        <v>247</v>
      </c>
      <c r="S585" s="1002"/>
      <c r="T585" s="1002"/>
      <c r="U585" s="1002"/>
      <c r="V585" s="1003" t="s">
        <v>248</v>
      </c>
      <c r="W585" s="1004"/>
      <c r="X585" s="1004"/>
      <c r="Y585" s="1004"/>
      <c r="Z585" s="1003" t="s">
        <v>1631</v>
      </c>
      <c r="AA585" s="1004"/>
      <c r="AB585" s="1004"/>
      <c r="AC585" s="1005"/>
      <c r="AD585" s="1003" t="s">
        <v>249</v>
      </c>
      <c r="AE585" s="1004"/>
      <c r="AF585" s="1004"/>
      <c r="AG585" s="1005"/>
    </row>
    <row r="586" spans="1:35" ht="14.25" customHeight="1" thickBot="1" x14ac:dyDescent="0.25">
      <c r="C586" s="599"/>
      <c r="D586" s="1228" t="s">
        <v>250</v>
      </c>
      <c r="E586" s="1229"/>
      <c r="F586" s="1229"/>
      <c r="G586" s="1229"/>
      <c r="H586" s="1229"/>
      <c r="I586" s="1229"/>
      <c r="J586" s="1229"/>
      <c r="K586" s="1229"/>
      <c r="L586" s="1229"/>
      <c r="M586" s="1229"/>
      <c r="N586" s="1229"/>
      <c r="O586" s="1229"/>
      <c r="P586" s="1229"/>
      <c r="Q586" s="1229"/>
      <c r="R586" s="1229"/>
      <c r="S586" s="1229"/>
      <c r="T586" s="1229"/>
      <c r="U586" s="1229"/>
      <c r="V586" s="1229"/>
      <c r="W586" s="1229"/>
      <c r="X586" s="1229"/>
      <c r="Y586" s="1229"/>
      <c r="Z586" s="1229"/>
      <c r="AA586" s="1229"/>
      <c r="AB586" s="1229"/>
      <c r="AC586" s="1229"/>
      <c r="AD586" s="1229"/>
      <c r="AE586" s="1229"/>
      <c r="AF586" s="1229"/>
      <c r="AG586" s="1230"/>
    </row>
    <row r="587" spans="1:35" ht="14.25" customHeight="1" thickBot="1" x14ac:dyDescent="0.25">
      <c r="C587" s="599"/>
      <c r="D587" s="1231"/>
      <c r="E587" s="1232"/>
      <c r="F587" s="1232"/>
      <c r="G587" s="1232"/>
      <c r="H587" s="1232"/>
      <c r="I587" s="1232"/>
      <c r="J587" s="1233"/>
      <c r="K587" s="1234"/>
      <c r="L587" s="1234"/>
      <c r="M587" s="1234"/>
      <c r="N587" s="1235"/>
      <c r="O587" s="1236"/>
      <c r="P587" s="1236"/>
      <c r="Q587" s="1236"/>
      <c r="R587" s="1195"/>
      <c r="S587" s="1195"/>
      <c r="T587" s="1195"/>
      <c r="U587" s="1195"/>
      <c r="V587" s="1237"/>
      <c r="W587" s="1238"/>
      <c r="X587" s="1238"/>
      <c r="Y587" s="1239"/>
      <c r="Z587" s="1237"/>
      <c r="AA587" s="1238"/>
      <c r="AB587" s="1238"/>
      <c r="AC587" s="1239"/>
      <c r="AD587" s="1240"/>
      <c r="AE587" s="1241"/>
      <c r="AF587" s="1241"/>
      <c r="AG587" s="1242"/>
    </row>
    <row r="588" spans="1:35" ht="14.25" customHeight="1" thickBot="1" x14ac:dyDescent="0.25">
      <c r="C588" s="599"/>
      <c r="D588" s="1200" t="s">
        <v>251</v>
      </c>
      <c r="E588" s="1201"/>
      <c r="F588" s="1201"/>
      <c r="G588" s="1201"/>
      <c r="H588" s="1201"/>
      <c r="I588" s="1201"/>
      <c r="J588" s="1201"/>
      <c r="K588" s="1201"/>
      <c r="L588" s="1201"/>
      <c r="M588" s="1201"/>
      <c r="N588" s="1201"/>
      <c r="O588" s="1201"/>
      <c r="P588" s="1201"/>
      <c r="Q588" s="1201"/>
      <c r="R588" s="1201"/>
      <c r="S588" s="1201"/>
      <c r="T588" s="1201"/>
      <c r="U588" s="1201"/>
      <c r="V588" s="1201"/>
      <c r="W588" s="1201"/>
      <c r="X588" s="1201"/>
      <c r="Y588" s="1201"/>
      <c r="Z588" s="1201"/>
      <c r="AA588" s="1201"/>
      <c r="AB588" s="1201"/>
      <c r="AC588" s="1201"/>
      <c r="AD588" s="1201"/>
      <c r="AE588" s="1201"/>
      <c r="AF588" s="1201"/>
      <c r="AG588" s="1202"/>
    </row>
    <row r="589" spans="1:35" ht="23.25" customHeight="1" thickBot="1" x14ac:dyDescent="0.25">
      <c r="C589" s="599"/>
      <c r="D589" s="1211" t="s">
        <v>1926</v>
      </c>
      <c r="E589" s="1212"/>
      <c r="F589" s="1212"/>
      <c r="G589" s="1212"/>
      <c r="H589" s="1212"/>
      <c r="I589" s="1212"/>
      <c r="J589" s="1212"/>
      <c r="K589" s="1213"/>
      <c r="L589" s="1214"/>
      <c r="M589" s="1214"/>
      <c r="N589" s="1215"/>
      <c r="O589" s="1216"/>
      <c r="P589" s="1216"/>
      <c r="Q589" s="1217"/>
      <c r="R589" s="1218"/>
      <c r="S589" s="1214"/>
      <c r="T589" s="1214"/>
      <c r="U589" s="1214"/>
      <c r="V589" s="1219"/>
      <c r="W589" s="1220"/>
      <c r="X589" s="1220"/>
      <c r="Y589" s="1221"/>
      <c r="Z589" s="1222"/>
      <c r="AA589" s="1223"/>
      <c r="AB589" s="1223"/>
      <c r="AC589" s="1224"/>
      <c r="AD589" s="1225"/>
      <c r="AE589" s="1226"/>
      <c r="AF589" s="1226"/>
      <c r="AG589" s="1227"/>
      <c r="AI589" s="853"/>
    </row>
    <row r="590" spans="1:35" ht="14.25" customHeight="1" thickBot="1" x14ac:dyDescent="0.25"/>
    <row r="591" spans="1:35" ht="84" customHeight="1" thickBot="1" x14ac:dyDescent="0.25">
      <c r="A591" s="493" t="s">
        <v>1275</v>
      </c>
      <c r="C591" s="599"/>
      <c r="D591" s="1003" t="s">
        <v>131</v>
      </c>
      <c r="E591" s="1004"/>
      <c r="F591" s="1004"/>
      <c r="G591" s="1004"/>
      <c r="H591" s="1004"/>
      <c r="I591" s="1004"/>
      <c r="J591" s="1005"/>
      <c r="K591" s="1002" t="s">
        <v>246</v>
      </c>
      <c r="L591" s="1002"/>
      <c r="M591" s="1002"/>
      <c r="N591" s="1002" t="s">
        <v>441</v>
      </c>
      <c r="O591" s="1002"/>
      <c r="P591" s="1002"/>
      <c r="Q591" s="1002"/>
      <c r="R591" s="1002" t="s">
        <v>247</v>
      </c>
      <c r="S591" s="1002"/>
      <c r="T591" s="1002"/>
      <c r="U591" s="1002"/>
      <c r="V591" s="1003" t="s">
        <v>248</v>
      </c>
      <c r="W591" s="1004"/>
      <c r="X591" s="1004"/>
      <c r="Y591" s="1004"/>
      <c r="Z591" s="1003" t="s">
        <v>1631</v>
      </c>
      <c r="AA591" s="1004"/>
      <c r="AB591" s="1004"/>
      <c r="AC591" s="1005"/>
      <c r="AD591" s="1003" t="s">
        <v>249</v>
      </c>
      <c r="AE591" s="1004"/>
      <c r="AF591" s="1004"/>
      <c r="AG591" s="1005"/>
    </row>
    <row r="592" spans="1:35" ht="14.25" customHeight="1" thickBot="1" x14ac:dyDescent="0.25">
      <c r="C592" s="599"/>
      <c r="D592" s="1200" t="s">
        <v>1274</v>
      </c>
      <c r="E592" s="1201"/>
      <c r="F592" s="1201"/>
      <c r="G592" s="1201"/>
      <c r="H592" s="1201"/>
      <c r="I592" s="1201"/>
      <c r="J592" s="1201"/>
      <c r="K592" s="1201"/>
      <c r="L592" s="1201"/>
      <c r="M592" s="1201"/>
      <c r="N592" s="1201"/>
      <c r="O592" s="1201"/>
      <c r="P592" s="1201"/>
      <c r="Q592" s="1201"/>
      <c r="R592" s="1201"/>
      <c r="S592" s="1201"/>
      <c r="T592" s="1201"/>
      <c r="U592" s="1201"/>
      <c r="V592" s="1201"/>
      <c r="W592" s="1201"/>
      <c r="X592" s="1201"/>
      <c r="Y592" s="1201"/>
      <c r="Z592" s="1201"/>
      <c r="AA592" s="1201"/>
      <c r="AB592" s="1201"/>
      <c r="AC592" s="1201"/>
      <c r="AD592" s="1201"/>
      <c r="AE592" s="1201"/>
      <c r="AF592" s="1201"/>
      <c r="AG592" s="1202"/>
      <c r="AI592" s="859"/>
    </row>
    <row r="593" spans="1:35" ht="14.25" customHeight="1" x14ac:dyDescent="0.2">
      <c r="C593" s="599"/>
      <c r="D593" s="1203"/>
      <c r="E593" s="1204"/>
      <c r="F593" s="1204"/>
      <c r="G593" s="1204"/>
      <c r="H593" s="1204"/>
      <c r="I593" s="1204"/>
      <c r="J593" s="1204"/>
      <c r="K593" s="1205"/>
      <c r="L593" s="1206"/>
      <c r="M593" s="1206"/>
      <c r="N593" s="1206"/>
      <c r="O593" s="1206"/>
      <c r="P593" s="1206"/>
      <c r="Q593" s="1206"/>
      <c r="R593" s="1207"/>
      <c r="S593" s="1208"/>
      <c r="T593" s="1208"/>
      <c r="U593" s="1208"/>
      <c r="V593" s="1209"/>
      <c r="W593" s="1209"/>
      <c r="X593" s="1209"/>
      <c r="Y593" s="1209"/>
      <c r="Z593" s="1209"/>
      <c r="AA593" s="1209"/>
      <c r="AB593" s="1209"/>
      <c r="AC593" s="1209"/>
      <c r="AD593" s="1209"/>
      <c r="AE593" s="1209"/>
      <c r="AF593" s="1209"/>
      <c r="AG593" s="1210"/>
      <c r="AI593" s="859"/>
    </row>
    <row r="594" spans="1:35" ht="14.25" customHeight="1" x14ac:dyDescent="0.2">
      <c r="C594" s="599"/>
      <c r="D594" s="958"/>
      <c r="E594" s="959"/>
      <c r="F594" s="959"/>
      <c r="G594" s="959"/>
      <c r="H594" s="959"/>
      <c r="I594" s="959"/>
      <c r="J594" s="959"/>
      <c r="K594" s="960"/>
      <c r="L594" s="961"/>
      <c r="M594" s="961"/>
      <c r="N594" s="961"/>
      <c r="O594" s="961"/>
      <c r="P594" s="961"/>
      <c r="Q594" s="961"/>
      <c r="R594" s="962"/>
      <c r="S594" s="961"/>
      <c r="T594" s="961"/>
      <c r="U594" s="961"/>
      <c r="V594" s="963"/>
      <c r="W594" s="963"/>
      <c r="X594" s="963"/>
      <c r="Y594" s="963"/>
      <c r="Z594" s="963"/>
      <c r="AA594" s="963"/>
      <c r="AB594" s="963"/>
      <c r="AC594" s="963"/>
      <c r="AD594" s="963"/>
      <c r="AE594" s="963"/>
      <c r="AF594" s="963"/>
      <c r="AG594" s="964"/>
      <c r="AI594" s="859"/>
    </row>
    <row r="595" spans="1:35" ht="14.25" customHeight="1" x14ac:dyDescent="0.2">
      <c r="C595" s="599"/>
      <c r="D595" s="958"/>
      <c r="E595" s="959"/>
      <c r="F595" s="959"/>
      <c r="G595" s="959"/>
      <c r="H595" s="959"/>
      <c r="I595" s="959"/>
      <c r="J595" s="959"/>
      <c r="K595" s="960"/>
      <c r="L595" s="961"/>
      <c r="M595" s="961"/>
      <c r="N595" s="961"/>
      <c r="O595" s="961"/>
      <c r="P595" s="961"/>
      <c r="Q595" s="961"/>
      <c r="R595" s="962"/>
      <c r="S595" s="961"/>
      <c r="T595" s="961"/>
      <c r="U595" s="961"/>
      <c r="V595" s="963"/>
      <c r="W595" s="963"/>
      <c r="X595" s="963"/>
      <c r="Y595" s="963"/>
      <c r="Z595" s="963"/>
      <c r="AA595" s="963"/>
      <c r="AB595" s="963"/>
      <c r="AC595" s="963"/>
      <c r="AD595" s="963"/>
      <c r="AE595" s="963"/>
      <c r="AF595" s="963"/>
      <c r="AG595" s="964"/>
      <c r="AI595" s="859"/>
    </row>
    <row r="596" spans="1:35" ht="14.25" customHeight="1" x14ac:dyDescent="0.2">
      <c r="C596" s="599"/>
      <c r="D596" s="958"/>
      <c r="E596" s="959"/>
      <c r="F596" s="959"/>
      <c r="G596" s="959"/>
      <c r="H596" s="959"/>
      <c r="I596" s="959"/>
      <c r="J596" s="959"/>
      <c r="K596" s="960"/>
      <c r="L596" s="961"/>
      <c r="M596" s="961"/>
      <c r="N596" s="961"/>
      <c r="O596" s="961"/>
      <c r="P596" s="961"/>
      <c r="Q596" s="961"/>
      <c r="R596" s="962"/>
      <c r="S596" s="961"/>
      <c r="T596" s="961"/>
      <c r="U596" s="961"/>
      <c r="V596" s="963"/>
      <c r="W596" s="963"/>
      <c r="X596" s="963"/>
      <c r="Y596" s="963"/>
      <c r="Z596" s="963"/>
      <c r="AA596" s="963"/>
      <c r="AB596" s="963"/>
      <c r="AC596" s="963"/>
      <c r="AD596" s="963"/>
      <c r="AE596" s="963"/>
      <c r="AF596" s="963"/>
      <c r="AG596" s="964"/>
      <c r="AI596" s="860"/>
    </row>
    <row r="597" spans="1:35" ht="14.25" customHeight="1" x14ac:dyDescent="0.2">
      <c r="C597" s="599"/>
      <c r="D597" s="958"/>
      <c r="E597" s="959"/>
      <c r="F597" s="959"/>
      <c r="G597" s="959"/>
      <c r="H597" s="959"/>
      <c r="I597" s="959"/>
      <c r="J597" s="959"/>
      <c r="K597" s="960"/>
      <c r="L597" s="961"/>
      <c r="M597" s="961"/>
      <c r="N597" s="961"/>
      <c r="O597" s="961"/>
      <c r="P597" s="961"/>
      <c r="Q597" s="961"/>
      <c r="R597" s="962"/>
      <c r="S597" s="961"/>
      <c r="T597" s="961"/>
      <c r="U597" s="961"/>
      <c r="V597" s="963"/>
      <c r="W597" s="963"/>
      <c r="X597" s="963"/>
      <c r="Y597" s="963"/>
      <c r="Z597" s="963"/>
      <c r="AA597" s="963"/>
      <c r="AB597" s="963"/>
      <c r="AC597" s="963"/>
      <c r="AD597" s="963"/>
      <c r="AE597" s="963"/>
      <c r="AF597" s="963"/>
      <c r="AG597" s="964"/>
      <c r="AI597" s="859"/>
    </row>
    <row r="598" spans="1:35" ht="14.25" customHeight="1" x14ac:dyDescent="0.2">
      <c r="A598" s="862"/>
      <c r="C598" s="599"/>
      <c r="D598" s="958"/>
      <c r="E598" s="959"/>
      <c r="F598" s="959"/>
      <c r="G598" s="959"/>
      <c r="H598" s="959"/>
      <c r="I598" s="959"/>
      <c r="J598" s="959"/>
      <c r="K598" s="960"/>
      <c r="L598" s="961"/>
      <c r="M598" s="961"/>
      <c r="N598" s="961"/>
      <c r="O598" s="961"/>
      <c r="P598" s="961"/>
      <c r="Q598" s="961"/>
      <c r="R598" s="962"/>
      <c r="S598" s="961"/>
      <c r="T598" s="961"/>
      <c r="U598" s="961"/>
      <c r="V598" s="963"/>
      <c r="W598" s="963"/>
      <c r="X598" s="963"/>
      <c r="Y598" s="963"/>
      <c r="Z598" s="963"/>
      <c r="AA598" s="963"/>
      <c r="AB598" s="963"/>
      <c r="AC598" s="963"/>
      <c r="AD598" s="963"/>
      <c r="AE598" s="963"/>
      <c r="AF598" s="963"/>
      <c r="AG598" s="964"/>
      <c r="AI598" s="859"/>
    </row>
    <row r="599" spans="1:35" ht="14.25" customHeight="1" x14ac:dyDescent="0.2">
      <c r="C599" s="599"/>
      <c r="D599" s="958"/>
      <c r="E599" s="1199"/>
      <c r="F599" s="1199"/>
      <c r="G599" s="1199"/>
      <c r="H599" s="1199"/>
      <c r="I599" s="1199"/>
      <c r="J599" s="1199"/>
      <c r="K599" s="960"/>
      <c r="L599" s="961"/>
      <c r="M599" s="961"/>
      <c r="N599" s="961"/>
      <c r="O599" s="961"/>
      <c r="P599" s="961"/>
      <c r="Q599" s="961"/>
      <c r="R599" s="962"/>
      <c r="S599" s="961"/>
      <c r="T599" s="961"/>
      <c r="U599" s="961"/>
      <c r="V599" s="963"/>
      <c r="W599" s="963"/>
      <c r="X599" s="963"/>
      <c r="Y599" s="963"/>
      <c r="Z599" s="963"/>
      <c r="AA599" s="963"/>
      <c r="AB599" s="963"/>
      <c r="AC599" s="963"/>
      <c r="AD599" s="963"/>
      <c r="AE599" s="963"/>
      <c r="AF599" s="963"/>
      <c r="AG599" s="964"/>
      <c r="AI599" s="859"/>
    </row>
    <row r="600" spans="1:35" ht="14.25" customHeight="1" x14ac:dyDescent="0.2">
      <c r="C600" s="599"/>
      <c r="D600" s="958"/>
      <c r="E600" s="1199"/>
      <c r="F600" s="1199"/>
      <c r="G600" s="1199"/>
      <c r="H600" s="1199"/>
      <c r="I600" s="1199"/>
      <c r="J600" s="1199"/>
      <c r="K600" s="960"/>
      <c r="L600" s="961"/>
      <c r="M600" s="961"/>
      <c r="N600" s="961"/>
      <c r="O600" s="961"/>
      <c r="P600" s="961"/>
      <c r="Q600" s="961"/>
      <c r="R600" s="962"/>
      <c r="S600" s="961"/>
      <c r="T600" s="961"/>
      <c r="U600" s="961"/>
      <c r="V600" s="963"/>
      <c r="W600" s="963"/>
      <c r="X600" s="963"/>
      <c r="Y600" s="963"/>
      <c r="Z600" s="963"/>
      <c r="AA600" s="963"/>
      <c r="AB600" s="963"/>
      <c r="AC600" s="963"/>
      <c r="AD600" s="963"/>
      <c r="AE600" s="963"/>
      <c r="AF600" s="963"/>
      <c r="AG600" s="964"/>
      <c r="AI600" s="859"/>
    </row>
    <row r="601" spans="1:35" ht="14.25" customHeight="1" x14ac:dyDescent="0.2">
      <c r="C601" s="599"/>
      <c r="D601" s="958"/>
      <c r="E601" s="1199"/>
      <c r="F601" s="1199"/>
      <c r="G601" s="1199"/>
      <c r="H601" s="1199"/>
      <c r="I601" s="1199"/>
      <c r="J601" s="1199"/>
      <c r="K601" s="960"/>
      <c r="L601" s="961"/>
      <c r="M601" s="961"/>
      <c r="N601" s="961"/>
      <c r="O601" s="961"/>
      <c r="P601" s="961"/>
      <c r="Q601" s="961"/>
      <c r="R601" s="962"/>
      <c r="S601" s="961"/>
      <c r="T601" s="961"/>
      <c r="U601" s="961"/>
      <c r="V601" s="963"/>
      <c r="W601" s="963"/>
      <c r="X601" s="963"/>
      <c r="Y601" s="963"/>
      <c r="Z601" s="963"/>
      <c r="AA601" s="963"/>
      <c r="AB601" s="963"/>
      <c r="AC601" s="963"/>
      <c r="AD601" s="963"/>
      <c r="AE601" s="963"/>
      <c r="AF601" s="963"/>
      <c r="AG601" s="964"/>
      <c r="AI601" s="859"/>
    </row>
    <row r="602" spans="1:35" ht="14.25" customHeight="1" x14ac:dyDescent="0.2">
      <c r="C602" s="599"/>
      <c r="D602" s="958"/>
      <c r="E602" s="1199"/>
      <c r="F602" s="1199"/>
      <c r="G602" s="1199"/>
      <c r="H602" s="1199"/>
      <c r="I602" s="1199"/>
      <c r="J602" s="1199"/>
      <c r="K602" s="960"/>
      <c r="L602" s="961"/>
      <c r="M602" s="961"/>
      <c r="N602" s="961"/>
      <c r="O602" s="961"/>
      <c r="P602" s="961"/>
      <c r="Q602" s="961"/>
      <c r="R602" s="962"/>
      <c r="S602" s="961"/>
      <c r="T602" s="961"/>
      <c r="U602" s="961"/>
      <c r="V602" s="963"/>
      <c r="W602" s="963"/>
      <c r="X602" s="963"/>
      <c r="Y602" s="963"/>
      <c r="Z602" s="963"/>
      <c r="AA602" s="963"/>
      <c r="AB602" s="963"/>
      <c r="AC602" s="963"/>
      <c r="AD602" s="1190"/>
      <c r="AE602" s="1190"/>
      <c r="AF602" s="1190"/>
      <c r="AG602" s="1191"/>
      <c r="AI602" s="859"/>
    </row>
    <row r="603" spans="1:35" ht="14.25" customHeight="1" x14ac:dyDescent="0.2">
      <c r="C603" s="599"/>
      <c r="D603" s="958"/>
      <c r="E603" s="1199"/>
      <c r="F603" s="1199"/>
      <c r="G603" s="1199"/>
      <c r="H603" s="1199"/>
      <c r="I603" s="1199"/>
      <c r="J603" s="1199"/>
      <c r="K603" s="960"/>
      <c r="L603" s="961"/>
      <c r="M603" s="961"/>
      <c r="N603" s="961"/>
      <c r="O603" s="961"/>
      <c r="P603" s="961"/>
      <c r="Q603" s="961"/>
      <c r="R603" s="962"/>
      <c r="S603" s="961"/>
      <c r="T603" s="961"/>
      <c r="U603" s="961"/>
      <c r="V603" s="963"/>
      <c r="W603" s="963"/>
      <c r="X603" s="963"/>
      <c r="Y603" s="963"/>
      <c r="Z603" s="963"/>
      <c r="AA603" s="963"/>
      <c r="AB603" s="963"/>
      <c r="AC603" s="963"/>
      <c r="AD603" s="1190"/>
      <c r="AE603" s="1190"/>
      <c r="AF603" s="1190"/>
      <c r="AG603" s="1191"/>
      <c r="AI603" s="859"/>
    </row>
    <row r="604" spans="1:35" ht="14.25" customHeight="1" thickBot="1" x14ac:dyDescent="0.25">
      <c r="C604" s="599"/>
      <c r="D604" s="1192"/>
      <c r="E604" s="1193"/>
      <c r="F604" s="1193"/>
      <c r="G604" s="1193"/>
      <c r="H604" s="1193"/>
      <c r="I604" s="1193"/>
      <c r="J604" s="1193"/>
      <c r="K604" s="1194"/>
      <c r="L604" s="1195"/>
      <c r="M604" s="1195"/>
      <c r="N604" s="1195"/>
      <c r="O604" s="1195"/>
      <c r="P604" s="1195"/>
      <c r="Q604" s="1195"/>
      <c r="R604" s="1196"/>
      <c r="S604" s="1195"/>
      <c r="T604" s="1195"/>
      <c r="U604" s="1195"/>
      <c r="V604" s="1197"/>
      <c r="W604" s="1197"/>
      <c r="X604" s="1197"/>
      <c r="Y604" s="1197"/>
      <c r="Z604" s="1197"/>
      <c r="AA604" s="1197"/>
      <c r="AB604" s="1197"/>
      <c r="AC604" s="1197"/>
      <c r="AD604" s="1197"/>
      <c r="AE604" s="1197"/>
      <c r="AF604" s="1197"/>
      <c r="AG604" s="1198"/>
      <c r="AI604" s="859"/>
    </row>
    <row r="605" spans="1:35" ht="42" customHeight="1" x14ac:dyDescent="0.25">
      <c r="E605" s="1188" t="s">
        <v>2192</v>
      </c>
      <c r="F605" s="1189"/>
      <c r="G605" s="1189"/>
      <c r="H605" s="1189"/>
      <c r="I605" s="1189"/>
      <c r="J605" s="1189"/>
      <c r="K605" s="1189"/>
      <c r="L605" s="1189"/>
      <c r="M605" s="1189"/>
      <c r="N605" s="1189"/>
      <c r="O605" s="1189"/>
      <c r="P605" s="1189"/>
      <c r="Q605" s="1189"/>
      <c r="R605" s="1189"/>
      <c r="S605" s="1189"/>
      <c r="T605" s="1189"/>
      <c r="U605" s="1189"/>
      <c r="V605" s="1189"/>
      <c r="W605" s="1189"/>
      <c r="X605" s="1189"/>
      <c r="Y605" s="1189"/>
      <c r="Z605" s="1189"/>
      <c r="AA605" s="1189"/>
      <c r="AB605" s="1189"/>
      <c r="AC605" s="1189"/>
      <c r="AD605" s="1189"/>
      <c r="AE605" s="1189"/>
      <c r="AF605" s="1189"/>
      <c r="AI605" s="859"/>
    </row>
    <row r="607" spans="1:35" ht="14.25" customHeight="1" x14ac:dyDescent="0.2">
      <c r="D607" s="965"/>
      <c r="E607" s="1177"/>
      <c r="F607" s="1177"/>
      <c r="G607" s="1177"/>
      <c r="H607" s="1177"/>
      <c r="I607" s="1177"/>
      <c r="J607" s="1177"/>
      <c r="K607" s="1177"/>
      <c r="L607" s="1177"/>
      <c r="M607" s="1177"/>
      <c r="N607" s="1177"/>
      <c r="O607" s="1177"/>
      <c r="P607" s="1177"/>
      <c r="Q607" s="1177"/>
      <c r="R607" s="1177"/>
      <c r="S607" s="1177"/>
      <c r="T607" s="1177"/>
      <c r="U607" s="1177"/>
      <c r="V607" s="1177"/>
      <c r="W607" s="1177"/>
      <c r="X607" s="1177"/>
      <c r="Y607" s="1177"/>
      <c r="Z607" s="1177"/>
      <c r="AA607" s="1177"/>
      <c r="AB607" s="1177"/>
      <c r="AC607" s="1177"/>
      <c r="AD607" s="1177"/>
      <c r="AE607" s="1177"/>
      <c r="AF607" s="1177"/>
      <c r="AG607" s="1177"/>
    </row>
    <row r="609" spans="1:36" ht="27.75" customHeight="1" x14ac:dyDescent="0.25">
      <c r="D609" s="798"/>
      <c r="E609" s="1121"/>
      <c r="F609" s="1189"/>
      <c r="G609" s="1189"/>
      <c r="H609" s="1189"/>
      <c r="I609" s="1189"/>
      <c r="J609" s="1189"/>
      <c r="K609" s="1189"/>
      <c r="L609" s="1189"/>
      <c r="M609" s="1189"/>
      <c r="N609" s="1189"/>
      <c r="O609" s="1189"/>
      <c r="P609" s="1189"/>
      <c r="Q609" s="1189"/>
      <c r="R609" s="1189"/>
      <c r="S609" s="1189"/>
      <c r="T609" s="1189"/>
      <c r="U609" s="1189"/>
      <c r="V609" s="1189"/>
      <c r="W609" s="1189"/>
      <c r="X609" s="1189"/>
      <c r="Y609" s="1189"/>
      <c r="Z609" s="1189"/>
      <c r="AA609" s="1189"/>
      <c r="AB609" s="1189"/>
      <c r="AC609" s="1189"/>
      <c r="AD609" s="1189"/>
      <c r="AE609" s="1189"/>
      <c r="AF609" s="1189"/>
    </row>
    <row r="610" spans="1:36" ht="27" customHeight="1" x14ac:dyDescent="0.25">
      <c r="D610" s="808"/>
      <c r="E610" s="1188"/>
      <c r="F610" s="1189"/>
      <c r="G610" s="1189"/>
      <c r="H610" s="1189"/>
      <c r="I610" s="1189"/>
      <c r="J610" s="1189"/>
      <c r="K610" s="1189"/>
      <c r="L610" s="1189"/>
      <c r="M610" s="1189"/>
      <c r="N610" s="1189"/>
      <c r="O610" s="1189"/>
      <c r="P610" s="1189"/>
      <c r="Q610" s="1189"/>
      <c r="R610" s="1189"/>
      <c r="S610" s="1189"/>
      <c r="T610" s="1189"/>
      <c r="U610" s="1189"/>
      <c r="V610" s="1189"/>
      <c r="W610" s="1189"/>
      <c r="X610" s="1189"/>
      <c r="Y610" s="1189"/>
      <c r="Z610" s="1189"/>
      <c r="AA610" s="1189"/>
      <c r="AB610" s="1189"/>
      <c r="AC610" s="1189"/>
      <c r="AD610" s="1189"/>
      <c r="AE610" s="1189"/>
      <c r="AF610" s="1189"/>
    </row>
    <row r="611" spans="1:36" ht="27" customHeight="1" x14ac:dyDescent="0.25">
      <c r="D611" s="808"/>
      <c r="E611" s="1188"/>
      <c r="F611" s="1189"/>
      <c r="G611" s="1189"/>
      <c r="H611" s="1189"/>
      <c r="I611" s="1189"/>
      <c r="J611" s="1189"/>
      <c r="K611" s="1189"/>
      <c r="L611" s="1189"/>
      <c r="M611" s="1189"/>
      <c r="N611" s="1189"/>
      <c r="O611" s="1189"/>
      <c r="P611" s="1189"/>
      <c r="Q611" s="1189"/>
      <c r="R611" s="1189"/>
      <c r="S611" s="1189"/>
      <c r="T611" s="1189"/>
      <c r="U611" s="1189"/>
      <c r="V611" s="1189"/>
      <c r="W611" s="1189"/>
      <c r="X611" s="1189"/>
      <c r="Y611" s="1189"/>
      <c r="Z611" s="1189"/>
      <c r="AA611" s="1189"/>
      <c r="AB611" s="1189"/>
      <c r="AC611" s="1189"/>
      <c r="AD611" s="1189"/>
      <c r="AE611" s="1189"/>
      <c r="AF611" s="1189"/>
    </row>
    <row r="612" spans="1:36" ht="14.25" customHeight="1" x14ac:dyDescent="0.25">
      <c r="D612" s="506"/>
      <c r="E612"/>
      <c r="F612"/>
      <c r="G612"/>
    </row>
    <row r="613" spans="1:36" ht="14.25" customHeight="1" x14ac:dyDescent="0.2">
      <c r="D613" s="488" t="s">
        <v>1632</v>
      </c>
    </row>
    <row r="615" spans="1:36" ht="14.25" customHeight="1" x14ac:dyDescent="0.2">
      <c r="D615" s="1177" t="s">
        <v>1278</v>
      </c>
      <c r="E615" s="1177"/>
      <c r="F615" s="1177"/>
      <c r="G615" s="1177"/>
      <c r="H615" s="1177"/>
      <c r="I615" s="1177"/>
      <c r="J615" s="1177"/>
      <c r="K615" s="1177"/>
      <c r="L615" s="1177"/>
      <c r="M615" s="1177"/>
      <c r="N615" s="1177"/>
      <c r="O615" s="1177"/>
      <c r="P615" s="1177"/>
      <c r="Q615" s="1177"/>
      <c r="R615" s="1177"/>
      <c r="S615" s="1177"/>
      <c r="T615" s="1177"/>
      <c r="U615" s="1177"/>
      <c r="V615" s="1177"/>
      <c r="W615" s="1177"/>
      <c r="X615" s="1177"/>
      <c r="Y615" s="1177"/>
      <c r="Z615" s="1177"/>
      <c r="AA615" s="1177"/>
      <c r="AB615" s="1177"/>
      <c r="AC615" s="1177"/>
      <c r="AD615" s="1177"/>
      <c r="AE615" s="1177"/>
      <c r="AF615" s="1177"/>
      <c r="AG615" s="1177"/>
      <c r="AI615" s="859"/>
      <c r="AJ615" s="859"/>
    </row>
    <row r="616" spans="1:36" ht="14.25" customHeight="1" thickBot="1" x14ac:dyDescent="0.25">
      <c r="AI616" s="859"/>
      <c r="AJ616" s="859"/>
    </row>
    <row r="617" spans="1:36" ht="27" customHeight="1" thickBot="1" x14ac:dyDescent="0.25">
      <c r="A617" s="493">
        <v>31</v>
      </c>
      <c r="D617" s="1003" t="s">
        <v>131</v>
      </c>
      <c r="E617" s="1004"/>
      <c r="F617" s="1004"/>
      <c r="G617" s="1004"/>
      <c r="H617" s="1004"/>
      <c r="I617" s="1004"/>
      <c r="J617" s="1004"/>
      <c r="K617" s="1004"/>
      <c r="L617" s="1004"/>
      <c r="M617" s="1005"/>
      <c r="N617" s="1187" t="s">
        <v>2</v>
      </c>
      <c r="O617" s="1187"/>
      <c r="P617" s="1187"/>
      <c r="Q617" s="1187"/>
      <c r="R617" s="1187"/>
      <c r="S617" s="1187"/>
      <c r="T617" s="1187"/>
      <c r="U617" s="1187"/>
      <c r="V617" s="1187"/>
      <c r="W617" s="1187"/>
      <c r="X617" s="1003" t="s">
        <v>3</v>
      </c>
      <c r="Y617" s="1004"/>
      <c r="Z617" s="1004"/>
      <c r="AA617" s="1004"/>
      <c r="AB617" s="1004"/>
      <c r="AC617" s="1004"/>
      <c r="AD617" s="1004"/>
      <c r="AE617" s="1004"/>
      <c r="AF617" s="1004"/>
      <c r="AG617" s="1005"/>
      <c r="AI617" s="859"/>
      <c r="AJ617" s="859"/>
    </row>
    <row r="618" spans="1:36" ht="27" customHeight="1" thickBot="1" x14ac:dyDescent="0.25">
      <c r="D618" s="1126" t="s">
        <v>1279</v>
      </c>
      <c r="E618" s="1127"/>
      <c r="F618" s="1127"/>
      <c r="G618" s="1127"/>
      <c r="H618" s="1127"/>
      <c r="I618" s="1127"/>
      <c r="J618" s="1127"/>
      <c r="K618" s="1127"/>
      <c r="L618" s="1127"/>
      <c r="M618" s="1128"/>
      <c r="N618" s="1183">
        <v>0</v>
      </c>
      <c r="O618" s="1183"/>
      <c r="P618" s="1183"/>
      <c r="Q618" s="1183"/>
      <c r="R618" s="1183"/>
      <c r="S618" s="1183"/>
      <c r="T618" s="1183"/>
      <c r="U618" s="1183"/>
      <c r="V618" s="1183"/>
      <c r="W618" s="1183"/>
      <c r="X618" s="1184">
        <v>0</v>
      </c>
      <c r="Y618" s="1185"/>
      <c r="Z618" s="1185"/>
      <c r="AA618" s="1185"/>
      <c r="AB618" s="1185"/>
      <c r="AC618" s="1185"/>
      <c r="AD618" s="1185"/>
      <c r="AE618" s="1185"/>
      <c r="AF618" s="1185"/>
      <c r="AG618" s="1186"/>
      <c r="AI618" s="859"/>
      <c r="AJ618" s="859"/>
    </row>
    <row r="619" spans="1:36" ht="27" customHeight="1" thickBot="1" x14ac:dyDescent="0.25">
      <c r="D619" s="1126" t="s">
        <v>1280</v>
      </c>
      <c r="E619" s="1127"/>
      <c r="F619" s="1127"/>
      <c r="G619" s="1127"/>
      <c r="H619" s="1127"/>
      <c r="I619" s="1127"/>
      <c r="J619" s="1127"/>
      <c r="K619" s="1127"/>
      <c r="L619" s="1127"/>
      <c r="M619" s="1128"/>
      <c r="N619" s="1183">
        <v>0</v>
      </c>
      <c r="O619" s="1183"/>
      <c r="P619" s="1183"/>
      <c r="Q619" s="1183"/>
      <c r="R619" s="1183"/>
      <c r="S619" s="1183"/>
      <c r="T619" s="1183"/>
      <c r="U619" s="1183"/>
      <c r="V619" s="1183"/>
      <c r="W619" s="1183"/>
      <c r="X619" s="1184">
        <v>0</v>
      </c>
      <c r="Y619" s="1185"/>
      <c r="Z619" s="1185"/>
      <c r="AA619" s="1185"/>
      <c r="AB619" s="1185"/>
      <c r="AC619" s="1185"/>
      <c r="AD619" s="1185"/>
      <c r="AE619" s="1185"/>
      <c r="AF619" s="1185"/>
      <c r="AG619" s="1186"/>
      <c r="AI619" s="859"/>
      <c r="AJ619" s="860"/>
    </row>
    <row r="620" spans="1:36" ht="27" customHeight="1" thickBot="1" x14ac:dyDescent="0.25">
      <c r="D620" s="1126" t="s">
        <v>446</v>
      </c>
      <c r="E620" s="1127"/>
      <c r="F620" s="1127"/>
      <c r="G620" s="1127"/>
      <c r="H620" s="1127"/>
      <c r="I620" s="1127"/>
      <c r="J620" s="1127"/>
      <c r="K620" s="1127"/>
      <c r="L620" s="1127"/>
      <c r="M620" s="1128"/>
      <c r="N620" s="1183">
        <v>0</v>
      </c>
      <c r="O620" s="1183"/>
      <c r="P620" s="1183"/>
      <c r="Q620" s="1183"/>
      <c r="R620" s="1183"/>
      <c r="S620" s="1183"/>
      <c r="T620" s="1183"/>
      <c r="U620" s="1183"/>
      <c r="V620" s="1183"/>
      <c r="W620" s="1183"/>
      <c r="X620" s="1183">
        <v>0</v>
      </c>
      <c r="Y620" s="1183"/>
      <c r="Z620" s="1183"/>
      <c r="AA620" s="1183"/>
      <c r="AB620" s="1183"/>
      <c r="AC620" s="1183"/>
      <c r="AD620" s="1183"/>
      <c r="AE620" s="1183"/>
      <c r="AF620" s="1183"/>
      <c r="AG620" s="1183"/>
      <c r="AI620" s="859"/>
      <c r="AJ620" s="859"/>
    </row>
    <row r="621" spans="1:36" ht="25.5" customHeight="1" thickBot="1" x14ac:dyDescent="0.25">
      <c r="D621" s="1182" t="s">
        <v>1927</v>
      </c>
      <c r="E621" s="986"/>
      <c r="F621" s="986"/>
      <c r="G621" s="986"/>
      <c r="H621" s="986"/>
      <c r="I621" s="986"/>
      <c r="J621" s="986"/>
      <c r="K621" s="986"/>
      <c r="L621" s="986"/>
      <c r="M621" s="987"/>
      <c r="N621" s="1046">
        <v>0</v>
      </c>
      <c r="O621" s="1046"/>
      <c r="P621" s="1046"/>
      <c r="Q621" s="1046"/>
      <c r="R621" s="1046"/>
      <c r="S621" s="1046"/>
      <c r="T621" s="1046"/>
      <c r="U621" s="1046"/>
      <c r="V621" s="1046"/>
      <c r="W621" s="1046"/>
      <c r="X621" s="1046">
        <v>0</v>
      </c>
      <c r="Y621" s="1046"/>
      <c r="Z621" s="1046"/>
      <c r="AA621" s="1046"/>
      <c r="AB621" s="1046"/>
      <c r="AC621" s="1046"/>
      <c r="AD621" s="1046"/>
      <c r="AE621" s="1046"/>
      <c r="AF621" s="1046"/>
      <c r="AG621" s="1046"/>
      <c r="AI621" s="859"/>
      <c r="AJ621" s="859"/>
    </row>
    <row r="622" spans="1:36" ht="27" customHeight="1" thickBot="1" x14ac:dyDescent="0.25">
      <c r="D622" s="1126" t="s">
        <v>447</v>
      </c>
      <c r="E622" s="1127"/>
      <c r="F622" s="1127"/>
      <c r="G622" s="1127"/>
      <c r="H622" s="1127"/>
      <c r="I622" s="1127"/>
      <c r="J622" s="1127"/>
      <c r="K622" s="1127"/>
      <c r="L622" s="1127"/>
      <c r="M622" s="1128"/>
      <c r="N622" s="1133">
        <v>0</v>
      </c>
      <c r="O622" s="1133"/>
      <c r="P622" s="1133"/>
      <c r="Q622" s="1133"/>
      <c r="R622" s="1133"/>
      <c r="S622" s="1133"/>
      <c r="T622" s="1133"/>
      <c r="U622" s="1133"/>
      <c r="V622" s="1133"/>
      <c r="W622" s="1133"/>
      <c r="X622" s="1133">
        <v>0</v>
      </c>
      <c r="Y622" s="1133"/>
      <c r="Z622" s="1133"/>
      <c r="AA622" s="1133"/>
      <c r="AB622" s="1133"/>
      <c r="AC622" s="1133"/>
      <c r="AD622" s="1133"/>
      <c r="AE622" s="1133"/>
      <c r="AF622" s="1133"/>
      <c r="AG622" s="1133"/>
      <c r="AI622" s="859"/>
      <c r="AJ622" s="859"/>
    </row>
    <row r="623" spans="1:36" ht="25.5" customHeight="1" thickBot="1" x14ac:dyDescent="0.25">
      <c r="D623" s="1174" t="s">
        <v>1927</v>
      </c>
      <c r="E623" s="1175"/>
      <c r="F623" s="1175"/>
      <c r="G623" s="1175"/>
      <c r="H623" s="1175"/>
      <c r="I623" s="1175"/>
      <c r="J623" s="1175"/>
      <c r="K623" s="1175"/>
      <c r="L623" s="1175"/>
      <c r="M623" s="1176"/>
      <c r="N623" s="1010">
        <v>0</v>
      </c>
      <c r="O623" s="1010"/>
      <c r="P623" s="1010"/>
      <c r="Q623" s="1010"/>
      <c r="R623" s="1010"/>
      <c r="S623" s="1010"/>
      <c r="T623" s="1010"/>
      <c r="U623" s="1010"/>
      <c r="V623" s="1010"/>
      <c r="W623" s="1010"/>
      <c r="X623" s="1010">
        <v>0</v>
      </c>
      <c r="Y623" s="1010"/>
      <c r="Z623" s="1010"/>
      <c r="AA623" s="1010"/>
      <c r="AB623" s="1010"/>
      <c r="AC623" s="1010"/>
      <c r="AD623" s="1010"/>
      <c r="AE623" s="1010"/>
      <c r="AF623" s="1010"/>
      <c r="AG623" s="1010"/>
      <c r="AI623" s="859"/>
      <c r="AJ623" s="859"/>
    </row>
    <row r="624" spans="1:36" ht="14.25" customHeight="1" x14ac:dyDescent="0.2">
      <c r="AI624" s="859"/>
      <c r="AJ624" s="859"/>
    </row>
    <row r="625" spans="1:36" ht="11.25" x14ac:dyDescent="0.2">
      <c r="AI625" s="859"/>
      <c r="AJ625" s="859"/>
    </row>
    <row r="626" spans="1:36" ht="14.25" customHeight="1" x14ac:dyDescent="0.2">
      <c r="D626" s="488" t="s">
        <v>1633</v>
      </c>
      <c r="AI626" s="859"/>
      <c r="AJ626" s="859"/>
    </row>
    <row r="628" spans="1:36" ht="14.25" customHeight="1" x14ac:dyDescent="0.2">
      <c r="D628" s="1177" t="s">
        <v>1263</v>
      </c>
      <c r="E628" s="1177"/>
      <c r="F628" s="1177"/>
      <c r="G628" s="1177"/>
      <c r="H628" s="1177"/>
      <c r="I628" s="1177"/>
      <c r="J628" s="1177"/>
      <c r="K628" s="1177"/>
      <c r="L628" s="1177"/>
      <c r="M628" s="1177"/>
      <c r="N628" s="1177"/>
      <c r="O628" s="1177"/>
      <c r="P628" s="1177"/>
      <c r="Q628" s="1177"/>
      <c r="R628" s="1177"/>
      <c r="S628" s="1177"/>
      <c r="T628" s="1177"/>
      <c r="U628" s="1177"/>
      <c r="V628" s="1177"/>
      <c r="W628" s="1177"/>
      <c r="X628" s="1177"/>
      <c r="Y628" s="1177"/>
      <c r="Z628" s="1177"/>
      <c r="AA628" s="1177"/>
      <c r="AB628" s="1177"/>
      <c r="AC628" s="1177"/>
      <c r="AD628" s="1177"/>
      <c r="AE628" s="1177"/>
      <c r="AF628" s="1177"/>
      <c r="AG628" s="1177"/>
    </row>
    <row r="629" spans="1:36" ht="14.25" customHeight="1" thickBot="1" x14ac:dyDescent="0.25">
      <c r="I629" s="859"/>
      <c r="J629" s="859"/>
      <c r="K629" s="859"/>
      <c r="L629" s="859"/>
      <c r="M629" s="859"/>
      <c r="N629" s="859"/>
      <c r="O629" s="860"/>
      <c r="P629" s="859"/>
      <c r="Q629" s="859"/>
      <c r="R629" s="859"/>
      <c r="S629" s="859"/>
      <c r="T629" s="859"/>
      <c r="U629" s="859"/>
      <c r="V629" s="859"/>
      <c r="W629" s="859"/>
    </row>
    <row r="630" spans="1:36" ht="25.5" customHeight="1" thickBot="1" x14ac:dyDescent="0.25">
      <c r="A630" s="493">
        <v>34</v>
      </c>
      <c r="D630" s="993" t="s">
        <v>1</v>
      </c>
      <c r="E630" s="994"/>
      <c r="F630" s="994"/>
      <c r="G630" s="994"/>
      <c r="H630" s="994"/>
      <c r="I630" s="995"/>
      <c r="J630" s="1002" t="s">
        <v>3</v>
      </c>
      <c r="K630" s="1002"/>
      <c r="L630" s="1002"/>
      <c r="M630" s="1002"/>
      <c r="N630" s="1002"/>
      <c r="O630" s="1002"/>
      <c r="P630" s="1002"/>
      <c r="Q630" s="1002"/>
      <c r="R630" s="1002"/>
      <c r="S630" s="1002"/>
      <c r="T630" s="1002"/>
      <c r="U630" s="1002"/>
      <c r="V630" s="1003" t="s">
        <v>2</v>
      </c>
      <c r="W630" s="1004"/>
      <c r="X630" s="1004"/>
      <c r="Y630" s="1004"/>
      <c r="Z630" s="1004"/>
      <c r="AA630" s="1004"/>
      <c r="AB630" s="1004"/>
      <c r="AC630" s="1004"/>
      <c r="AD630" s="1004"/>
      <c r="AE630" s="1004"/>
      <c r="AF630" s="1004"/>
      <c r="AG630" s="1005"/>
    </row>
    <row r="631" spans="1:36" ht="14.25" customHeight="1" thickBot="1" x14ac:dyDescent="0.25">
      <c r="D631" s="1178"/>
      <c r="E631" s="1179"/>
      <c r="F631" s="1179"/>
      <c r="G631" s="1179"/>
      <c r="H631" s="1179"/>
      <c r="I631" s="1180"/>
      <c r="J631" s="1181" t="s">
        <v>184</v>
      </c>
      <c r="K631" s="1181"/>
      <c r="L631" s="1181"/>
      <c r="M631" s="1181"/>
      <c r="N631" s="1181"/>
      <c r="O631" s="1181"/>
      <c r="P631" s="1181"/>
      <c r="Q631" s="1181"/>
      <c r="R631" s="1181"/>
      <c r="S631" s="1181"/>
      <c r="T631" s="1181"/>
      <c r="U631" s="1181"/>
      <c r="V631" s="999" t="s">
        <v>184</v>
      </c>
      <c r="W631" s="1000"/>
      <c r="X631" s="1000"/>
      <c r="Y631" s="1000"/>
      <c r="Z631" s="1000"/>
      <c r="AA631" s="1000"/>
      <c r="AB631" s="1000"/>
      <c r="AC631" s="1000"/>
      <c r="AD631" s="1000"/>
      <c r="AE631" s="1000"/>
      <c r="AF631" s="1000"/>
      <c r="AG631" s="1001"/>
    </row>
    <row r="632" spans="1:36" ht="40.5" customHeight="1" thickBot="1" x14ac:dyDescent="0.25">
      <c r="D632" s="996"/>
      <c r="E632" s="997"/>
      <c r="F632" s="997"/>
      <c r="G632" s="997"/>
      <c r="H632" s="997"/>
      <c r="I632" s="998"/>
      <c r="J632" s="1002" t="s">
        <v>185</v>
      </c>
      <c r="K632" s="1002"/>
      <c r="L632" s="1002"/>
      <c r="M632" s="1002"/>
      <c r="N632" s="1002" t="s">
        <v>186</v>
      </c>
      <c r="O632" s="1002"/>
      <c r="P632" s="1002"/>
      <c r="Q632" s="1002"/>
      <c r="R632" s="1002" t="s">
        <v>187</v>
      </c>
      <c r="S632" s="1002"/>
      <c r="T632" s="1002"/>
      <c r="U632" s="1002"/>
      <c r="V632" s="1002" t="s">
        <v>185</v>
      </c>
      <c r="W632" s="1002"/>
      <c r="X632" s="1002"/>
      <c r="Y632" s="1002"/>
      <c r="Z632" s="1002" t="s">
        <v>186</v>
      </c>
      <c r="AA632" s="1002"/>
      <c r="AB632" s="1002"/>
      <c r="AC632" s="1002"/>
      <c r="AD632" s="1003" t="s">
        <v>187</v>
      </c>
      <c r="AE632" s="1004"/>
      <c r="AF632" s="1004"/>
      <c r="AG632" s="1005"/>
    </row>
    <row r="633" spans="1:36" ht="14.25" customHeight="1" x14ac:dyDescent="0.2">
      <c r="D633" s="1171" t="s">
        <v>188</v>
      </c>
      <c r="E633" s="1172"/>
      <c r="F633" s="1172"/>
      <c r="G633" s="1172"/>
      <c r="H633" s="1172"/>
      <c r="I633" s="1173"/>
      <c r="J633" s="1151">
        <v>0</v>
      </c>
      <c r="K633" s="1151"/>
      <c r="L633" s="1151"/>
      <c r="M633" s="1151"/>
      <c r="N633" s="1151">
        <v>0</v>
      </c>
      <c r="O633" s="1151"/>
      <c r="P633" s="1151"/>
      <c r="Q633" s="1151"/>
      <c r="R633" s="1025"/>
      <c r="S633" s="1025"/>
      <c r="T633" s="1025"/>
      <c r="U633" s="1025"/>
      <c r="V633" s="1151">
        <v>0</v>
      </c>
      <c r="W633" s="1151"/>
      <c r="X633" s="1151"/>
      <c r="Y633" s="1151"/>
      <c r="Z633" s="1151">
        <v>0</v>
      </c>
      <c r="AA633" s="1151"/>
      <c r="AB633" s="1151"/>
      <c r="AC633" s="1151"/>
      <c r="AD633" s="1025">
        <v>0</v>
      </c>
      <c r="AE633" s="1025"/>
      <c r="AF633" s="1025"/>
      <c r="AG633" s="1025"/>
    </row>
    <row r="634" spans="1:36" ht="14.25" customHeight="1" x14ac:dyDescent="0.2">
      <c r="D634" s="1168" t="s">
        <v>273</v>
      </c>
      <c r="E634" s="1169"/>
      <c r="F634" s="1169"/>
      <c r="G634" s="1169"/>
      <c r="H634" s="1169"/>
      <c r="I634" s="1170"/>
      <c r="J634" s="1013">
        <v>0</v>
      </c>
      <c r="K634" s="1013"/>
      <c r="L634" s="1013"/>
      <c r="M634" s="1013"/>
      <c r="N634" s="1013">
        <v>0</v>
      </c>
      <c r="O634" s="1013"/>
      <c r="P634" s="1013"/>
      <c r="Q634" s="1013"/>
      <c r="R634" s="977"/>
      <c r="S634" s="977"/>
      <c r="T634" s="977"/>
      <c r="U634" s="977"/>
      <c r="V634" s="1013">
        <v>0</v>
      </c>
      <c r="W634" s="1013"/>
      <c r="X634" s="1013"/>
      <c r="Y634" s="1013"/>
      <c r="Z634" s="1013">
        <v>0</v>
      </c>
      <c r="AA634" s="1013"/>
      <c r="AB634" s="1013"/>
      <c r="AC634" s="1013"/>
      <c r="AD634" s="977">
        <v>0</v>
      </c>
      <c r="AE634" s="977"/>
      <c r="AF634" s="977"/>
      <c r="AG634" s="977"/>
    </row>
    <row r="635" spans="1:36" ht="14.25" customHeight="1" thickBot="1" x14ac:dyDescent="0.25">
      <c r="D635" s="1165" t="s">
        <v>14</v>
      </c>
      <c r="E635" s="1166"/>
      <c r="F635" s="1166"/>
      <c r="G635" s="1166"/>
      <c r="H635" s="1166"/>
      <c r="I635" s="1167"/>
      <c r="J635" s="1163">
        <v>0</v>
      </c>
      <c r="K635" s="1163"/>
      <c r="L635" s="1163"/>
      <c r="M635" s="1163"/>
      <c r="N635" s="1163">
        <v>0</v>
      </c>
      <c r="O635" s="1163"/>
      <c r="P635" s="1163"/>
      <c r="Q635" s="1163"/>
      <c r="R635" s="1163"/>
      <c r="S635" s="1163"/>
      <c r="T635" s="1163"/>
      <c r="U635" s="1163"/>
      <c r="V635" s="1163">
        <v>0</v>
      </c>
      <c r="W635" s="1163"/>
      <c r="X635" s="1163"/>
      <c r="Y635" s="1163"/>
      <c r="Z635" s="1163">
        <v>0</v>
      </c>
      <c r="AA635" s="1163"/>
      <c r="AB635" s="1163"/>
      <c r="AC635" s="1163"/>
      <c r="AD635" s="1163">
        <v>0</v>
      </c>
      <c r="AE635" s="1163"/>
      <c r="AF635" s="1163"/>
      <c r="AG635" s="1163"/>
    </row>
    <row r="637" spans="1:36" ht="14.25" customHeight="1" x14ac:dyDescent="0.2">
      <c r="D637" s="1121" t="s">
        <v>1985</v>
      </c>
      <c r="E637" s="1121"/>
      <c r="F637" s="1121"/>
      <c r="G637" s="1121"/>
      <c r="H637" s="1121"/>
      <c r="I637" s="1121"/>
      <c r="J637" s="1121"/>
      <c r="K637" s="1121"/>
      <c r="L637" s="1121"/>
      <c r="M637" s="1121"/>
      <c r="N637" s="1121"/>
      <c r="O637" s="1121"/>
      <c r="P637" s="1121"/>
      <c r="Q637" s="1121"/>
      <c r="R637" s="1121"/>
      <c r="S637" s="1121"/>
      <c r="T637" s="1121"/>
      <c r="U637" s="1121"/>
      <c r="V637" s="1121"/>
      <c r="W637" s="1121"/>
      <c r="X637" s="1121"/>
      <c r="Y637" s="1121"/>
      <c r="Z637" s="1121"/>
      <c r="AA637" s="1121"/>
      <c r="AB637" s="1121"/>
      <c r="AC637" s="1121"/>
      <c r="AD637" s="1121"/>
      <c r="AE637" s="1121"/>
      <c r="AF637" s="1121"/>
      <c r="AG637" s="1121"/>
    </row>
    <row r="638" spans="1:36" ht="14.25" customHeight="1" x14ac:dyDescent="0.2">
      <c r="D638" s="1121"/>
      <c r="E638" s="1121"/>
      <c r="F638" s="1121"/>
      <c r="G638" s="1121"/>
      <c r="H638" s="1121"/>
      <c r="I638" s="1121"/>
      <c r="J638" s="1121"/>
      <c r="K638" s="1121"/>
      <c r="L638" s="1121"/>
      <c r="M638" s="1121"/>
      <c r="N638" s="1121"/>
      <c r="O638" s="1121"/>
      <c r="P638" s="1121"/>
      <c r="Q638" s="1121"/>
      <c r="R638" s="1121"/>
      <c r="S638" s="1121"/>
      <c r="T638" s="1121"/>
      <c r="U638" s="1121"/>
      <c r="V638" s="1121"/>
      <c r="W638" s="1121"/>
      <c r="X638" s="1121"/>
      <c r="Y638" s="1121"/>
      <c r="Z638" s="1121"/>
      <c r="AA638" s="1121"/>
      <c r="AB638" s="1121"/>
      <c r="AC638" s="1121"/>
      <c r="AD638" s="1121"/>
      <c r="AE638" s="1121"/>
      <c r="AF638" s="1121"/>
      <c r="AG638" s="1121"/>
    </row>
    <row r="639" spans="1:36" ht="14.25" customHeight="1" x14ac:dyDescent="0.2">
      <c r="D639" s="1121"/>
      <c r="E639" s="1121"/>
      <c r="F639" s="1121"/>
      <c r="G639" s="1121"/>
      <c r="H639" s="1121"/>
      <c r="I639" s="1121"/>
      <c r="J639" s="1121"/>
      <c r="K639" s="1121"/>
      <c r="L639" s="1121"/>
      <c r="M639" s="1121"/>
      <c r="N639" s="1121"/>
      <c r="O639" s="1121"/>
      <c r="P639" s="1121"/>
      <c r="Q639" s="1121"/>
      <c r="R639" s="1121"/>
      <c r="S639" s="1121"/>
      <c r="T639" s="1121"/>
      <c r="U639" s="1121"/>
      <c r="V639" s="1121"/>
      <c r="W639" s="1121"/>
      <c r="X639" s="1121"/>
      <c r="Y639" s="1121"/>
      <c r="Z639" s="1121"/>
      <c r="AA639" s="1121"/>
      <c r="AB639" s="1121"/>
      <c r="AC639" s="1121"/>
      <c r="AD639" s="1121"/>
      <c r="AE639" s="1121"/>
      <c r="AF639" s="1121"/>
      <c r="AG639" s="1121"/>
    </row>
    <row r="642" spans="1:36" ht="14.25" customHeight="1" x14ac:dyDescent="0.2">
      <c r="D642" s="488" t="s">
        <v>1634</v>
      </c>
    </row>
    <row r="644" spans="1:36" ht="14.25" customHeight="1" x14ac:dyDescent="0.2">
      <c r="D644" s="1121" t="s">
        <v>2193</v>
      </c>
      <c r="E644" s="1164"/>
      <c r="F644" s="1164"/>
      <c r="G644" s="1164"/>
      <c r="H644" s="1164"/>
      <c r="I644" s="1164"/>
      <c r="J644" s="1164"/>
      <c r="K644" s="1164"/>
      <c r="L644" s="1164"/>
      <c r="M644" s="1164"/>
      <c r="N644" s="1164"/>
      <c r="O644" s="1164"/>
      <c r="P644" s="1164"/>
      <c r="Q644" s="1164"/>
      <c r="R644" s="1164"/>
      <c r="S644" s="1164"/>
      <c r="T644" s="1164"/>
      <c r="U644" s="1164"/>
      <c r="V644" s="1164"/>
      <c r="W644" s="1164"/>
      <c r="X644" s="1164"/>
      <c r="Y644" s="1164"/>
      <c r="Z644" s="1164"/>
      <c r="AA644" s="1164"/>
      <c r="AB644" s="1164"/>
      <c r="AC644" s="1164"/>
      <c r="AD644" s="1164"/>
      <c r="AE644" s="1164"/>
      <c r="AF644" s="1164"/>
      <c r="AG644" s="1164"/>
    </row>
    <row r="645" spans="1:36" ht="14.25" customHeight="1" x14ac:dyDescent="0.2">
      <c r="D645" s="803"/>
      <c r="E645" s="804"/>
      <c r="F645" s="804"/>
      <c r="G645" s="804"/>
      <c r="H645" s="804"/>
      <c r="I645" s="804"/>
      <c r="J645" s="804"/>
      <c r="K645" s="804"/>
      <c r="L645" s="804"/>
      <c r="M645" s="804"/>
      <c r="N645" s="804"/>
      <c r="O645" s="804"/>
      <c r="P645" s="804"/>
      <c r="Q645" s="804"/>
      <c r="R645" s="804"/>
      <c r="S645" s="804"/>
      <c r="T645" s="804"/>
      <c r="U645" s="804"/>
      <c r="V645" s="804"/>
      <c r="W645" s="804"/>
      <c r="X645" s="804"/>
      <c r="Y645" s="804"/>
      <c r="Z645" s="804"/>
      <c r="AA645" s="804"/>
      <c r="AB645" s="804"/>
      <c r="AC645" s="804"/>
      <c r="AD645" s="804"/>
      <c r="AE645" s="804"/>
      <c r="AF645" s="804"/>
      <c r="AG645" s="804"/>
    </row>
    <row r="647" spans="1:36" ht="14.25" customHeight="1" x14ac:dyDescent="0.2">
      <c r="D647" s="488" t="s">
        <v>1635</v>
      </c>
    </row>
    <row r="649" spans="1:36" ht="14.25" customHeight="1" x14ac:dyDescent="0.2">
      <c r="D649" s="1075" t="s">
        <v>1282</v>
      </c>
      <c r="E649" s="1075"/>
      <c r="F649" s="1075"/>
      <c r="G649" s="1075"/>
      <c r="H649" s="1075"/>
      <c r="I649" s="1075"/>
      <c r="J649" s="1075"/>
      <c r="K649" s="1075"/>
      <c r="L649" s="1075"/>
      <c r="M649" s="1075"/>
      <c r="N649" s="1075"/>
      <c r="O649" s="1075"/>
      <c r="P649" s="1075"/>
      <c r="Q649" s="1075"/>
      <c r="R649" s="1075"/>
      <c r="S649" s="1075"/>
      <c r="T649" s="1075"/>
      <c r="U649" s="1075"/>
      <c r="V649" s="1075"/>
      <c r="W649" s="1075"/>
      <c r="X649" s="1075"/>
      <c r="Y649" s="1075"/>
      <c r="Z649" s="1075"/>
      <c r="AA649" s="1075"/>
      <c r="AB649" s="1075"/>
      <c r="AC649" s="1075"/>
      <c r="AD649" s="1075"/>
      <c r="AE649" s="1075"/>
      <c r="AF649" s="1075"/>
      <c r="AG649" s="1075"/>
    </row>
    <row r="650" spans="1:36" ht="14.25" customHeight="1" x14ac:dyDescent="0.2">
      <c r="D650" s="1076" t="s">
        <v>1283</v>
      </c>
      <c r="E650" s="1076"/>
      <c r="F650" s="1076"/>
      <c r="G650" s="1076"/>
      <c r="H650" s="1076"/>
      <c r="I650" s="1076"/>
      <c r="J650" s="1076"/>
      <c r="K650" s="1076"/>
      <c r="L650" s="1076"/>
      <c r="M650" s="1076"/>
      <c r="N650" s="1076"/>
      <c r="O650" s="1076"/>
      <c r="P650" s="1076"/>
      <c r="Q650" s="1076"/>
      <c r="R650" s="1076"/>
      <c r="S650" s="1076"/>
      <c r="T650" s="1076"/>
      <c r="U650" s="1076"/>
      <c r="V650" s="1076"/>
      <c r="W650" s="1076"/>
      <c r="X650" s="1076"/>
      <c r="Y650" s="1076"/>
      <c r="Z650" s="1076"/>
      <c r="AA650" s="1076"/>
      <c r="AB650" s="1076"/>
      <c r="AC650" s="1076"/>
      <c r="AD650" s="1076"/>
      <c r="AE650" s="1076"/>
      <c r="AF650" s="1076"/>
      <c r="AG650" s="1076"/>
    </row>
    <row r="651" spans="1:36" ht="14.25" customHeight="1" thickBot="1" x14ac:dyDescent="0.25"/>
    <row r="652" spans="1:36" ht="35.25" customHeight="1" thickBot="1" x14ac:dyDescent="0.25">
      <c r="A652" s="493">
        <v>35</v>
      </c>
      <c r="D652" s="993" t="s">
        <v>275</v>
      </c>
      <c r="E652" s="994"/>
      <c r="F652" s="994"/>
      <c r="G652" s="994"/>
      <c r="H652" s="994"/>
      <c r="I652" s="995"/>
      <c r="J652" s="1002" t="s">
        <v>1928</v>
      </c>
      <c r="K652" s="1002"/>
      <c r="L652" s="1002"/>
      <c r="M652" s="1002"/>
      <c r="N652" s="1002"/>
      <c r="O652" s="1002"/>
      <c r="P652" s="1002"/>
      <c r="Q652" s="1002"/>
      <c r="R652" s="1002" t="s">
        <v>93</v>
      </c>
      <c r="S652" s="1002"/>
      <c r="T652" s="1002"/>
      <c r="U652" s="1002"/>
      <c r="V652" s="1002"/>
      <c r="W652" s="1002"/>
      <c r="X652" s="1002"/>
      <c r="Y652" s="1002"/>
      <c r="Z652" s="1003" t="s">
        <v>1958</v>
      </c>
      <c r="AA652" s="1004"/>
      <c r="AB652" s="1004"/>
      <c r="AC652" s="1004"/>
      <c r="AD652" s="1004"/>
      <c r="AE652" s="1004"/>
      <c r="AF652" s="1004"/>
      <c r="AG652" s="1005"/>
    </row>
    <row r="653" spans="1:36" ht="49.5" customHeight="1" thickBot="1" x14ac:dyDescent="0.25">
      <c r="D653" s="996"/>
      <c r="E653" s="997"/>
      <c r="F653" s="997"/>
      <c r="G653" s="997"/>
      <c r="H653" s="997"/>
      <c r="I653" s="998"/>
      <c r="J653" s="1002" t="s">
        <v>2</v>
      </c>
      <c r="K653" s="1002"/>
      <c r="L653" s="1002"/>
      <c r="M653" s="1002"/>
      <c r="N653" s="1002" t="s">
        <v>448</v>
      </c>
      <c r="O653" s="1002"/>
      <c r="P653" s="1002"/>
      <c r="Q653" s="1002"/>
      <c r="R653" s="1002" t="s">
        <v>2</v>
      </c>
      <c r="S653" s="1002"/>
      <c r="T653" s="1002"/>
      <c r="U653" s="1002"/>
      <c r="V653" s="1002" t="s">
        <v>448</v>
      </c>
      <c r="W653" s="1002"/>
      <c r="X653" s="1002"/>
      <c r="Y653" s="1002"/>
      <c r="Z653" s="1002" t="s">
        <v>2</v>
      </c>
      <c r="AA653" s="1002"/>
      <c r="AB653" s="1002"/>
      <c r="AC653" s="1002"/>
      <c r="AD653" s="1003" t="s">
        <v>448</v>
      </c>
      <c r="AE653" s="1004"/>
      <c r="AF653" s="1004"/>
      <c r="AG653" s="1005"/>
    </row>
    <row r="654" spans="1:36" ht="14.25" customHeight="1" x14ac:dyDescent="0.2">
      <c r="D654" s="1160" t="s">
        <v>1948</v>
      </c>
      <c r="E654" s="1161"/>
      <c r="F654" s="1161"/>
      <c r="G654" s="1161"/>
      <c r="H654" s="1161"/>
      <c r="I654" s="1162"/>
      <c r="J654" s="1025">
        <v>0</v>
      </c>
      <c r="K654" s="1025"/>
      <c r="L654" s="1025"/>
      <c r="M654" s="1025"/>
      <c r="N654" s="1025">
        <v>5513812</v>
      </c>
      <c r="O654" s="1025"/>
      <c r="P654" s="1025"/>
      <c r="Q654" s="1025"/>
      <c r="R654" s="1025">
        <v>0</v>
      </c>
      <c r="S654" s="1025"/>
      <c r="T654" s="1025"/>
      <c r="U654" s="1025"/>
      <c r="V654" s="1025">
        <v>0</v>
      </c>
      <c r="W654" s="1025"/>
      <c r="X654" s="1025"/>
      <c r="Y654" s="1025"/>
      <c r="Z654" s="1025">
        <v>0</v>
      </c>
      <c r="AA654" s="1025"/>
      <c r="AB654" s="1025"/>
      <c r="AC654" s="1025"/>
      <c r="AD654" s="1025">
        <v>1385322</v>
      </c>
      <c r="AE654" s="1025"/>
      <c r="AF654" s="1025"/>
      <c r="AG654" s="1025"/>
      <c r="AJ654" s="849" t="s">
        <v>1977</v>
      </c>
    </row>
    <row r="655" spans="1:36" ht="14.25" customHeight="1" x14ac:dyDescent="0.2">
      <c r="D655" s="1159" t="s">
        <v>1949</v>
      </c>
      <c r="E655" s="1157"/>
      <c r="F655" s="1157"/>
      <c r="G655" s="1157"/>
      <c r="H655" s="1157"/>
      <c r="I655" s="1158"/>
      <c r="J655" s="977">
        <v>0</v>
      </c>
      <c r="K655" s="977"/>
      <c r="L655" s="977"/>
      <c r="M655" s="977"/>
      <c r="N655" s="977">
        <v>1475722</v>
      </c>
      <c r="O655" s="977"/>
      <c r="P655" s="977"/>
      <c r="Q655" s="977"/>
      <c r="R655" s="977">
        <v>0</v>
      </c>
      <c r="S655" s="977"/>
      <c r="T655" s="977"/>
      <c r="U655" s="977"/>
      <c r="V655" s="977">
        <v>0</v>
      </c>
      <c r="W655" s="977"/>
      <c r="X655" s="977"/>
      <c r="Y655" s="977"/>
      <c r="Z655" s="977">
        <v>0</v>
      </c>
      <c r="AA655" s="977"/>
      <c r="AB655" s="977"/>
      <c r="AC655" s="977"/>
      <c r="AD655" s="977">
        <v>0</v>
      </c>
      <c r="AE655" s="977"/>
      <c r="AF655" s="977"/>
      <c r="AG655" s="977"/>
    </row>
    <row r="656" spans="1:36" ht="14.25" customHeight="1" x14ac:dyDescent="0.2">
      <c r="D656" s="1156"/>
      <c r="E656" s="1157"/>
      <c r="F656" s="1157"/>
      <c r="G656" s="1157"/>
      <c r="H656" s="1157"/>
      <c r="I656" s="1158"/>
      <c r="J656" s="977"/>
      <c r="K656" s="977"/>
      <c r="L656" s="977"/>
      <c r="M656" s="977"/>
      <c r="N656" s="977"/>
      <c r="O656" s="977"/>
      <c r="P656" s="977"/>
      <c r="Q656" s="977"/>
      <c r="R656" s="977"/>
      <c r="S656" s="977"/>
      <c r="T656" s="977"/>
      <c r="U656" s="977"/>
      <c r="V656" s="977"/>
      <c r="W656" s="977"/>
      <c r="X656" s="977"/>
      <c r="Y656" s="977"/>
      <c r="Z656" s="977"/>
      <c r="AA656" s="977"/>
      <c r="AB656" s="977"/>
      <c r="AC656" s="977"/>
      <c r="AD656" s="977"/>
      <c r="AE656" s="977"/>
      <c r="AF656" s="977"/>
      <c r="AG656" s="977"/>
    </row>
    <row r="657" spans="1:35" ht="14.25" customHeight="1" thickBot="1" x14ac:dyDescent="0.25">
      <c r="D657" s="1152" t="s">
        <v>14</v>
      </c>
      <c r="E657" s="1153"/>
      <c r="F657" s="1153"/>
      <c r="G657" s="1153"/>
      <c r="H657" s="1153"/>
      <c r="I657" s="1154"/>
      <c r="J657" s="1155">
        <v>0</v>
      </c>
      <c r="K657" s="1155"/>
      <c r="L657" s="1155"/>
      <c r="M657" s="1155"/>
      <c r="N657" s="1155">
        <v>6989534</v>
      </c>
      <c r="O657" s="1155"/>
      <c r="P657" s="1155"/>
      <c r="Q657" s="1155"/>
      <c r="R657" s="1155">
        <v>0</v>
      </c>
      <c r="S657" s="1155"/>
      <c r="T657" s="1155"/>
      <c r="U657" s="1155"/>
      <c r="V657" s="1155">
        <f ca="1">SUM(V654:Y656)</f>
        <v>0</v>
      </c>
      <c r="W657" s="1155"/>
      <c r="X657" s="1155"/>
      <c r="Y657" s="1155"/>
      <c r="Z657" s="1155">
        <v>0</v>
      </c>
      <c r="AA657" s="1155"/>
      <c r="AB657" s="1155"/>
      <c r="AC657" s="1155"/>
      <c r="AD657" s="1155">
        <v>1385322</v>
      </c>
      <c r="AE657" s="1155"/>
      <c r="AF657" s="1155"/>
      <c r="AG657" s="1155"/>
    </row>
    <row r="659" spans="1:35" ht="14.25" customHeight="1" x14ac:dyDescent="0.2">
      <c r="D659" s="1110" t="s">
        <v>1284</v>
      </c>
      <c r="E659" s="1110"/>
      <c r="F659" s="1110"/>
      <c r="G659" s="1110"/>
      <c r="H659" s="1110"/>
      <c r="I659" s="1110"/>
      <c r="J659" s="1110"/>
      <c r="K659" s="1110"/>
      <c r="L659" s="1110"/>
      <c r="M659" s="1110"/>
      <c r="N659" s="1110"/>
      <c r="O659" s="1110"/>
      <c r="P659" s="1110"/>
      <c r="Q659" s="1110"/>
      <c r="R659" s="1110"/>
      <c r="S659" s="1110"/>
      <c r="T659" s="1110"/>
      <c r="U659" s="1110"/>
      <c r="V659" s="1110"/>
      <c r="W659" s="1110"/>
      <c r="X659" s="1110"/>
      <c r="Y659" s="1110"/>
      <c r="Z659" s="1110"/>
      <c r="AA659" s="1110"/>
      <c r="AB659" s="1110"/>
      <c r="AC659" s="1110"/>
      <c r="AD659" s="1110"/>
      <c r="AE659" s="1110"/>
      <c r="AF659" s="1110"/>
      <c r="AG659" s="1110"/>
    </row>
    <row r="661" spans="1:35" ht="14.25" customHeight="1" thickBot="1" x14ac:dyDescent="0.25">
      <c r="D661" s="517" t="s">
        <v>1285</v>
      </c>
      <c r="E661" s="510"/>
      <c r="F661" s="510"/>
      <c r="G661" s="510"/>
      <c r="H661" s="517"/>
      <c r="I661" s="510"/>
      <c r="J661" s="510"/>
      <c r="K661" s="510"/>
      <c r="L661" s="510"/>
      <c r="M661" s="510"/>
      <c r="N661" s="510"/>
      <c r="O661" s="510"/>
      <c r="P661" s="510"/>
      <c r="Q661" s="510"/>
      <c r="R661" s="510"/>
      <c r="S661" s="510"/>
      <c r="T661" s="510"/>
      <c r="U661" s="510"/>
      <c r="V661" s="510"/>
      <c r="W661" s="510"/>
      <c r="X661" s="510"/>
      <c r="Y661" s="510"/>
      <c r="Z661" s="510"/>
      <c r="AA661" s="510"/>
      <c r="AB661" s="510"/>
      <c r="AC661" s="510"/>
      <c r="AD661" s="510"/>
      <c r="AE661" s="510"/>
      <c r="AF661" s="510"/>
      <c r="AG661" s="510"/>
      <c r="AI661" s="859"/>
    </row>
    <row r="662" spans="1:35" ht="30" customHeight="1" thickBot="1" x14ac:dyDescent="0.25">
      <c r="A662" s="493">
        <v>36</v>
      </c>
      <c r="D662" s="993" t="s">
        <v>131</v>
      </c>
      <c r="E662" s="994"/>
      <c r="F662" s="994"/>
      <c r="G662" s="994"/>
      <c r="H662" s="994"/>
      <c r="I662" s="994"/>
      <c r="J662" s="994"/>
      <c r="K662" s="994"/>
      <c r="L662" s="994"/>
      <c r="M662" s="995"/>
      <c r="N662" s="1002" t="s">
        <v>2</v>
      </c>
      <c r="O662" s="1002"/>
      <c r="P662" s="1002"/>
      <c r="Q662" s="1002"/>
      <c r="R662" s="1002" t="s">
        <v>3</v>
      </c>
      <c r="S662" s="1002"/>
      <c r="T662" s="1002"/>
      <c r="U662" s="1002"/>
      <c r="V662" s="1002"/>
      <c r="W662" s="1002"/>
      <c r="X662" s="1002"/>
      <c r="Y662" s="1002"/>
      <c r="Z662" s="1003" t="s">
        <v>280</v>
      </c>
      <c r="AA662" s="1004"/>
      <c r="AB662" s="1004"/>
      <c r="AC662" s="1004"/>
      <c r="AD662" s="1004"/>
      <c r="AE662" s="1004"/>
      <c r="AF662" s="1004"/>
      <c r="AG662" s="1005"/>
      <c r="AI662" s="859"/>
    </row>
    <row r="663" spans="1:35" ht="48.75" customHeight="1" thickBot="1" x14ac:dyDescent="0.25">
      <c r="D663" s="996"/>
      <c r="E663" s="997"/>
      <c r="F663" s="997"/>
      <c r="G663" s="997"/>
      <c r="H663" s="997"/>
      <c r="I663" s="997"/>
      <c r="J663" s="997"/>
      <c r="K663" s="997"/>
      <c r="L663" s="997"/>
      <c r="M663" s="998"/>
      <c r="N663" s="1002" t="s">
        <v>281</v>
      </c>
      <c r="O663" s="1002"/>
      <c r="P663" s="1002"/>
      <c r="Q663" s="1003"/>
      <c r="R663" s="1002" t="s">
        <v>281</v>
      </c>
      <c r="S663" s="1002"/>
      <c r="T663" s="1002"/>
      <c r="U663" s="1002"/>
      <c r="V663" s="1005" t="s">
        <v>282</v>
      </c>
      <c r="W663" s="1002"/>
      <c r="X663" s="1002"/>
      <c r="Y663" s="1002"/>
      <c r="Z663" s="1002" t="s">
        <v>2</v>
      </c>
      <c r="AA663" s="1002"/>
      <c r="AB663" s="1002"/>
      <c r="AC663" s="1002"/>
      <c r="AD663" s="1003" t="s">
        <v>450</v>
      </c>
      <c r="AE663" s="1004"/>
      <c r="AF663" s="1004"/>
      <c r="AG663" s="1005"/>
      <c r="AI663" s="859"/>
    </row>
    <row r="664" spans="1:35" ht="24.75" customHeight="1" x14ac:dyDescent="0.2">
      <c r="D664" s="985" t="s">
        <v>449</v>
      </c>
      <c r="E664" s="986"/>
      <c r="F664" s="986"/>
      <c r="G664" s="986"/>
      <c r="H664" s="986"/>
      <c r="I664" s="986"/>
      <c r="J664" s="986"/>
      <c r="K664" s="986"/>
      <c r="L664" s="986"/>
      <c r="M664" s="987"/>
      <c r="N664" s="1025">
        <v>0</v>
      </c>
      <c r="O664" s="1025"/>
      <c r="P664" s="1025"/>
      <c r="Q664" s="1052"/>
      <c r="R664" s="1025">
        <v>0</v>
      </c>
      <c r="S664" s="1025"/>
      <c r="T664" s="1025"/>
      <c r="U664" s="1025"/>
      <c r="V664" s="1025">
        <v>0</v>
      </c>
      <c r="W664" s="1025"/>
      <c r="X664" s="1025"/>
      <c r="Y664" s="1025"/>
      <c r="Z664" s="1151">
        <v>0</v>
      </c>
      <c r="AA664" s="1151"/>
      <c r="AB664" s="1151"/>
      <c r="AC664" s="1151"/>
      <c r="AD664" s="1151">
        <v>0</v>
      </c>
      <c r="AE664" s="1151"/>
      <c r="AF664" s="1151"/>
      <c r="AG664" s="1151"/>
      <c r="AI664" s="859"/>
    </row>
    <row r="665" spans="1:35" ht="24.75" customHeight="1" x14ac:dyDescent="0.2">
      <c r="D665" s="974" t="s">
        <v>91</v>
      </c>
      <c r="E665" s="975"/>
      <c r="F665" s="975"/>
      <c r="G665" s="975"/>
      <c r="H665" s="975"/>
      <c r="I665" s="975"/>
      <c r="J665" s="975"/>
      <c r="K665" s="975"/>
      <c r="L665" s="975"/>
      <c r="M665" s="976"/>
      <c r="N665" s="1044">
        <v>0</v>
      </c>
      <c r="O665" s="1147"/>
      <c r="P665" s="1147"/>
      <c r="Q665" s="1045"/>
      <c r="R665" s="1038">
        <v>0</v>
      </c>
      <c r="S665" s="1147"/>
      <c r="T665" s="1147"/>
      <c r="U665" s="1037"/>
      <c r="V665" s="1038">
        <v>320958</v>
      </c>
      <c r="W665" s="1147"/>
      <c r="X665" s="1147"/>
      <c r="Y665" s="1037"/>
      <c r="Z665" s="1148">
        <v>0</v>
      </c>
      <c r="AA665" s="1149"/>
      <c r="AB665" s="1149"/>
      <c r="AC665" s="1150"/>
      <c r="AD665" s="1148">
        <v>-320958</v>
      </c>
      <c r="AE665" s="1149"/>
      <c r="AF665" s="1149"/>
      <c r="AG665" s="1150"/>
      <c r="AI665" s="859"/>
    </row>
    <row r="666" spans="1:35" ht="24.75" customHeight="1" x14ac:dyDescent="0.2">
      <c r="D666" s="974" t="s">
        <v>283</v>
      </c>
      <c r="E666" s="975"/>
      <c r="F666" s="975"/>
      <c r="G666" s="975"/>
      <c r="H666" s="975"/>
      <c r="I666" s="975"/>
      <c r="J666" s="975"/>
      <c r="K666" s="975"/>
      <c r="L666" s="975"/>
      <c r="M666" s="976"/>
      <c r="N666" s="1044">
        <v>0</v>
      </c>
      <c r="O666" s="1147"/>
      <c r="P666" s="1147"/>
      <c r="Q666" s="1045"/>
      <c r="R666" s="1038">
        <v>0</v>
      </c>
      <c r="S666" s="1147"/>
      <c r="T666" s="1147"/>
      <c r="U666" s="1037"/>
      <c r="V666" s="1038">
        <v>0</v>
      </c>
      <c r="W666" s="1147"/>
      <c r="X666" s="1147"/>
      <c r="Y666" s="1037"/>
      <c r="Z666" s="1148">
        <v>0</v>
      </c>
      <c r="AA666" s="1149"/>
      <c r="AB666" s="1149"/>
      <c r="AC666" s="1150"/>
      <c r="AD666" s="1148">
        <v>0</v>
      </c>
      <c r="AE666" s="1149"/>
      <c r="AF666" s="1149"/>
      <c r="AG666" s="1150"/>
      <c r="AI666" s="859"/>
    </row>
    <row r="667" spans="1:35" ht="24.75" customHeight="1" x14ac:dyDescent="0.2">
      <c r="D667" s="1086" t="s">
        <v>14</v>
      </c>
      <c r="E667" s="1087"/>
      <c r="F667" s="1087"/>
      <c r="G667" s="1087"/>
      <c r="H667" s="1087"/>
      <c r="I667" s="1087"/>
      <c r="J667" s="1087"/>
      <c r="K667" s="1087"/>
      <c r="L667" s="1087"/>
      <c r="M667" s="1088"/>
      <c r="N667" s="1142">
        <v>0</v>
      </c>
      <c r="O667" s="1143"/>
      <c r="P667" s="1143"/>
      <c r="Q667" s="1144"/>
      <c r="R667" s="1145">
        <v>0</v>
      </c>
      <c r="S667" s="1143"/>
      <c r="T667" s="1143"/>
      <c r="U667" s="1146"/>
      <c r="V667" s="1145">
        <v>320958</v>
      </c>
      <c r="W667" s="1143"/>
      <c r="X667" s="1143"/>
      <c r="Y667" s="1146"/>
      <c r="Z667" s="1145">
        <v>0</v>
      </c>
      <c r="AA667" s="1143"/>
      <c r="AB667" s="1143"/>
      <c r="AC667" s="1146"/>
      <c r="AD667" s="1145">
        <v>-320958</v>
      </c>
      <c r="AE667" s="1143"/>
      <c r="AF667" s="1143"/>
      <c r="AG667" s="1146"/>
      <c r="AI667" s="860"/>
    </row>
    <row r="668" spans="1:35" ht="24.75" customHeight="1" x14ac:dyDescent="0.2">
      <c r="D668" s="974" t="s">
        <v>284</v>
      </c>
      <c r="E668" s="975"/>
      <c r="F668" s="975"/>
      <c r="G668" s="975"/>
      <c r="H668" s="975"/>
      <c r="I668" s="975"/>
      <c r="J668" s="975"/>
      <c r="K668" s="975"/>
      <c r="L668" s="975"/>
      <c r="M668" s="976"/>
      <c r="N668" s="1136" t="s">
        <v>18</v>
      </c>
      <c r="O668" s="1137"/>
      <c r="P668" s="1137"/>
      <c r="Q668" s="1138"/>
      <c r="R668" s="1139" t="s">
        <v>18</v>
      </c>
      <c r="S668" s="1137"/>
      <c r="T668" s="1137"/>
      <c r="U668" s="1140"/>
      <c r="V668" s="1136" t="s">
        <v>18</v>
      </c>
      <c r="W668" s="1137"/>
      <c r="X668" s="1137"/>
      <c r="Y668" s="1138"/>
      <c r="Z668" s="1141" t="s">
        <v>18</v>
      </c>
      <c r="AA668" s="1137"/>
      <c r="AB668" s="1137"/>
      <c r="AC668" s="1140"/>
      <c r="AD668" s="1139" t="s">
        <v>18</v>
      </c>
      <c r="AE668" s="1137"/>
      <c r="AF668" s="1137"/>
      <c r="AG668" s="1140"/>
      <c r="AI668" s="859"/>
    </row>
    <row r="669" spans="1:35" ht="24.75" customHeight="1" x14ac:dyDescent="0.2">
      <c r="D669" s="974" t="s">
        <v>285</v>
      </c>
      <c r="E669" s="975"/>
      <c r="F669" s="975"/>
      <c r="G669" s="975"/>
      <c r="H669" s="975"/>
      <c r="I669" s="975"/>
      <c r="J669" s="975"/>
      <c r="K669" s="975"/>
      <c r="L669" s="975"/>
      <c r="M669" s="976"/>
      <c r="N669" s="1136" t="s">
        <v>18</v>
      </c>
      <c r="O669" s="1137"/>
      <c r="P669" s="1137"/>
      <c r="Q669" s="1138"/>
      <c r="R669" s="1139" t="s">
        <v>18</v>
      </c>
      <c r="S669" s="1137"/>
      <c r="T669" s="1137"/>
      <c r="U669" s="1140"/>
      <c r="V669" s="1136" t="s">
        <v>18</v>
      </c>
      <c r="W669" s="1137"/>
      <c r="X669" s="1137"/>
      <c r="Y669" s="1138"/>
      <c r="Z669" s="1139" t="s">
        <v>18</v>
      </c>
      <c r="AA669" s="1137"/>
      <c r="AB669" s="1137"/>
      <c r="AC669" s="1140"/>
      <c r="AD669" s="1139" t="s">
        <v>18</v>
      </c>
      <c r="AE669" s="1137"/>
      <c r="AF669" s="1137"/>
      <c r="AG669" s="1140"/>
      <c r="AI669" s="859"/>
    </row>
    <row r="670" spans="1:35" ht="24.75" customHeight="1" x14ac:dyDescent="0.2">
      <c r="D670" s="974" t="s">
        <v>286</v>
      </c>
      <c r="E670" s="975"/>
      <c r="F670" s="975"/>
      <c r="G670" s="975"/>
      <c r="H670" s="975"/>
      <c r="I670" s="975"/>
      <c r="J670" s="975"/>
      <c r="K670" s="975"/>
      <c r="L670" s="975"/>
      <c r="M670" s="976"/>
      <c r="N670" s="1136" t="s">
        <v>18</v>
      </c>
      <c r="O670" s="1137"/>
      <c r="P670" s="1137"/>
      <c r="Q670" s="1138"/>
      <c r="R670" s="1139" t="s">
        <v>18</v>
      </c>
      <c r="S670" s="1137"/>
      <c r="T670" s="1137"/>
      <c r="U670" s="1140"/>
      <c r="V670" s="1136" t="s">
        <v>18</v>
      </c>
      <c r="W670" s="1137"/>
      <c r="X670" s="1137"/>
      <c r="Y670" s="1138"/>
      <c r="Z670" s="1139" t="s">
        <v>18</v>
      </c>
      <c r="AA670" s="1137"/>
      <c r="AB670" s="1137"/>
      <c r="AC670" s="1140"/>
      <c r="AD670" s="1139" t="s">
        <v>18</v>
      </c>
      <c r="AE670" s="1137"/>
      <c r="AF670" s="1137"/>
      <c r="AG670" s="1140"/>
      <c r="AI670" s="859"/>
    </row>
    <row r="671" spans="1:35" ht="24.75" customHeight="1" thickBot="1" x14ac:dyDescent="0.25">
      <c r="D671" s="967" t="s">
        <v>287</v>
      </c>
      <c r="E671" s="968"/>
      <c r="F671" s="968"/>
      <c r="G671" s="968"/>
      <c r="H671" s="968"/>
      <c r="I671" s="968"/>
      <c r="J671" s="968"/>
      <c r="K671" s="968"/>
      <c r="L671" s="968"/>
      <c r="M671" s="969"/>
      <c r="N671" s="1134" t="s">
        <v>18</v>
      </c>
      <c r="O671" s="1009"/>
      <c r="P671" s="1009"/>
      <c r="Q671" s="1135"/>
      <c r="R671" s="1009" t="s">
        <v>18</v>
      </c>
      <c r="S671" s="1009"/>
      <c r="T671" s="1009"/>
      <c r="U671" s="1009"/>
      <c r="V671" s="1134" t="s">
        <v>18</v>
      </c>
      <c r="W671" s="1009"/>
      <c r="X671" s="1009"/>
      <c r="Y671" s="1135"/>
      <c r="Z671" s="1009" t="s">
        <v>18</v>
      </c>
      <c r="AA671" s="1009"/>
      <c r="AB671" s="1009"/>
      <c r="AC671" s="1009"/>
      <c r="AD671" s="1009" t="s">
        <v>18</v>
      </c>
      <c r="AE671" s="1009"/>
      <c r="AF671" s="1009"/>
      <c r="AG671" s="1009"/>
      <c r="AI671" s="859"/>
    </row>
    <row r="672" spans="1:35" ht="28.5" customHeight="1" thickBot="1" x14ac:dyDescent="0.25">
      <c r="D672" s="1126" t="s">
        <v>1286</v>
      </c>
      <c r="E672" s="1127"/>
      <c r="F672" s="1127"/>
      <c r="G672" s="1127"/>
      <c r="H672" s="1127"/>
      <c r="I672" s="1127"/>
      <c r="J672" s="1127"/>
      <c r="K672" s="1127"/>
      <c r="L672" s="1127"/>
      <c r="M672" s="1128"/>
      <c r="N672" s="1129" t="s">
        <v>18</v>
      </c>
      <c r="O672" s="1129"/>
      <c r="P672" s="1129"/>
      <c r="Q672" s="1130"/>
      <c r="R672" s="1129" t="s">
        <v>18</v>
      </c>
      <c r="S672" s="1129"/>
      <c r="T672" s="1129"/>
      <c r="U672" s="1129"/>
      <c r="V672" s="1131" t="s">
        <v>18</v>
      </c>
      <c r="W672" s="1129"/>
      <c r="X672" s="1129"/>
      <c r="Y672" s="1130"/>
      <c r="Z672" s="1132">
        <v>0</v>
      </c>
      <c r="AA672" s="1133"/>
      <c r="AB672" s="1133"/>
      <c r="AC672" s="1133"/>
      <c r="AD672" s="1133">
        <v>-320958</v>
      </c>
      <c r="AE672" s="1133"/>
      <c r="AF672" s="1133"/>
      <c r="AG672" s="1133"/>
      <c r="AI672" s="859"/>
    </row>
    <row r="673" spans="1:36" ht="14.25" customHeight="1" x14ac:dyDescent="0.2">
      <c r="AI673" s="859"/>
    </row>
    <row r="674" spans="1:36" ht="14.25" customHeight="1" x14ac:dyDescent="0.2">
      <c r="D674" s="1110" t="s">
        <v>1642</v>
      </c>
      <c r="E674" s="1110"/>
      <c r="F674" s="1110"/>
      <c r="G674" s="1110"/>
      <c r="H674" s="1110"/>
      <c r="I674" s="1110"/>
      <c r="J674" s="1110"/>
      <c r="K674" s="1110"/>
      <c r="L674" s="1110"/>
      <c r="M674" s="1110"/>
      <c r="N674" s="1110"/>
      <c r="O674" s="1110"/>
      <c r="P674" s="1110"/>
      <c r="Q674" s="1110"/>
      <c r="R674" s="1110"/>
      <c r="S674" s="1110"/>
      <c r="T674" s="1110"/>
      <c r="U674" s="1110"/>
      <c r="V674" s="1110"/>
      <c r="W674" s="1110"/>
      <c r="X674" s="1110"/>
      <c r="Y674" s="1110"/>
      <c r="Z674" s="1110"/>
      <c r="AA674" s="1110"/>
      <c r="AB674" s="1110"/>
      <c r="AC674" s="1110"/>
      <c r="AD674" s="1110"/>
      <c r="AE674" s="1110"/>
      <c r="AF674" s="1110"/>
      <c r="AG674" s="1110"/>
      <c r="AI674" s="859"/>
    </row>
    <row r="675" spans="1:36" ht="14.25" customHeight="1" x14ac:dyDescent="0.2">
      <c r="AI675" s="859"/>
    </row>
    <row r="676" spans="1:36" ht="14.25" customHeight="1" x14ac:dyDescent="0.2">
      <c r="D676" s="1121" t="s">
        <v>1287</v>
      </c>
      <c r="E676" s="1121"/>
      <c r="F676" s="1121"/>
      <c r="G676" s="1121"/>
      <c r="H676" s="1121"/>
      <c r="I676" s="1121"/>
      <c r="J676" s="1121"/>
      <c r="K676" s="1121"/>
      <c r="L676" s="1121"/>
      <c r="M676" s="1121"/>
      <c r="N676" s="1121"/>
      <c r="O676" s="1121"/>
      <c r="P676" s="1121"/>
      <c r="Q676" s="1121"/>
      <c r="R676" s="1121"/>
      <c r="S676" s="1121"/>
      <c r="T676" s="1121"/>
      <c r="U676" s="1121"/>
      <c r="V676" s="1121"/>
      <c r="W676" s="1121"/>
      <c r="X676" s="1121"/>
      <c r="Y676" s="1121"/>
      <c r="Z676" s="1121"/>
      <c r="AA676" s="1121"/>
      <c r="AB676" s="1121"/>
      <c r="AC676" s="1121"/>
      <c r="AD676" s="1121"/>
      <c r="AE676" s="1121"/>
      <c r="AF676" s="1121"/>
      <c r="AG676" s="1121"/>
    </row>
    <row r="677" spans="1:36" ht="14.25" customHeight="1" thickBot="1" x14ac:dyDescent="0.25">
      <c r="D677" s="1121"/>
      <c r="E677" s="1121"/>
      <c r="F677" s="1121"/>
      <c r="G677" s="1121"/>
      <c r="H677" s="1121"/>
      <c r="I677" s="1121"/>
      <c r="J677" s="1121"/>
      <c r="K677" s="1121"/>
      <c r="L677" s="1121"/>
      <c r="M677" s="1121"/>
      <c r="N677" s="1121"/>
      <c r="O677" s="1121"/>
      <c r="P677" s="1121"/>
      <c r="Q677" s="1121"/>
      <c r="R677" s="1121"/>
      <c r="S677" s="1121"/>
      <c r="T677" s="1121"/>
      <c r="U677" s="1121"/>
      <c r="V677" s="1121"/>
      <c r="W677" s="1121"/>
      <c r="X677" s="1121"/>
      <c r="Y677" s="1121"/>
      <c r="Z677" s="1121"/>
      <c r="AA677" s="1121"/>
      <c r="AB677" s="1121"/>
      <c r="AC677" s="1121"/>
      <c r="AD677" s="1121"/>
      <c r="AE677" s="1121"/>
      <c r="AF677" s="1121"/>
      <c r="AG677" s="1121"/>
    </row>
    <row r="678" spans="1:36" ht="14.25" customHeight="1" x14ac:dyDescent="0.2">
      <c r="A678" s="493">
        <v>37</v>
      </c>
      <c r="D678" s="1059" t="s">
        <v>131</v>
      </c>
      <c r="E678" s="1060"/>
      <c r="F678" s="1060"/>
      <c r="G678" s="1060"/>
      <c r="H678" s="1060"/>
      <c r="I678" s="1060"/>
      <c r="J678" s="1060"/>
      <c r="K678" s="1060"/>
      <c r="L678" s="1060"/>
      <c r="M678" s="1061"/>
      <c r="N678" s="1068" t="s">
        <v>2</v>
      </c>
      <c r="O678" s="1069"/>
      <c r="P678" s="1069"/>
      <c r="Q678" s="1069"/>
      <c r="R678" s="1069"/>
      <c r="S678" s="1069"/>
      <c r="T678" s="1069"/>
      <c r="U678" s="1069"/>
      <c r="V678" s="1069"/>
      <c r="W678" s="1069"/>
      <c r="X678" s="1068" t="s">
        <v>3</v>
      </c>
      <c r="Y678" s="1069"/>
      <c r="Z678" s="1069"/>
      <c r="AA678" s="1069"/>
      <c r="AB678" s="1069"/>
      <c r="AC678" s="1069"/>
      <c r="AD678" s="1069"/>
      <c r="AE678" s="1069"/>
      <c r="AF678" s="1069"/>
      <c r="AG678" s="1070"/>
    </row>
    <row r="679" spans="1:36" ht="14.25" customHeight="1" thickBot="1" x14ac:dyDescent="0.25">
      <c r="D679" s="1065"/>
      <c r="E679" s="1066"/>
      <c r="F679" s="1066"/>
      <c r="G679" s="1066"/>
      <c r="H679" s="1066"/>
      <c r="I679" s="1066"/>
      <c r="J679" s="1066"/>
      <c r="K679" s="1066"/>
      <c r="L679" s="1066"/>
      <c r="M679" s="1067"/>
      <c r="N679" s="1071"/>
      <c r="O679" s="1072"/>
      <c r="P679" s="1072"/>
      <c r="Q679" s="1072"/>
      <c r="R679" s="1072"/>
      <c r="S679" s="1072"/>
      <c r="T679" s="1072"/>
      <c r="U679" s="1072"/>
      <c r="V679" s="1072"/>
      <c r="W679" s="1072"/>
      <c r="X679" s="1071"/>
      <c r="Y679" s="1072"/>
      <c r="Z679" s="1072"/>
      <c r="AA679" s="1072"/>
      <c r="AB679" s="1072"/>
      <c r="AC679" s="1072"/>
      <c r="AD679" s="1072"/>
      <c r="AE679" s="1072"/>
      <c r="AF679" s="1072"/>
      <c r="AG679" s="1073"/>
    </row>
    <row r="680" spans="1:36" s="491" customFormat="1" ht="27" customHeight="1" x14ac:dyDescent="0.2">
      <c r="A680" s="504"/>
      <c r="D680" s="1104" t="s">
        <v>451</v>
      </c>
      <c r="E680" s="1105"/>
      <c r="F680" s="1105"/>
      <c r="G680" s="1105"/>
      <c r="H680" s="1105"/>
      <c r="I680" s="1105"/>
      <c r="J680" s="1105"/>
      <c r="K680" s="1105"/>
      <c r="L680" s="1105"/>
      <c r="M680" s="1106"/>
      <c r="N680" s="1122"/>
      <c r="O680" s="1122"/>
      <c r="P680" s="1122"/>
      <c r="Q680" s="1122"/>
      <c r="R680" s="1122"/>
      <c r="S680" s="1122"/>
      <c r="T680" s="1122"/>
      <c r="U680" s="1122"/>
      <c r="V680" s="1122"/>
      <c r="W680" s="1122"/>
      <c r="X680" s="1123"/>
      <c r="Y680" s="1124"/>
      <c r="Z680" s="1124"/>
      <c r="AA680" s="1124"/>
      <c r="AB680" s="1124"/>
      <c r="AC680" s="1124"/>
      <c r="AD680" s="1124"/>
      <c r="AE680" s="1124"/>
      <c r="AF680" s="1124"/>
      <c r="AG680" s="1125"/>
    </row>
    <row r="681" spans="1:36" s="491" customFormat="1" ht="27" customHeight="1" x14ac:dyDescent="0.2">
      <c r="A681" s="504"/>
      <c r="D681" s="1086" t="s">
        <v>290</v>
      </c>
      <c r="E681" s="1087"/>
      <c r="F681" s="1087"/>
      <c r="G681" s="1087"/>
      <c r="H681" s="1087"/>
      <c r="I681" s="1087"/>
      <c r="J681" s="1087"/>
      <c r="K681" s="1087"/>
      <c r="L681" s="1087"/>
      <c r="M681" s="1088"/>
      <c r="N681" s="1097">
        <v>0</v>
      </c>
      <c r="O681" s="1097"/>
      <c r="P681" s="1097"/>
      <c r="Q681" s="1097"/>
      <c r="R681" s="1097"/>
      <c r="S681" s="1097"/>
      <c r="T681" s="1097"/>
      <c r="U681" s="1097"/>
      <c r="V681" s="1097"/>
      <c r="W681" s="1097"/>
      <c r="X681" s="1097">
        <f ca="1">X682+X683+X684+X685</f>
        <v>10057437</v>
      </c>
      <c r="Y681" s="1097"/>
      <c r="Z681" s="1097"/>
      <c r="AA681" s="1097"/>
      <c r="AB681" s="1097"/>
      <c r="AC681" s="1097"/>
      <c r="AD681" s="1097"/>
      <c r="AE681" s="1097"/>
      <c r="AF681" s="1097"/>
      <c r="AG681" s="1097"/>
      <c r="AI681" s="1119"/>
      <c r="AJ681" s="1119"/>
    </row>
    <row r="682" spans="1:36" s="491" customFormat="1" ht="27" customHeight="1" x14ac:dyDescent="0.2">
      <c r="A682" s="504"/>
      <c r="D682" s="1041" t="s">
        <v>1950</v>
      </c>
      <c r="E682" s="975"/>
      <c r="F682" s="975"/>
      <c r="G682" s="975"/>
      <c r="H682" s="975"/>
      <c r="I682" s="975"/>
      <c r="J682" s="975"/>
      <c r="K682" s="975"/>
      <c r="L682" s="975"/>
      <c r="M682" s="976"/>
      <c r="N682" s="981">
        <v>0</v>
      </c>
      <c r="O682" s="981"/>
      <c r="P682" s="981"/>
      <c r="Q682" s="981"/>
      <c r="R682" s="981"/>
      <c r="S682" s="981"/>
      <c r="T682" s="981"/>
      <c r="U682" s="981"/>
      <c r="V682" s="981"/>
      <c r="W682" s="981"/>
      <c r="X682" s="981">
        <v>9996962</v>
      </c>
      <c r="Y682" s="981"/>
      <c r="Z682" s="981"/>
      <c r="AA682" s="981"/>
      <c r="AB682" s="981"/>
      <c r="AC682" s="981"/>
      <c r="AD682" s="981"/>
      <c r="AE682" s="981"/>
      <c r="AF682" s="981"/>
      <c r="AG682" s="981"/>
      <c r="AI682" s="1119"/>
      <c r="AJ682" s="1119"/>
    </row>
    <row r="683" spans="1:36" s="491" customFormat="1" ht="27" customHeight="1" x14ac:dyDescent="0.2">
      <c r="A683" s="504"/>
      <c r="D683" s="1041" t="s">
        <v>1929</v>
      </c>
      <c r="E683" s="975"/>
      <c r="F683" s="975"/>
      <c r="G683" s="975"/>
      <c r="H683" s="975"/>
      <c r="I683" s="975"/>
      <c r="J683" s="975"/>
      <c r="K683" s="975"/>
      <c r="L683" s="975"/>
      <c r="M683" s="976"/>
      <c r="N683" s="1118">
        <v>0</v>
      </c>
      <c r="O683" s="1118"/>
      <c r="P683" s="1118"/>
      <c r="Q683" s="1118"/>
      <c r="R683" s="1118"/>
      <c r="S683" s="1118"/>
      <c r="T683" s="1118"/>
      <c r="U683" s="1118"/>
      <c r="V683" s="1118"/>
      <c r="W683" s="1118"/>
      <c r="X683" s="1118">
        <v>0</v>
      </c>
      <c r="Y683" s="1118"/>
      <c r="Z683" s="1118"/>
      <c r="AA683" s="1118"/>
      <c r="AB683" s="1118"/>
      <c r="AC683" s="1118"/>
      <c r="AD683" s="1118"/>
      <c r="AE683" s="1118"/>
      <c r="AF683" s="1118"/>
      <c r="AG683" s="1118"/>
      <c r="AJ683" s="1119"/>
    </row>
    <row r="684" spans="1:36" s="491" customFormat="1" ht="27" customHeight="1" x14ac:dyDescent="0.2">
      <c r="A684" s="504"/>
      <c r="D684" s="1041" t="s">
        <v>1930</v>
      </c>
      <c r="E684" s="975"/>
      <c r="F684" s="975"/>
      <c r="G684" s="975"/>
      <c r="H684" s="975"/>
      <c r="I684" s="975"/>
      <c r="J684" s="975"/>
      <c r="K684" s="975"/>
      <c r="L684" s="975"/>
      <c r="M684" s="976"/>
      <c r="N684" s="981">
        <v>0</v>
      </c>
      <c r="O684" s="981"/>
      <c r="P684" s="981"/>
      <c r="Q684" s="981"/>
      <c r="R684" s="981"/>
      <c r="S684" s="981"/>
      <c r="T684" s="981"/>
      <c r="U684" s="981"/>
      <c r="V684" s="981"/>
      <c r="W684" s="981"/>
      <c r="X684" s="981">
        <v>2794</v>
      </c>
      <c r="Y684" s="981"/>
      <c r="Z684" s="981"/>
      <c r="AA684" s="981"/>
      <c r="AB684" s="981"/>
      <c r="AC684" s="981"/>
      <c r="AD684" s="981"/>
      <c r="AE684" s="981"/>
      <c r="AF684" s="981"/>
      <c r="AG684" s="981"/>
      <c r="AJ684" s="1120"/>
    </row>
    <row r="685" spans="1:36" s="491" customFormat="1" ht="27" customHeight="1" x14ac:dyDescent="0.2">
      <c r="A685" s="504"/>
      <c r="D685" s="1041" t="s">
        <v>1959</v>
      </c>
      <c r="E685" s="975"/>
      <c r="F685" s="975"/>
      <c r="G685" s="975"/>
      <c r="H685" s="975"/>
      <c r="I685" s="975"/>
      <c r="J685" s="975"/>
      <c r="K685" s="975"/>
      <c r="L685" s="975"/>
      <c r="M685" s="976"/>
      <c r="N685" s="1118">
        <v>0</v>
      </c>
      <c r="O685" s="981"/>
      <c r="P685" s="981"/>
      <c r="Q685" s="981"/>
      <c r="R685" s="981"/>
      <c r="S685" s="981"/>
      <c r="T685" s="981"/>
      <c r="U685" s="981"/>
      <c r="V685" s="981"/>
      <c r="W685" s="981"/>
      <c r="X685" s="1118">
        <v>57681</v>
      </c>
      <c r="Y685" s="981"/>
      <c r="Z685" s="981"/>
      <c r="AA685" s="981"/>
      <c r="AB685" s="981"/>
      <c r="AC685" s="981"/>
      <c r="AD685" s="981"/>
      <c r="AE685" s="981"/>
      <c r="AF685" s="981"/>
      <c r="AG685" s="981"/>
      <c r="AJ685" s="1120"/>
    </row>
    <row r="686" spans="1:36" s="491" customFormat="1" ht="27" customHeight="1" x14ac:dyDescent="0.2">
      <c r="A686" s="504"/>
      <c r="D686" s="1086" t="s">
        <v>291</v>
      </c>
      <c r="E686" s="1087"/>
      <c r="F686" s="1087"/>
      <c r="G686" s="1087"/>
      <c r="H686" s="1087"/>
      <c r="I686" s="1087"/>
      <c r="J686" s="1087"/>
      <c r="K686" s="1087"/>
      <c r="L686" s="1087"/>
      <c r="M686" s="1088"/>
      <c r="N686" s="981">
        <v>137229.32999999999</v>
      </c>
      <c r="O686" s="981"/>
      <c r="P686" s="981"/>
      <c r="Q686" s="981"/>
      <c r="R686" s="981"/>
      <c r="S686" s="981"/>
      <c r="T686" s="981"/>
      <c r="U686" s="981"/>
      <c r="V686" s="981"/>
      <c r="W686" s="981"/>
      <c r="X686" s="981">
        <v>0</v>
      </c>
      <c r="Y686" s="981"/>
      <c r="Z686" s="981"/>
      <c r="AA686" s="981"/>
      <c r="AB686" s="981"/>
      <c r="AC686" s="981"/>
      <c r="AD686" s="981"/>
      <c r="AE686" s="981"/>
      <c r="AF686" s="981"/>
      <c r="AG686" s="981"/>
    </row>
    <row r="687" spans="1:36" s="491" customFormat="1" ht="27" customHeight="1" x14ac:dyDescent="0.2">
      <c r="A687" s="504"/>
      <c r="D687" s="1089" t="s">
        <v>292</v>
      </c>
      <c r="E687" s="1090"/>
      <c r="F687" s="1090"/>
      <c r="G687" s="1090"/>
      <c r="H687" s="1090"/>
      <c r="I687" s="1090"/>
      <c r="J687" s="1090"/>
      <c r="K687" s="1090"/>
      <c r="L687" s="1090"/>
      <c r="M687" s="1091"/>
      <c r="N687" s="981">
        <v>0</v>
      </c>
      <c r="O687" s="981"/>
      <c r="P687" s="981"/>
      <c r="Q687" s="981"/>
      <c r="R687" s="981"/>
      <c r="S687" s="981"/>
      <c r="T687" s="981"/>
      <c r="U687" s="981"/>
      <c r="V687" s="981"/>
      <c r="W687" s="981"/>
      <c r="X687" s="981">
        <v>0</v>
      </c>
      <c r="Y687" s="981"/>
      <c r="Z687" s="981"/>
      <c r="AA687" s="981"/>
      <c r="AB687" s="981"/>
      <c r="AC687" s="981"/>
      <c r="AD687" s="981"/>
      <c r="AE687" s="981"/>
      <c r="AF687" s="981"/>
      <c r="AG687" s="981"/>
    </row>
    <row r="688" spans="1:36" s="491" customFormat="1" ht="27" customHeight="1" x14ac:dyDescent="0.2">
      <c r="A688" s="504"/>
      <c r="D688" s="974" t="s">
        <v>293</v>
      </c>
      <c r="E688" s="975"/>
      <c r="F688" s="975"/>
      <c r="G688" s="975"/>
      <c r="H688" s="975"/>
      <c r="I688" s="975"/>
      <c r="J688" s="975"/>
      <c r="K688" s="975"/>
      <c r="L688" s="975"/>
      <c r="M688" s="976"/>
      <c r="N688" s="981">
        <v>0</v>
      </c>
      <c r="O688" s="981"/>
      <c r="P688" s="981"/>
      <c r="Q688" s="981"/>
      <c r="R688" s="981"/>
      <c r="S688" s="981"/>
      <c r="T688" s="981"/>
      <c r="U688" s="981"/>
      <c r="V688" s="981"/>
      <c r="W688" s="981"/>
      <c r="X688" s="981">
        <v>0</v>
      </c>
      <c r="Y688" s="981"/>
      <c r="Z688" s="981"/>
      <c r="AA688" s="981"/>
      <c r="AB688" s="981"/>
      <c r="AC688" s="981"/>
      <c r="AD688" s="981"/>
      <c r="AE688" s="981"/>
      <c r="AF688" s="981"/>
      <c r="AG688" s="981"/>
    </row>
    <row r="689" spans="1:36" s="491" customFormat="1" ht="27" customHeight="1" x14ac:dyDescent="0.2">
      <c r="A689" s="504"/>
      <c r="D689" s="1089" t="s">
        <v>2195</v>
      </c>
      <c r="E689" s="1090"/>
      <c r="F689" s="1090"/>
      <c r="G689" s="1090"/>
      <c r="H689" s="1090"/>
      <c r="I689" s="1090"/>
      <c r="J689" s="1090"/>
      <c r="K689" s="1090"/>
      <c r="L689" s="1090"/>
      <c r="M689" s="1091"/>
      <c r="N689" s="1118">
        <v>125739</v>
      </c>
      <c r="O689" s="1118"/>
      <c r="P689" s="1118"/>
      <c r="Q689" s="1118"/>
      <c r="R689" s="1118"/>
      <c r="S689" s="1118"/>
      <c r="T689" s="1118"/>
      <c r="U689" s="1118"/>
      <c r="V689" s="1118"/>
      <c r="W689" s="1118"/>
      <c r="X689" s="1097">
        <v>0</v>
      </c>
      <c r="Y689" s="1097"/>
      <c r="Z689" s="1097"/>
      <c r="AA689" s="1097"/>
      <c r="AB689" s="1097"/>
      <c r="AC689" s="1097"/>
      <c r="AD689" s="1097"/>
      <c r="AE689" s="1097"/>
      <c r="AF689" s="1097"/>
      <c r="AG689" s="1097"/>
      <c r="AJ689" s="854"/>
    </row>
    <row r="690" spans="1:36" s="491" customFormat="1" ht="27" customHeight="1" x14ac:dyDescent="0.2">
      <c r="A690" s="504"/>
      <c r="D690" s="1041" t="s">
        <v>1960</v>
      </c>
      <c r="E690" s="975"/>
      <c r="F690" s="975"/>
      <c r="G690" s="975"/>
      <c r="H690" s="975"/>
      <c r="I690" s="975"/>
      <c r="J690" s="975"/>
      <c r="K690" s="975"/>
      <c r="L690" s="975"/>
      <c r="M690" s="976"/>
      <c r="N690" s="981">
        <v>11490.33</v>
      </c>
      <c r="O690" s="981"/>
      <c r="P690" s="981"/>
      <c r="Q690" s="981"/>
      <c r="R690" s="981"/>
      <c r="S690" s="981"/>
      <c r="T690" s="981"/>
      <c r="U690" s="981"/>
      <c r="V690" s="981"/>
      <c r="W690" s="981"/>
      <c r="X690" s="981">
        <v>0</v>
      </c>
      <c r="Y690" s="981"/>
      <c r="Z690" s="981"/>
      <c r="AA690" s="981"/>
      <c r="AB690" s="981"/>
      <c r="AC690" s="981"/>
      <c r="AD690" s="981"/>
      <c r="AE690" s="981"/>
      <c r="AF690" s="981"/>
      <c r="AG690" s="981"/>
    </row>
    <row r="691" spans="1:36" s="491" customFormat="1" ht="27" customHeight="1" x14ac:dyDescent="0.2">
      <c r="A691" s="504"/>
      <c r="D691" s="1086" t="s">
        <v>295</v>
      </c>
      <c r="E691" s="1087"/>
      <c r="F691" s="1087"/>
      <c r="G691" s="1087"/>
      <c r="H691" s="1087"/>
      <c r="I691" s="1087"/>
      <c r="J691" s="1087"/>
      <c r="K691" s="1087"/>
      <c r="L691" s="1087"/>
      <c r="M691" s="1088"/>
      <c r="N691" s="981">
        <v>0</v>
      </c>
      <c r="O691" s="981"/>
      <c r="P691" s="981"/>
      <c r="Q691" s="981"/>
      <c r="R691" s="981"/>
      <c r="S691" s="981"/>
      <c r="T691" s="981"/>
      <c r="U691" s="981"/>
      <c r="V691" s="981"/>
      <c r="W691" s="981"/>
      <c r="X691" s="981">
        <v>0</v>
      </c>
      <c r="Y691" s="981"/>
      <c r="Z691" s="981"/>
      <c r="AA691" s="981"/>
      <c r="AB691" s="981"/>
      <c r="AC691" s="981"/>
      <c r="AD691" s="981"/>
      <c r="AE691" s="981"/>
      <c r="AF691" s="981"/>
      <c r="AG691" s="981"/>
    </row>
    <row r="692" spans="1:36" s="491" customFormat="1" ht="27" customHeight="1" x14ac:dyDescent="0.2">
      <c r="A692" s="504"/>
      <c r="D692" s="974"/>
      <c r="E692" s="975"/>
      <c r="F692" s="975"/>
      <c r="G692" s="975"/>
      <c r="H692" s="975"/>
      <c r="I692" s="975"/>
      <c r="J692" s="975"/>
      <c r="K692" s="975"/>
      <c r="L692" s="975"/>
      <c r="M692" s="976"/>
      <c r="N692" s="981"/>
      <c r="O692" s="981"/>
      <c r="P692" s="981"/>
      <c r="Q692" s="981"/>
      <c r="R692" s="981"/>
      <c r="S692" s="981"/>
      <c r="T692" s="981"/>
      <c r="U692" s="981"/>
      <c r="V692" s="981"/>
      <c r="W692" s="981"/>
      <c r="X692" s="1112"/>
      <c r="Y692" s="1113"/>
      <c r="Z692" s="1113"/>
      <c r="AA692" s="1113"/>
      <c r="AB692" s="1113"/>
      <c r="AC692" s="1113"/>
      <c r="AD692" s="1113"/>
      <c r="AE692" s="1113"/>
      <c r="AF692" s="1113"/>
      <c r="AG692" s="1080"/>
    </row>
    <row r="693" spans="1:36" ht="14.25" customHeight="1" x14ac:dyDescent="0.2">
      <c r="D693" s="512"/>
      <c r="E693" s="512"/>
      <c r="F693" s="512"/>
      <c r="G693" s="512"/>
      <c r="H693" s="512"/>
      <c r="I693" s="512"/>
      <c r="J693" s="512"/>
      <c r="K693" s="512"/>
      <c r="L693" s="512"/>
      <c r="M693" s="512"/>
    </row>
    <row r="694" spans="1:36" ht="14.25" customHeight="1" x14ac:dyDescent="0.2">
      <c r="D694" s="1076" t="s">
        <v>1288</v>
      </c>
      <c r="E694" s="1076"/>
      <c r="F694" s="1076"/>
      <c r="G694" s="1076"/>
      <c r="H694" s="1076"/>
      <c r="I694" s="1076"/>
      <c r="J694" s="1076"/>
      <c r="K694" s="1076"/>
      <c r="L694" s="1076"/>
      <c r="M694" s="1076"/>
      <c r="N694" s="1076"/>
      <c r="O694" s="1076"/>
      <c r="P694" s="1076"/>
      <c r="Q694" s="1076"/>
      <c r="R694" s="1076"/>
      <c r="S694" s="1076"/>
      <c r="T694" s="1076"/>
      <c r="U694" s="1076"/>
      <c r="V694" s="1076"/>
      <c r="W694" s="1076"/>
      <c r="X694" s="1076"/>
      <c r="Y694" s="1076"/>
      <c r="Z694" s="1076"/>
      <c r="AA694" s="1076"/>
      <c r="AB694" s="1076"/>
      <c r="AC694" s="1076"/>
      <c r="AD694" s="1076"/>
      <c r="AE694" s="1076"/>
      <c r="AF694" s="1076"/>
      <c r="AG694" s="1076"/>
    </row>
    <row r="695" spans="1:36" ht="14.25" customHeight="1" thickBot="1" x14ac:dyDescent="0.25">
      <c r="D695" s="512"/>
      <c r="E695" s="512"/>
      <c r="F695" s="512"/>
      <c r="G695" s="512"/>
      <c r="H695" s="512"/>
      <c r="I695" s="512"/>
      <c r="J695" s="512"/>
      <c r="K695" s="512"/>
      <c r="L695" s="512"/>
      <c r="M695" s="512"/>
    </row>
    <row r="696" spans="1:36" ht="14.25" customHeight="1" x14ac:dyDescent="0.2">
      <c r="A696" s="493">
        <v>38</v>
      </c>
      <c r="D696" s="1059" t="s">
        <v>131</v>
      </c>
      <c r="E696" s="1060"/>
      <c r="F696" s="1060"/>
      <c r="G696" s="1060"/>
      <c r="H696" s="1060"/>
      <c r="I696" s="1060"/>
      <c r="J696" s="1060"/>
      <c r="K696" s="1060"/>
      <c r="L696" s="1060"/>
      <c r="M696" s="1061"/>
      <c r="N696" s="1068" t="s">
        <v>2</v>
      </c>
      <c r="O696" s="1069"/>
      <c r="P696" s="1069"/>
      <c r="Q696" s="1069"/>
      <c r="R696" s="1069"/>
      <c r="S696" s="1069"/>
      <c r="T696" s="1069"/>
      <c r="U696" s="1069"/>
      <c r="V696" s="1069"/>
      <c r="W696" s="1069"/>
      <c r="X696" s="1068" t="s">
        <v>3</v>
      </c>
      <c r="Y696" s="1069"/>
      <c r="Z696" s="1069"/>
      <c r="AA696" s="1069"/>
      <c r="AB696" s="1069"/>
      <c r="AC696" s="1069"/>
      <c r="AD696" s="1069"/>
      <c r="AE696" s="1069"/>
      <c r="AF696" s="1069"/>
      <c r="AG696" s="1070"/>
    </row>
    <row r="697" spans="1:36" ht="14.25" customHeight="1" thickBot="1" x14ac:dyDescent="0.25">
      <c r="D697" s="1065"/>
      <c r="E697" s="1066"/>
      <c r="F697" s="1066"/>
      <c r="G697" s="1066"/>
      <c r="H697" s="1066"/>
      <c r="I697" s="1066"/>
      <c r="J697" s="1066"/>
      <c r="K697" s="1066"/>
      <c r="L697" s="1066"/>
      <c r="M697" s="1067"/>
      <c r="N697" s="1071"/>
      <c r="O697" s="1072"/>
      <c r="P697" s="1072"/>
      <c r="Q697" s="1072"/>
      <c r="R697" s="1072"/>
      <c r="S697" s="1072"/>
      <c r="T697" s="1072"/>
      <c r="U697" s="1072"/>
      <c r="V697" s="1072"/>
      <c r="W697" s="1072"/>
      <c r="X697" s="1071"/>
      <c r="Y697" s="1072"/>
      <c r="Z697" s="1072"/>
      <c r="AA697" s="1072"/>
      <c r="AB697" s="1072"/>
      <c r="AC697" s="1072"/>
      <c r="AD697" s="1072"/>
      <c r="AE697" s="1072"/>
      <c r="AF697" s="1072"/>
      <c r="AG697" s="1073"/>
    </row>
    <row r="698" spans="1:36" ht="26.25" customHeight="1" x14ac:dyDescent="0.2">
      <c r="D698" s="985" t="s">
        <v>297</v>
      </c>
      <c r="E698" s="986"/>
      <c r="F698" s="986"/>
      <c r="G698" s="986"/>
      <c r="H698" s="986"/>
      <c r="I698" s="986"/>
      <c r="J698" s="986"/>
      <c r="K698" s="986"/>
      <c r="L698" s="986"/>
      <c r="M698" s="987"/>
      <c r="N698" s="1115">
        <v>0</v>
      </c>
      <c r="O698" s="1116"/>
      <c r="P698" s="1116"/>
      <c r="Q698" s="1116"/>
      <c r="R698" s="1116"/>
      <c r="S698" s="1116"/>
      <c r="T698" s="1116"/>
      <c r="U698" s="1116"/>
      <c r="V698" s="1116"/>
      <c r="W698" s="1117"/>
      <c r="X698" s="1115">
        <v>6989534</v>
      </c>
      <c r="Y698" s="1116"/>
      <c r="Z698" s="1116"/>
      <c r="AA698" s="1116"/>
      <c r="AB698" s="1116"/>
      <c r="AC698" s="1116"/>
      <c r="AD698" s="1116"/>
      <c r="AE698" s="1116"/>
      <c r="AF698" s="1116"/>
      <c r="AG698" s="1117"/>
    </row>
    <row r="699" spans="1:36" ht="26.25" customHeight="1" x14ac:dyDescent="0.2">
      <c r="D699" s="974" t="s">
        <v>298</v>
      </c>
      <c r="E699" s="975"/>
      <c r="F699" s="975"/>
      <c r="G699" s="975"/>
      <c r="H699" s="975"/>
      <c r="I699" s="975"/>
      <c r="J699" s="975"/>
      <c r="K699" s="975"/>
      <c r="L699" s="975"/>
      <c r="M699" s="976"/>
      <c r="N699" s="1112">
        <v>0</v>
      </c>
      <c r="O699" s="1113"/>
      <c r="P699" s="1113"/>
      <c r="Q699" s="1113"/>
      <c r="R699" s="1113"/>
      <c r="S699" s="1113"/>
      <c r="T699" s="1113"/>
      <c r="U699" s="1113"/>
      <c r="V699" s="1113"/>
      <c r="W699" s="1080"/>
      <c r="X699" s="1112">
        <v>1385322</v>
      </c>
      <c r="Y699" s="1113"/>
      <c r="Z699" s="1113"/>
      <c r="AA699" s="1113"/>
      <c r="AB699" s="1113"/>
      <c r="AC699" s="1113"/>
      <c r="AD699" s="1113"/>
      <c r="AE699" s="1113"/>
      <c r="AF699" s="1113"/>
      <c r="AG699" s="1080"/>
      <c r="AJ699" s="849"/>
    </row>
    <row r="700" spans="1:36" ht="26.25" customHeight="1" x14ac:dyDescent="0.2">
      <c r="D700" s="1041" t="s">
        <v>2194</v>
      </c>
      <c r="E700" s="975"/>
      <c r="F700" s="975"/>
      <c r="G700" s="975"/>
      <c r="H700" s="975"/>
      <c r="I700" s="975"/>
      <c r="J700" s="975"/>
      <c r="K700" s="975"/>
      <c r="L700" s="975"/>
      <c r="M700" s="976"/>
      <c r="N700" s="1112">
        <v>7114.14</v>
      </c>
      <c r="O700" s="1113"/>
      <c r="P700" s="1113"/>
      <c r="Q700" s="1113"/>
      <c r="R700" s="1113"/>
      <c r="S700" s="1113"/>
      <c r="T700" s="1113"/>
      <c r="U700" s="1113"/>
      <c r="V700" s="1113"/>
      <c r="W700" s="1080"/>
      <c r="X700" s="1112">
        <v>0</v>
      </c>
      <c r="Y700" s="1113"/>
      <c r="Z700" s="1113"/>
      <c r="AA700" s="1113"/>
      <c r="AB700" s="1113"/>
      <c r="AC700" s="1113"/>
      <c r="AD700" s="1113"/>
      <c r="AE700" s="1113"/>
      <c r="AF700" s="1113"/>
      <c r="AG700" s="1080"/>
    </row>
    <row r="701" spans="1:36" ht="26.25" customHeight="1" x14ac:dyDescent="0.2">
      <c r="D701" s="1041" t="s">
        <v>1931</v>
      </c>
      <c r="E701" s="975"/>
      <c r="F701" s="975"/>
      <c r="G701" s="975"/>
      <c r="H701" s="975"/>
      <c r="I701" s="975"/>
      <c r="J701" s="975"/>
      <c r="K701" s="975"/>
      <c r="L701" s="975"/>
      <c r="M701" s="976"/>
      <c r="N701" s="1114">
        <v>0</v>
      </c>
      <c r="O701" s="1102"/>
      <c r="P701" s="1102"/>
      <c r="Q701" s="1102"/>
      <c r="R701" s="1102"/>
      <c r="S701" s="1102"/>
      <c r="T701" s="1102"/>
      <c r="U701" s="1102"/>
      <c r="V701" s="1102"/>
      <c r="W701" s="1103"/>
      <c r="X701" s="1114">
        <v>-320958</v>
      </c>
      <c r="Y701" s="1102"/>
      <c r="Z701" s="1102"/>
      <c r="AA701" s="1102"/>
      <c r="AB701" s="1102"/>
      <c r="AC701" s="1102"/>
      <c r="AD701" s="1102"/>
      <c r="AE701" s="1102"/>
      <c r="AF701" s="1102"/>
      <c r="AG701" s="1103"/>
    </row>
    <row r="702" spans="1:36" ht="26.25" customHeight="1" thickBot="1" x14ac:dyDescent="0.25">
      <c r="D702" s="1081" t="s">
        <v>303</v>
      </c>
      <c r="E702" s="1082"/>
      <c r="F702" s="1082"/>
      <c r="G702" s="1082"/>
      <c r="H702" s="1082"/>
      <c r="I702" s="1082"/>
      <c r="J702" s="1082"/>
      <c r="K702" s="1082"/>
      <c r="L702" s="1082"/>
      <c r="M702" s="1083"/>
      <c r="N702" s="1107">
        <v>7114.14</v>
      </c>
      <c r="O702" s="1108"/>
      <c r="P702" s="1108"/>
      <c r="Q702" s="1108"/>
      <c r="R702" s="1108"/>
      <c r="S702" s="1108"/>
      <c r="T702" s="1108"/>
      <c r="U702" s="1108"/>
      <c r="V702" s="1108"/>
      <c r="W702" s="1109"/>
      <c r="X702" s="1107">
        <f ca="1">X698+X699+X700+X701</f>
        <v>8053898</v>
      </c>
      <c r="Y702" s="1108"/>
      <c r="Z702" s="1108"/>
      <c r="AA702" s="1108"/>
      <c r="AB702" s="1108"/>
      <c r="AC702" s="1108"/>
      <c r="AD702" s="1108"/>
      <c r="AE702" s="1108"/>
      <c r="AF702" s="1108"/>
      <c r="AG702" s="1109"/>
    </row>
    <row r="703" spans="1:36" ht="26.25" customHeight="1" x14ac:dyDescent="0.2">
      <c r="D703" s="513"/>
      <c r="E703" s="513"/>
      <c r="F703" s="513"/>
      <c r="G703" s="513"/>
      <c r="H703" s="513"/>
      <c r="I703" s="513"/>
      <c r="J703" s="513"/>
      <c r="K703" s="513"/>
      <c r="L703" s="513"/>
      <c r="M703" s="513"/>
      <c r="N703" s="822"/>
      <c r="O703" s="822"/>
      <c r="P703" s="822"/>
      <c r="Q703" s="822"/>
      <c r="R703" s="822"/>
      <c r="S703" s="822"/>
      <c r="T703" s="822"/>
      <c r="U703" s="822"/>
      <c r="V703" s="822"/>
      <c r="W703" s="822"/>
      <c r="X703" s="822"/>
      <c r="Y703" s="822"/>
      <c r="Z703" s="822"/>
      <c r="AA703" s="822"/>
      <c r="AB703" s="822"/>
      <c r="AC703" s="822"/>
      <c r="AD703" s="822"/>
      <c r="AE703" s="822"/>
      <c r="AF703" s="822"/>
      <c r="AG703" s="822"/>
    </row>
    <row r="704" spans="1:36" ht="14.25" customHeight="1" x14ac:dyDescent="0.2">
      <c r="D704" s="1110" t="s">
        <v>1289</v>
      </c>
      <c r="E704" s="1110"/>
      <c r="F704" s="1110"/>
      <c r="G704" s="1110"/>
      <c r="H704" s="1110"/>
      <c r="I704" s="1110"/>
      <c r="J704" s="1110"/>
      <c r="K704" s="1110"/>
      <c r="L704" s="1110"/>
      <c r="M704" s="1110"/>
      <c r="N704" s="1110"/>
      <c r="O704" s="1110"/>
      <c r="P704" s="1110"/>
      <c r="Q704" s="1110"/>
      <c r="R704" s="1110"/>
      <c r="S704" s="1110"/>
      <c r="T704" s="1110"/>
      <c r="U704" s="1110"/>
      <c r="V704" s="1110"/>
      <c r="W704" s="1110"/>
      <c r="X704" s="1110"/>
      <c r="Y704" s="1110"/>
      <c r="Z704" s="1110"/>
      <c r="AA704" s="1110"/>
      <c r="AB704" s="1110"/>
      <c r="AC704" s="1110"/>
      <c r="AD704" s="1110"/>
      <c r="AE704" s="1110"/>
      <c r="AF704" s="1110"/>
      <c r="AG704" s="1110"/>
    </row>
    <row r="706" spans="1:36" ht="14.25" customHeight="1" x14ac:dyDescent="0.2">
      <c r="D706" s="1111" t="s">
        <v>1290</v>
      </c>
      <c r="E706" s="1111"/>
      <c r="F706" s="1111"/>
      <c r="G706" s="1111"/>
      <c r="H706" s="1111"/>
      <c r="I706" s="1111"/>
      <c r="J706" s="1111"/>
      <c r="K706" s="1111"/>
      <c r="L706" s="1111"/>
      <c r="M706" s="1111"/>
      <c r="N706" s="1111"/>
      <c r="O706" s="1111"/>
      <c r="P706" s="1111"/>
      <c r="Q706" s="1111"/>
      <c r="R706" s="1111"/>
      <c r="S706" s="1111"/>
      <c r="T706" s="1111"/>
      <c r="U706" s="1111"/>
      <c r="V706" s="1111"/>
      <c r="W706" s="1111"/>
      <c r="X706" s="1111"/>
      <c r="Y706" s="1111"/>
      <c r="Z706" s="1111"/>
      <c r="AA706" s="1111"/>
      <c r="AB706" s="1111"/>
      <c r="AC706" s="1111"/>
      <c r="AD706" s="1111"/>
      <c r="AE706" s="1111"/>
      <c r="AF706" s="1111"/>
      <c r="AG706" s="1111"/>
    </row>
    <row r="707" spans="1:36" ht="14.25" customHeight="1" thickBot="1" x14ac:dyDescent="0.25"/>
    <row r="708" spans="1:36" ht="14.25" customHeight="1" x14ac:dyDescent="0.2">
      <c r="A708" s="493">
        <v>39</v>
      </c>
      <c r="D708" s="993" t="s">
        <v>131</v>
      </c>
      <c r="E708" s="994"/>
      <c r="F708" s="994"/>
      <c r="G708" s="994"/>
      <c r="H708" s="994"/>
      <c r="I708" s="994"/>
      <c r="J708" s="994"/>
      <c r="K708" s="994"/>
      <c r="L708" s="994"/>
      <c r="M708" s="995"/>
      <c r="N708" s="1069" t="s">
        <v>2</v>
      </c>
      <c r="O708" s="1069"/>
      <c r="P708" s="1069"/>
      <c r="Q708" s="1069"/>
      <c r="R708" s="1069"/>
      <c r="S708" s="1069"/>
      <c r="T708" s="1069"/>
      <c r="U708" s="1069"/>
      <c r="V708" s="1069"/>
      <c r="W708" s="1069"/>
      <c r="X708" s="1068" t="s">
        <v>3</v>
      </c>
      <c r="Y708" s="1069"/>
      <c r="Z708" s="1069"/>
      <c r="AA708" s="1069"/>
      <c r="AB708" s="1069"/>
      <c r="AC708" s="1069"/>
      <c r="AD708" s="1069"/>
      <c r="AE708" s="1069"/>
      <c r="AF708" s="1069"/>
      <c r="AG708" s="1070"/>
    </row>
    <row r="709" spans="1:36" ht="14.25" customHeight="1" thickBot="1" x14ac:dyDescent="0.25">
      <c r="D709" s="996"/>
      <c r="E709" s="997"/>
      <c r="F709" s="997"/>
      <c r="G709" s="997"/>
      <c r="H709" s="997"/>
      <c r="I709" s="997"/>
      <c r="J709" s="997"/>
      <c r="K709" s="997"/>
      <c r="L709" s="997"/>
      <c r="M709" s="998"/>
      <c r="N709" s="1072"/>
      <c r="O709" s="1072"/>
      <c r="P709" s="1072"/>
      <c r="Q709" s="1072"/>
      <c r="R709" s="1072"/>
      <c r="S709" s="1072"/>
      <c r="T709" s="1072"/>
      <c r="U709" s="1072"/>
      <c r="V709" s="1072"/>
      <c r="W709" s="1072"/>
      <c r="X709" s="1071"/>
      <c r="Y709" s="1072"/>
      <c r="Z709" s="1072"/>
      <c r="AA709" s="1072"/>
      <c r="AB709" s="1072"/>
      <c r="AC709" s="1072"/>
      <c r="AD709" s="1072"/>
      <c r="AE709" s="1072"/>
      <c r="AF709" s="1072"/>
      <c r="AG709" s="1073"/>
    </row>
    <row r="710" spans="1:36" s="16" customFormat="1" ht="29.25" customHeight="1" x14ac:dyDescent="0.25">
      <c r="A710" s="509"/>
      <c r="D710" s="1104" t="s">
        <v>305</v>
      </c>
      <c r="E710" s="1105"/>
      <c r="F710" s="1105"/>
      <c r="G710" s="1105"/>
      <c r="H710" s="1105"/>
      <c r="I710" s="1105"/>
      <c r="J710" s="1105"/>
      <c r="K710" s="1105"/>
      <c r="L710" s="1105"/>
      <c r="M710" s="1106"/>
      <c r="N710" s="1096">
        <v>130815.42</v>
      </c>
      <c r="O710" s="1097"/>
      <c r="P710" s="1097"/>
      <c r="Q710" s="1097"/>
      <c r="R710" s="1097"/>
      <c r="S710" s="1097"/>
      <c r="T710" s="1097"/>
      <c r="U710" s="1097"/>
      <c r="V710" s="1097"/>
      <c r="W710" s="1097"/>
      <c r="X710" s="1096">
        <v>1601549</v>
      </c>
      <c r="Y710" s="1097"/>
      <c r="Z710" s="1097"/>
      <c r="AA710" s="1097"/>
      <c r="AB710" s="1097"/>
      <c r="AC710" s="1097"/>
      <c r="AD710" s="1097"/>
      <c r="AE710" s="1097"/>
      <c r="AF710" s="1097"/>
      <c r="AG710" s="1097"/>
      <c r="AH710" s="850"/>
    </row>
    <row r="711" spans="1:36" s="16" customFormat="1" ht="29.25" customHeight="1" x14ac:dyDescent="0.25">
      <c r="A711" s="509"/>
      <c r="D711" s="974" t="s">
        <v>1640</v>
      </c>
      <c r="E711" s="975"/>
      <c r="F711" s="975"/>
      <c r="G711" s="975"/>
      <c r="H711" s="975"/>
      <c r="I711" s="975"/>
      <c r="J711" s="975"/>
      <c r="K711" s="975"/>
      <c r="L711" s="975"/>
      <c r="M711" s="976"/>
      <c r="N711" s="1094">
        <v>0</v>
      </c>
      <c r="O711" s="1095"/>
      <c r="P711" s="1095"/>
      <c r="Q711" s="1095"/>
      <c r="R711" s="1095"/>
      <c r="S711" s="1095"/>
      <c r="T711" s="1095"/>
      <c r="U711" s="1095"/>
      <c r="V711" s="1095"/>
      <c r="W711" s="1095"/>
      <c r="X711" s="1094">
        <v>0</v>
      </c>
      <c r="Y711" s="1095"/>
      <c r="Z711" s="1095"/>
      <c r="AA711" s="1095"/>
      <c r="AB711" s="1095"/>
      <c r="AC711" s="1095"/>
      <c r="AD711" s="1095"/>
      <c r="AE711" s="1095"/>
      <c r="AF711" s="1095"/>
      <c r="AG711" s="1095"/>
    </row>
    <row r="712" spans="1:36" s="16" customFormat="1" ht="29.25" customHeight="1" x14ac:dyDescent="0.25">
      <c r="A712" s="509"/>
      <c r="D712" s="1041" t="s">
        <v>1936</v>
      </c>
      <c r="E712" s="975"/>
      <c r="F712" s="975"/>
      <c r="G712" s="975"/>
      <c r="H712" s="975"/>
      <c r="I712" s="975"/>
      <c r="J712" s="975"/>
      <c r="K712" s="975"/>
      <c r="L712" s="975"/>
      <c r="M712" s="976"/>
      <c r="N712" s="1102">
        <v>0</v>
      </c>
      <c r="O712" s="1102"/>
      <c r="P712" s="1102"/>
      <c r="Q712" s="1102"/>
      <c r="R712" s="1102"/>
      <c r="S712" s="1102"/>
      <c r="T712" s="1102"/>
      <c r="U712" s="1102"/>
      <c r="V712" s="1102"/>
      <c r="W712" s="1103"/>
      <c r="X712" s="1102">
        <v>8000</v>
      </c>
      <c r="Y712" s="1102"/>
      <c r="Z712" s="1102"/>
      <c r="AA712" s="1102"/>
      <c r="AB712" s="1102"/>
      <c r="AC712" s="1102"/>
      <c r="AD712" s="1102"/>
      <c r="AE712" s="1102"/>
      <c r="AF712" s="1102"/>
      <c r="AG712" s="1103"/>
    </row>
    <row r="713" spans="1:36" s="16" customFormat="1" ht="29.25" customHeight="1" x14ac:dyDescent="0.25">
      <c r="A713" s="509"/>
      <c r="D713" s="1041" t="s">
        <v>1937</v>
      </c>
      <c r="E713" s="975"/>
      <c r="F713" s="975"/>
      <c r="G713" s="975"/>
      <c r="H713" s="975"/>
      <c r="I713" s="975"/>
      <c r="J713" s="975"/>
      <c r="K713" s="975"/>
      <c r="L713" s="975"/>
      <c r="M713" s="976"/>
      <c r="N713" s="1101">
        <v>0</v>
      </c>
      <c r="O713" s="1101"/>
      <c r="P713" s="1101"/>
      <c r="Q713" s="1101"/>
      <c r="R713" s="1101"/>
      <c r="S713" s="1101"/>
      <c r="T713" s="1101"/>
      <c r="U713" s="1101"/>
      <c r="V713" s="1101"/>
      <c r="W713" s="1094"/>
      <c r="X713" s="1101">
        <v>0</v>
      </c>
      <c r="Y713" s="1101"/>
      <c r="Z713" s="1101"/>
      <c r="AA713" s="1101"/>
      <c r="AB713" s="1101"/>
      <c r="AC713" s="1101"/>
      <c r="AD713" s="1101"/>
      <c r="AE713" s="1101"/>
      <c r="AF713" s="1101"/>
      <c r="AG713" s="1094"/>
    </row>
    <row r="714" spans="1:36" s="16" customFormat="1" ht="29.25" customHeight="1" x14ac:dyDescent="0.25">
      <c r="A714" s="509"/>
      <c r="D714" s="1098" t="s">
        <v>1932</v>
      </c>
      <c r="E714" s="1099"/>
      <c r="F714" s="1099"/>
      <c r="G714" s="1099"/>
      <c r="H714" s="1099"/>
      <c r="I714" s="1099"/>
      <c r="J714" s="1099"/>
      <c r="K714" s="1099"/>
      <c r="L714" s="1099"/>
      <c r="M714" s="1100"/>
      <c r="N714" s="1101">
        <v>0</v>
      </c>
      <c r="O714" s="1101"/>
      <c r="P714" s="1101"/>
      <c r="Q714" s="1101"/>
      <c r="R714" s="1101"/>
      <c r="S714" s="1101"/>
      <c r="T714" s="1101"/>
      <c r="U714" s="1101"/>
      <c r="V714" s="1101"/>
      <c r="W714" s="1094"/>
      <c r="X714" s="1101">
        <v>602258</v>
      </c>
      <c r="Y714" s="1101"/>
      <c r="Z714" s="1101"/>
      <c r="AA714" s="1101"/>
      <c r="AB714" s="1101"/>
      <c r="AC714" s="1101"/>
      <c r="AD714" s="1101"/>
      <c r="AE714" s="1101"/>
      <c r="AF714" s="1101"/>
      <c r="AG714" s="1094"/>
    </row>
    <row r="715" spans="1:36" s="16" customFormat="1" ht="29.25" customHeight="1" x14ac:dyDescent="0.25">
      <c r="A715" s="509"/>
      <c r="D715" s="1041" t="s">
        <v>1933</v>
      </c>
      <c r="E715" s="1092"/>
      <c r="F715" s="1092"/>
      <c r="G715" s="1092"/>
      <c r="H715" s="1092"/>
      <c r="I715" s="1092"/>
      <c r="J715" s="1092"/>
      <c r="K715" s="1092"/>
      <c r="L715" s="1092"/>
      <c r="M715" s="1093"/>
      <c r="N715" s="1094">
        <v>0</v>
      </c>
      <c r="O715" s="1095"/>
      <c r="P715" s="1095"/>
      <c r="Q715" s="1095"/>
      <c r="R715" s="1095"/>
      <c r="S715" s="1095"/>
      <c r="T715" s="1095"/>
      <c r="U715" s="1095"/>
      <c r="V715" s="1095"/>
      <c r="W715" s="1095"/>
      <c r="X715" s="1094">
        <v>519416</v>
      </c>
      <c r="Y715" s="1095"/>
      <c r="Z715" s="1095"/>
      <c r="AA715" s="1095"/>
      <c r="AB715" s="1095"/>
      <c r="AC715" s="1095"/>
      <c r="AD715" s="1095"/>
      <c r="AE715" s="1095"/>
      <c r="AF715" s="1095"/>
      <c r="AG715" s="1095"/>
    </row>
    <row r="716" spans="1:36" s="16" customFormat="1" ht="29.25" customHeight="1" x14ac:dyDescent="0.25">
      <c r="A716" s="509"/>
      <c r="D716" s="1041" t="s">
        <v>1934</v>
      </c>
      <c r="E716" s="975"/>
      <c r="F716" s="975"/>
      <c r="G716" s="975"/>
      <c r="H716" s="975"/>
      <c r="I716" s="975"/>
      <c r="J716" s="975"/>
      <c r="K716" s="975"/>
      <c r="L716" s="975"/>
      <c r="M716" s="976"/>
      <c r="N716" s="1094">
        <v>0</v>
      </c>
      <c r="O716" s="1095"/>
      <c r="P716" s="1095"/>
      <c r="Q716" s="1095"/>
      <c r="R716" s="1095"/>
      <c r="S716" s="1095"/>
      <c r="T716" s="1095"/>
      <c r="U716" s="1095"/>
      <c r="V716" s="1095"/>
      <c r="W716" s="1095"/>
      <c r="X716" s="1094">
        <v>0</v>
      </c>
      <c r="Y716" s="1095"/>
      <c r="Z716" s="1095"/>
      <c r="AA716" s="1095"/>
      <c r="AB716" s="1095"/>
      <c r="AC716" s="1095"/>
      <c r="AD716" s="1095"/>
      <c r="AE716" s="1095"/>
      <c r="AF716" s="1095"/>
      <c r="AG716" s="1095"/>
    </row>
    <row r="717" spans="1:36" s="16" customFormat="1" ht="29.25" customHeight="1" x14ac:dyDescent="0.25">
      <c r="A717" s="509"/>
      <c r="D717" s="1041" t="s">
        <v>1951</v>
      </c>
      <c r="E717" s="975"/>
      <c r="F717" s="975"/>
      <c r="G717" s="975"/>
      <c r="H717" s="975"/>
      <c r="I717" s="975"/>
      <c r="J717" s="975"/>
      <c r="K717" s="975"/>
      <c r="L717" s="975"/>
      <c r="M717" s="976"/>
      <c r="N717" s="1094">
        <v>4027.74</v>
      </c>
      <c r="O717" s="1095"/>
      <c r="P717" s="1095"/>
      <c r="Q717" s="1095"/>
      <c r="R717" s="1095"/>
      <c r="S717" s="1095"/>
      <c r="T717" s="1095"/>
      <c r="U717" s="1095"/>
      <c r="V717" s="1095"/>
      <c r="W717" s="1095"/>
      <c r="X717" s="1094">
        <v>19813</v>
      </c>
      <c r="Y717" s="1095"/>
      <c r="Z717" s="1095"/>
      <c r="AA717" s="1095"/>
      <c r="AB717" s="1095"/>
      <c r="AC717" s="1095"/>
      <c r="AD717" s="1095"/>
      <c r="AE717" s="1095"/>
      <c r="AF717" s="1095"/>
      <c r="AG717" s="1095"/>
    </row>
    <row r="718" spans="1:36" s="16" customFormat="1" ht="29.25" customHeight="1" x14ac:dyDescent="0.25">
      <c r="A718" s="509"/>
      <c r="D718" s="1041" t="s">
        <v>1952</v>
      </c>
      <c r="E718" s="975"/>
      <c r="F718" s="975"/>
      <c r="G718" s="975"/>
      <c r="H718" s="975"/>
      <c r="I718" s="975"/>
      <c r="J718" s="975"/>
      <c r="K718" s="975"/>
      <c r="L718" s="975"/>
      <c r="M718" s="976"/>
      <c r="N718" s="1094">
        <v>0</v>
      </c>
      <c r="O718" s="1095"/>
      <c r="P718" s="1095"/>
      <c r="Q718" s="1095"/>
      <c r="R718" s="1095"/>
      <c r="S718" s="1095"/>
      <c r="T718" s="1095"/>
      <c r="U718" s="1095"/>
      <c r="V718" s="1095"/>
      <c r="W718" s="1095"/>
      <c r="X718" s="1094">
        <v>63419</v>
      </c>
      <c r="Y718" s="1095"/>
      <c r="Z718" s="1095"/>
      <c r="AA718" s="1095"/>
      <c r="AB718" s="1095"/>
      <c r="AC718" s="1095"/>
      <c r="AD718" s="1095"/>
      <c r="AE718" s="1095"/>
      <c r="AF718" s="1095"/>
      <c r="AG718" s="1095"/>
    </row>
    <row r="719" spans="1:36" s="16" customFormat="1" ht="29.25" customHeight="1" x14ac:dyDescent="0.25">
      <c r="A719" s="509"/>
      <c r="D719" s="1041" t="s">
        <v>1953</v>
      </c>
      <c r="E719" s="975"/>
      <c r="F719" s="975"/>
      <c r="G719" s="975"/>
      <c r="H719" s="975"/>
      <c r="I719" s="975"/>
      <c r="J719" s="975"/>
      <c r="K719" s="975"/>
      <c r="L719" s="975"/>
      <c r="M719" s="976"/>
      <c r="N719" s="1094">
        <v>0</v>
      </c>
      <c r="O719" s="1095"/>
      <c r="P719" s="1095"/>
      <c r="Q719" s="1095"/>
      <c r="R719" s="1095"/>
      <c r="S719" s="1095"/>
      <c r="T719" s="1095"/>
      <c r="U719" s="1095"/>
      <c r="V719" s="1095"/>
      <c r="W719" s="1095"/>
      <c r="X719" s="1094">
        <v>0</v>
      </c>
      <c r="Y719" s="1095"/>
      <c r="Z719" s="1095"/>
      <c r="AA719" s="1095"/>
      <c r="AB719" s="1095"/>
      <c r="AC719" s="1095"/>
      <c r="AD719" s="1095"/>
      <c r="AE719" s="1095"/>
      <c r="AF719" s="1095"/>
      <c r="AG719" s="1095"/>
    </row>
    <row r="720" spans="1:36" s="16" customFormat="1" ht="29.25" customHeight="1" x14ac:dyDescent="0.25">
      <c r="A720" s="509"/>
      <c r="D720" s="1041" t="s">
        <v>1954</v>
      </c>
      <c r="E720" s="975"/>
      <c r="F720" s="975"/>
      <c r="G720" s="975"/>
      <c r="H720" s="975"/>
      <c r="I720" s="975"/>
      <c r="J720" s="975"/>
      <c r="K720" s="975"/>
      <c r="L720" s="975"/>
      <c r="M720" s="976"/>
      <c r="N720" s="1094">
        <v>110</v>
      </c>
      <c r="O720" s="1095"/>
      <c r="P720" s="1095"/>
      <c r="Q720" s="1095"/>
      <c r="R720" s="1095"/>
      <c r="S720" s="1095"/>
      <c r="T720" s="1095"/>
      <c r="U720" s="1095"/>
      <c r="V720" s="1095"/>
      <c r="W720" s="1095"/>
      <c r="X720" s="1094">
        <v>21432</v>
      </c>
      <c r="Y720" s="1095"/>
      <c r="Z720" s="1095"/>
      <c r="AA720" s="1095"/>
      <c r="AB720" s="1095"/>
      <c r="AC720" s="1095"/>
      <c r="AD720" s="1095"/>
      <c r="AE720" s="1095"/>
      <c r="AF720" s="1095"/>
      <c r="AG720" s="1095"/>
      <c r="AJ720" s="850"/>
    </row>
    <row r="721" spans="1:34" s="16" customFormat="1" ht="29.25" customHeight="1" x14ac:dyDescent="0.25">
      <c r="A721" s="509"/>
      <c r="D721" s="1041" t="s">
        <v>1955</v>
      </c>
      <c r="E721" s="975"/>
      <c r="F721" s="975"/>
      <c r="G721" s="975"/>
      <c r="H721" s="975"/>
      <c r="I721" s="975"/>
      <c r="J721" s="975"/>
      <c r="K721" s="975"/>
      <c r="L721" s="975"/>
      <c r="M721" s="976"/>
      <c r="N721" s="1094">
        <v>126677.68</v>
      </c>
      <c r="O721" s="1095"/>
      <c r="P721" s="1095"/>
      <c r="Q721" s="1095"/>
      <c r="R721" s="1095"/>
      <c r="S721" s="1095"/>
      <c r="T721" s="1095"/>
      <c r="U721" s="1095"/>
      <c r="V721" s="1095"/>
      <c r="W721" s="1095"/>
      <c r="X721" s="1094">
        <v>367211</v>
      </c>
      <c r="Y721" s="1095"/>
      <c r="Z721" s="1095"/>
      <c r="AA721" s="1095"/>
      <c r="AB721" s="1095"/>
      <c r="AC721" s="1095"/>
      <c r="AD721" s="1095"/>
      <c r="AE721" s="1095"/>
      <c r="AF721" s="1095"/>
      <c r="AG721" s="1095"/>
    </row>
    <row r="722" spans="1:34" s="16" customFormat="1" ht="29.25" customHeight="1" x14ac:dyDescent="0.25">
      <c r="A722" s="509"/>
      <c r="D722" s="1086" t="s">
        <v>313</v>
      </c>
      <c r="E722" s="1087"/>
      <c r="F722" s="1087"/>
      <c r="G722" s="1087"/>
      <c r="H722" s="1087"/>
      <c r="I722" s="1087"/>
      <c r="J722" s="1087"/>
      <c r="K722" s="1087"/>
      <c r="L722" s="1087"/>
      <c r="M722" s="1088"/>
      <c r="N722" s="1096">
        <v>16785.259999999998</v>
      </c>
      <c r="O722" s="1097"/>
      <c r="P722" s="1097"/>
      <c r="Q722" s="1097"/>
      <c r="R722" s="1097"/>
      <c r="S722" s="1097"/>
      <c r="T722" s="1097"/>
      <c r="U722" s="1097"/>
      <c r="V722" s="1097"/>
      <c r="W722" s="1097"/>
      <c r="X722" s="1096">
        <v>102112</v>
      </c>
      <c r="Y722" s="1097"/>
      <c r="Z722" s="1097"/>
      <c r="AA722" s="1097"/>
      <c r="AB722" s="1097"/>
      <c r="AC722" s="1097"/>
      <c r="AD722" s="1097"/>
      <c r="AE722" s="1097"/>
      <c r="AF722" s="1097"/>
      <c r="AG722" s="1097"/>
    </row>
    <row r="723" spans="1:34" s="16" customFormat="1" ht="29.25" customHeight="1" x14ac:dyDescent="0.25">
      <c r="A723" s="509"/>
      <c r="D723" s="1041" t="s">
        <v>1935</v>
      </c>
      <c r="E723" s="975"/>
      <c r="F723" s="975"/>
      <c r="G723" s="975"/>
      <c r="H723" s="975"/>
      <c r="I723" s="975"/>
      <c r="J723" s="975"/>
      <c r="K723" s="975"/>
      <c r="L723" s="975"/>
      <c r="M723" s="976"/>
      <c r="N723" s="1094">
        <v>0</v>
      </c>
      <c r="O723" s="1095"/>
      <c r="P723" s="1095"/>
      <c r="Q723" s="1095"/>
      <c r="R723" s="1095"/>
      <c r="S723" s="1095"/>
      <c r="T723" s="1095"/>
      <c r="U723" s="1095"/>
      <c r="V723" s="1095"/>
      <c r="W723" s="1095"/>
      <c r="X723" s="1094">
        <v>13587</v>
      </c>
      <c r="Y723" s="1095"/>
      <c r="Z723" s="1095"/>
      <c r="AA723" s="1095"/>
      <c r="AB723" s="1095"/>
      <c r="AC723" s="1095"/>
      <c r="AD723" s="1095"/>
      <c r="AE723" s="1095"/>
      <c r="AF723" s="1095"/>
      <c r="AG723" s="1095"/>
    </row>
    <row r="724" spans="1:34" s="16" customFormat="1" ht="29.25" customHeight="1" x14ac:dyDescent="0.25">
      <c r="A724" s="509"/>
      <c r="D724" s="1041" t="s">
        <v>1956</v>
      </c>
      <c r="E724" s="975"/>
      <c r="F724" s="975"/>
      <c r="G724" s="975"/>
      <c r="H724" s="975"/>
      <c r="I724" s="975"/>
      <c r="J724" s="975"/>
      <c r="K724" s="975"/>
      <c r="L724" s="975"/>
      <c r="M724" s="976"/>
      <c r="N724" s="1094">
        <v>0</v>
      </c>
      <c r="O724" s="1095"/>
      <c r="P724" s="1095"/>
      <c r="Q724" s="1095"/>
      <c r="R724" s="1095"/>
      <c r="S724" s="1095"/>
      <c r="T724" s="1095"/>
      <c r="U724" s="1095"/>
      <c r="V724" s="1095"/>
      <c r="W724" s="1095"/>
      <c r="X724" s="1094">
        <v>2406</v>
      </c>
      <c r="Y724" s="1095"/>
      <c r="Z724" s="1095"/>
      <c r="AA724" s="1095"/>
      <c r="AB724" s="1095"/>
      <c r="AC724" s="1095"/>
      <c r="AD724" s="1095"/>
      <c r="AE724" s="1095"/>
      <c r="AF724" s="1095"/>
      <c r="AG724" s="1095"/>
    </row>
    <row r="725" spans="1:34" s="16" customFormat="1" ht="29.25" customHeight="1" x14ac:dyDescent="0.25">
      <c r="A725" s="509"/>
      <c r="D725" s="1041" t="s">
        <v>1938</v>
      </c>
      <c r="E725" s="975"/>
      <c r="F725" s="975"/>
      <c r="G725" s="975"/>
      <c r="H725" s="975"/>
      <c r="I725" s="975"/>
      <c r="J725" s="975"/>
      <c r="K725" s="975"/>
      <c r="L725" s="975"/>
      <c r="M725" s="976"/>
      <c r="N725" s="1094">
        <v>0</v>
      </c>
      <c r="O725" s="1095"/>
      <c r="P725" s="1095"/>
      <c r="Q725" s="1095"/>
      <c r="R725" s="1095"/>
      <c r="S725" s="1095"/>
      <c r="T725" s="1095"/>
      <c r="U725" s="1095"/>
      <c r="V725" s="1095"/>
      <c r="W725" s="1095"/>
      <c r="X725" s="1094">
        <v>0</v>
      </c>
      <c r="Y725" s="1095"/>
      <c r="Z725" s="1095"/>
      <c r="AA725" s="1095"/>
      <c r="AB725" s="1095"/>
      <c r="AC725" s="1095"/>
      <c r="AD725" s="1095"/>
      <c r="AE725" s="1095"/>
      <c r="AF725" s="1095"/>
      <c r="AG725" s="1095"/>
    </row>
    <row r="726" spans="1:34" s="16" customFormat="1" ht="29.25" customHeight="1" x14ac:dyDescent="0.25">
      <c r="A726" s="509"/>
      <c r="D726" s="1041" t="s">
        <v>1978</v>
      </c>
      <c r="E726" s="1092"/>
      <c r="F726" s="1092"/>
      <c r="G726" s="1092"/>
      <c r="H726" s="1092"/>
      <c r="I726" s="1092"/>
      <c r="J726" s="1092"/>
      <c r="K726" s="1092"/>
      <c r="L726" s="1092"/>
      <c r="M726" s="1093"/>
      <c r="N726" s="1094">
        <v>16785.259999999998</v>
      </c>
      <c r="O726" s="1095"/>
      <c r="P726" s="1095"/>
      <c r="Q726" s="1095"/>
      <c r="R726" s="1095"/>
      <c r="S726" s="1095"/>
      <c r="T726" s="1095"/>
      <c r="U726" s="1095"/>
      <c r="V726" s="1095"/>
      <c r="W726" s="1095"/>
      <c r="X726" s="1094">
        <v>86119</v>
      </c>
      <c r="Y726" s="1095"/>
      <c r="Z726" s="1095"/>
      <c r="AA726" s="1095"/>
      <c r="AB726" s="1095"/>
      <c r="AC726" s="1095"/>
      <c r="AD726" s="1095"/>
      <c r="AE726" s="1095"/>
      <c r="AF726" s="1095"/>
      <c r="AG726" s="1095"/>
    </row>
    <row r="727" spans="1:34" s="16" customFormat="1" ht="29.25" customHeight="1" x14ac:dyDescent="0.25">
      <c r="A727" s="509"/>
      <c r="D727" s="1086" t="s">
        <v>314</v>
      </c>
      <c r="E727" s="1087"/>
      <c r="F727" s="1087"/>
      <c r="G727" s="1087"/>
      <c r="H727" s="1087"/>
      <c r="I727" s="1087"/>
      <c r="J727" s="1087"/>
      <c r="K727" s="1087"/>
      <c r="L727" s="1087"/>
      <c r="M727" s="1088"/>
      <c r="N727" s="1096">
        <v>125739</v>
      </c>
      <c r="O727" s="1097"/>
      <c r="P727" s="1097"/>
      <c r="Q727" s="1097"/>
      <c r="R727" s="1097"/>
      <c r="S727" s="1097"/>
      <c r="T727" s="1097"/>
      <c r="U727" s="1097"/>
      <c r="V727" s="1097"/>
      <c r="W727" s="1097"/>
      <c r="X727" s="1096">
        <v>34158</v>
      </c>
      <c r="Y727" s="1097"/>
      <c r="Z727" s="1097"/>
      <c r="AA727" s="1097"/>
      <c r="AB727" s="1097"/>
      <c r="AC727" s="1097"/>
      <c r="AD727" s="1097"/>
      <c r="AE727" s="1097"/>
      <c r="AF727" s="1097"/>
      <c r="AG727" s="1097"/>
      <c r="AH727" s="850"/>
    </row>
    <row r="728" spans="1:34" s="16" customFormat="1" ht="29.25" customHeight="1" x14ac:dyDescent="0.25">
      <c r="A728" s="509"/>
      <c r="D728" s="1089" t="s">
        <v>2196</v>
      </c>
      <c r="E728" s="1090"/>
      <c r="F728" s="1090"/>
      <c r="G728" s="1090"/>
      <c r="H728" s="1090"/>
      <c r="I728" s="1090"/>
      <c r="J728" s="1090"/>
      <c r="K728" s="1090"/>
      <c r="L728" s="1090"/>
      <c r="M728" s="1091"/>
      <c r="N728" s="1080">
        <v>125739</v>
      </c>
      <c r="O728" s="981"/>
      <c r="P728" s="981"/>
      <c r="Q728" s="981"/>
      <c r="R728" s="981"/>
      <c r="S728" s="981"/>
      <c r="T728" s="981"/>
      <c r="U728" s="981"/>
      <c r="V728" s="981"/>
      <c r="W728" s="981"/>
      <c r="X728" s="1080">
        <v>0</v>
      </c>
      <c r="Y728" s="981"/>
      <c r="Z728" s="981"/>
      <c r="AA728" s="981"/>
      <c r="AB728" s="981"/>
      <c r="AC728" s="981"/>
      <c r="AD728" s="981"/>
      <c r="AE728" s="981"/>
      <c r="AF728" s="981"/>
      <c r="AG728" s="981"/>
    </row>
    <row r="729" spans="1:34" s="16" customFormat="1" ht="29.25" customHeight="1" x14ac:dyDescent="0.25">
      <c r="A729" s="509"/>
      <c r="D729" s="1041" t="s">
        <v>1941</v>
      </c>
      <c r="E729" s="975"/>
      <c r="F729" s="975"/>
      <c r="G729" s="975"/>
      <c r="H729" s="975"/>
      <c r="I729" s="975"/>
      <c r="J729" s="975"/>
      <c r="K729" s="975"/>
      <c r="L729" s="975"/>
      <c r="M729" s="976"/>
      <c r="N729" s="1080">
        <v>0</v>
      </c>
      <c r="O729" s="981"/>
      <c r="P729" s="981"/>
      <c r="Q729" s="981"/>
      <c r="R729" s="981"/>
      <c r="S729" s="981"/>
      <c r="T729" s="981"/>
      <c r="U729" s="981"/>
      <c r="V729" s="981"/>
      <c r="W729" s="981"/>
      <c r="X729" s="1080">
        <v>0</v>
      </c>
      <c r="Y729" s="981"/>
      <c r="Z729" s="981"/>
      <c r="AA729" s="981"/>
      <c r="AB729" s="981"/>
      <c r="AC729" s="981"/>
      <c r="AD729" s="981"/>
      <c r="AE729" s="981"/>
      <c r="AF729" s="981"/>
      <c r="AG729" s="981"/>
    </row>
    <row r="730" spans="1:34" s="16" customFormat="1" ht="29.25" customHeight="1" x14ac:dyDescent="0.25">
      <c r="A730" s="509"/>
      <c r="D730" s="1089" t="s">
        <v>317</v>
      </c>
      <c r="E730" s="1090"/>
      <c r="F730" s="1090"/>
      <c r="G730" s="1090"/>
      <c r="H730" s="1090"/>
      <c r="I730" s="1090"/>
      <c r="J730" s="1090"/>
      <c r="K730" s="1090"/>
      <c r="L730" s="1090"/>
      <c r="M730" s="1091"/>
      <c r="N730" s="1080">
        <v>0</v>
      </c>
      <c r="O730" s="981"/>
      <c r="P730" s="981"/>
      <c r="Q730" s="981"/>
      <c r="R730" s="981"/>
      <c r="S730" s="981"/>
      <c r="T730" s="981"/>
      <c r="U730" s="981"/>
      <c r="V730" s="981"/>
      <c r="W730" s="981"/>
      <c r="X730" s="1080">
        <v>34158</v>
      </c>
      <c r="Y730" s="981"/>
      <c r="Z730" s="981"/>
      <c r="AA730" s="981"/>
      <c r="AB730" s="981"/>
      <c r="AC730" s="981"/>
      <c r="AD730" s="981"/>
      <c r="AE730" s="981"/>
      <c r="AF730" s="981"/>
      <c r="AG730" s="981"/>
    </row>
    <row r="731" spans="1:34" s="16" customFormat="1" ht="29.25" customHeight="1" x14ac:dyDescent="0.25">
      <c r="A731" s="509"/>
      <c r="D731" s="1041" t="s">
        <v>1939</v>
      </c>
      <c r="E731" s="975"/>
      <c r="F731" s="975"/>
      <c r="G731" s="975"/>
      <c r="H731" s="975"/>
      <c r="I731" s="975"/>
      <c r="J731" s="975"/>
      <c r="K731" s="975"/>
      <c r="L731" s="975"/>
      <c r="M731" s="976"/>
      <c r="N731" s="1080">
        <v>0</v>
      </c>
      <c r="O731" s="981"/>
      <c r="P731" s="981"/>
      <c r="Q731" s="981"/>
      <c r="R731" s="981"/>
      <c r="S731" s="981"/>
      <c r="T731" s="981"/>
      <c r="U731" s="981"/>
      <c r="V731" s="981"/>
      <c r="W731" s="981"/>
      <c r="X731" s="1080">
        <v>32600</v>
      </c>
      <c r="Y731" s="981"/>
      <c r="Z731" s="981"/>
      <c r="AA731" s="981"/>
      <c r="AB731" s="981"/>
      <c r="AC731" s="981"/>
      <c r="AD731" s="981"/>
      <c r="AE731" s="981"/>
      <c r="AF731" s="981"/>
      <c r="AG731" s="981"/>
      <c r="AH731" s="850"/>
    </row>
    <row r="732" spans="1:34" s="16" customFormat="1" ht="29.25" customHeight="1" x14ac:dyDescent="0.25">
      <c r="A732" s="509"/>
      <c r="D732" s="1041" t="s">
        <v>1940</v>
      </c>
      <c r="E732" s="975"/>
      <c r="F732" s="975"/>
      <c r="G732" s="975"/>
      <c r="H732" s="975"/>
      <c r="I732" s="975"/>
      <c r="J732" s="975"/>
      <c r="K732" s="975"/>
      <c r="L732" s="975"/>
      <c r="M732" s="976"/>
      <c r="N732" s="1080">
        <v>0</v>
      </c>
      <c r="O732" s="981"/>
      <c r="P732" s="981"/>
      <c r="Q732" s="981"/>
      <c r="R732" s="981"/>
      <c r="S732" s="981"/>
      <c r="T732" s="981"/>
      <c r="U732" s="981"/>
      <c r="V732" s="981"/>
      <c r="W732" s="981"/>
      <c r="X732" s="1080">
        <v>1558</v>
      </c>
      <c r="Y732" s="981"/>
      <c r="Z732" s="981"/>
      <c r="AA732" s="981"/>
      <c r="AB732" s="981"/>
      <c r="AC732" s="981"/>
      <c r="AD732" s="981"/>
      <c r="AE732" s="981"/>
      <c r="AF732" s="981"/>
      <c r="AG732" s="981"/>
      <c r="AH732" s="850"/>
    </row>
    <row r="733" spans="1:34" s="16" customFormat="1" ht="29.25" customHeight="1" x14ac:dyDescent="0.25">
      <c r="A733" s="509"/>
      <c r="D733" s="1086" t="s">
        <v>318</v>
      </c>
      <c r="E733" s="1087"/>
      <c r="F733" s="1087"/>
      <c r="G733" s="1087"/>
      <c r="H733" s="1087"/>
      <c r="I733" s="1087"/>
      <c r="J733" s="1087"/>
      <c r="K733" s="1087"/>
      <c r="L733" s="1087"/>
      <c r="M733" s="1088"/>
      <c r="N733" s="1080">
        <v>0</v>
      </c>
      <c r="O733" s="981"/>
      <c r="P733" s="981"/>
      <c r="Q733" s="981"/>
      <c r="R733" s="981"/>
      <c r="S733" s="981"/>
      <c r="T733" s="981"/>
      <c r="U733" s="981"/>
      <c r="V733" s="981"/>
      <c r="W733" s="981"/>
      <c r="X733" s="1080">
        <v>0</v>
      </c>
      <c r="Y733" s="981"/>
      <c r="Z733" s="981"/>
      <c r="AA733" s="981"/>
      <c r="AB733" s="981"/>
      <c r="AC733" s="981"/>
      <c r="AD733" s="981"/>
      <c r="AE733" s="981"/>
      <c r="AF733" s="981"/>
      <c r="AG733" s="981"/>
    </row>
    <row r="734" spans="1:34" s="16" customFormat="1" ht="29.25" customHeight="1" x14ac:dyDescent="0.25">
      <c r="A734" s="509"/>
      <c r="D734" s="974"/>
      <c r="E734" s="975"/>
      <c r="F734" s="975"/>
      <c r="G734" s="975"/>
      <c r="H734" s="975"/>
      <c r="I734" s="975"/>
      <c r="J734" s="975"/>
      <c r="K734" s="975"/>
      <c r="L734" s="975"/>
      <c r="M734" s="976"/>
      <c r="N734" s="1080"/>
      <c r="O734" s="981"/>
      <c r="P734" s="981"/>
      <c r="Q734" s="981"/>
      <c r="R734" s="981"/>
      <c r="S734" s="981"/>
      <c r="T734" s="981"/>
      <c r="U734" s="981"/>
      <c r="V734" s="981"/>
      <c r="W734" s="981"/>
      <c r="X734" s="1080"/>
      <c r="Y734" s="981"/>
      <c r="Z734" s="981"/>
      <c r="AA734" s="981"/>
      <c r="AB734" s="981"/>
      <c r="AC734" s="981"/>
      <c r="AD734" s="981"/>
      <c r="AE734" s="981"/>
      <c r="AF734" s="981"/>
      <c r="AG734" s="981"/>
    </row>
    <row r="735" spans="1:34" s="16" customFormat="1" ht="29.25" customHeight="1" thickBot="1" x14ac:dyDescent="0.3">
      <c r="A735" s="509"/>
      <c r="D735" s="1081"/>
      <c r="E735" s="1082"/>
      <c r="F735" s="1082"/>
      <c r="G735" s="1082"/>
      <c r="H735" s="1082"/>
      <c r="I735" s="1082"/>
      <c r="J735" s="1082"/>
      <c r="K735" s="1082"/>
      <c r="L735" s="1082"/>
      <c r="M735" s="1083"/>
      <c r="N735" s="1084"/>
      <c r="O735" s="1085"/>
      <c r="P735" s="1085"/>
      <c r="Q735" s="1085"/>
      <c r="R735" s="1085"/>
      <c r="S735" s="1085"/>
      <c r="T735" s="1085"/>
      <c r="U735" s="1085"/>
      <c r="V735" s="1085"/>
      <c r="W735" s="1085"/>
      <c r="X735" s="1085"/>
      <c r="Y735" s="1085"/>
      <c r="Z735" s="1085"/>
      <c r="AA735" s="1085"/>
      <c r="AB735" s="1085"/>
      <c r="AC735" s="1085"/>
      <c r="AD735" s="1085"/>
      <c r="AE735" s="1085"/>
      <c r="AF735" s="1085"/>
      <c r="AG735" s="1085"/>
    </row>
    <row r="736" spans="1:34" s="16" customFormat="1" ht="15.6" customHeight="1" x14ac:dyDescent="0.25">
      <c r="A736" s="509"/>
      <c r="D736" s="513"/>
      <c r="E736" s="513"/>
      <c r="F736" s="513"/>
      <c r="G736" s="513"/>
      <c r="H736" s="513"/>
      <c r="I736" s="513"/>
      <c r="J736" s="513"/>
      <c r="K736" s="513"/>
      <c r="L736" s="513"/>
      <c r="M736" s="513"/>
      <c r="N736" s="823"/>
      <c r="O736" s="823"/>
      <c r="P736" s="823"/>
      <c r="Q736" s="823"/>
      <c r="R736" s="823"/>
      <c r="S736" s="823"/>
      <c r="T736" s="823"/>
      <c r="U736" s="823"/>
      <c r="V736" s="823"/>
      <c r="W736" s="823"/>
      <c r="X736" s="823"/>
      <c r="Y736" s="823"/>
      <c r="Z736" s="823"/>
      <c r="AA736" s="823"/>
      <c r="AB736" s="823"/>
      <c r="AC736" s="823"/>
      <c r="AD736" s="823"/>
      <c r="AE736" s="823"/>
      <c r="AF736" s="823"/>
      <c r="AG736" s="823"/>
    </row>
    <row r="737" spans="1:33" ht="14.25" customHeight="1" x14ac:dyDescent="0.2">
      <c r="D737" s="1075" t="s">
        <v>1291</v>
      </c>
      <c r="E737" s="1075"/>
      <c r="F737" s="1075"/>
      <c r="G737" s="1075"/>
      <c r="H737" s="1075"/>
      <c r="I737" s="1075"/>
      <c r="J737" s="1075"/>
      <c r="K737" s="1075"/>
      <c r="L737" s="1075"/>
      <c r="M737" s="1075"/>
      <c r="N737" s="1075"/>
      <c r="O737" s="1075"/>
      <c r="P737" s="1075"/>
      <c r="Q737" s="1075"/>
      <c r="R737" s="1075"/>
      <c r="S737" s="1075"/>
      <c r="T737" s="1075"/>
      <c r="U737" s="1075"/>
      <c r="V737" s="1075"/>
      <c r="W737" s="1075"/>
      <c r="X737" s="1075"/>
      <c r="Y737" s="1075"/>
      <c r="Z737" s="1075"/>
      <c r="AA737" s="1075"/>
      <c r="AB737" s="1075"/>
      <c r="AC737" s="1075"/>
      <c r="AD737" s="1075"/>
      <c r="AE737" s="1075"/>
      <c r="AF737" s="1075"/>
      <c r="AG737" s="1075"/>
    </row>
    <row r="739" spans="1:33" ht="14.25" customHeight="1" x14ac:dyDescent="0.2">
      <c r="D739" s="1076" t="s">
        <v>1292</v>
      </c>
      <c r="E739" s="1076"/>
      <c r="F739" s="1076"/>
      <c r="G739" s="1076"/>
      <c r="H739" s="1076"/>
      <c r="I739" s="1076"/>
      <c r="J739" s="1076"/>
      <c r="K739" s="1076"/>
      <c r="L739" s="1076"/>
      <c r="M739" s="1076"/>
      <c r="N739" s="1076"/>
      <c r="O739" s="1076"/>
      <c r="P739" s="1076"/>
      <c r="Q739" s="1076"/>
      <c r="R739" s="1076"/>
      <c r="S739" s="1076"/>
      <c r="T739" s="1076"/>
      <c r="U739" s="1076"/>
      <c r="V739" s="1076"/>
      <c r="W739" s="1076"/>
      <c r="X739" s="1076"/>
      <c r="Y739" s="1076"/>
      <c r="Z739" s="1076"/>
      <c r="AA739" s="1076"/>
      <c r="AB739" s="1076"/>
      <c r="AC739" s="1076"/>
      <c r="AD739" s="1076"/>
      <c r="AE739" s="1076"/>
      <c r="AF739" s="1076"/>
      <c r="AG739" s="1076"/>
    </row>
    <row r="740" spans="1:33" ht="14.25" customHeight="1" thickBot="1" x14ac:dyDescent="0.25"/>
    <row r="741" spans="1:33" ht="28.5" customHeight="1" thickBot="1" x14ac:dyDescent="0.25">
      <c r="A741" s="493">
        <v>40</v>
      </c>
      <c r="D741" s="1003" t="s">
        <v>131</v>
      </c>
      <c r="E741" s="1004"/>
      <c r="F741" s="1004"/>
      <c r="G741" s="1004"/>
      <c r="H741" s="1004"/>
      <c r="I741" s="1004"/>
      <c r="J741" s="1004"/>
      <c r="K741" s="1004"/>
      <c r="L741" s="1004"/>
      <c r="M741" s="1004"/>
      <c r="N741" s="1004"/>
      <c r="O741" s="1005"/>
      <c r="P741" s="1002" t="s">
        <v>2</v>
      </c>
      <c r="Q741" s="1002"/>
      <c r="R741" s="1002"/>
      <c r="S741" s="1002"/>
      <c r="T741" s="1002"/>
      <c r="U741" s="1002"/>
      <c r="V741" s="1002"/>
      <c r="W741" s="1002"/>
      <c r="X741" s="1002"/>
      <c r="Y741" s="1003" t="s">
        <v>3</v>
      </c>
      <c r="Z741" s="1004"/>
      <c r="AA741" s="1004"/>
      <c r="AB741" s="1004"/>
      <c r="AC741" s="1004"/>
      <c r="AD741" s="1004"/>
      <c r="AE741" s="1004"/>
      <c r="AF741" s="1004"/>
      <c r="AG741" s="1005"/>
    </row>
    <row r="742" spans="1:33" ht="46.5" customHeight="1" x14ac:dyDescent="0.2">
      <c r="D742" s="985" t="s">
        <v>320</v>
      </c>
      <c r="E742" s="986"/>
      <c r="F742" s="986"/>
      <c r="G742" s="986"/>
      <c r="H742" s="986"/>
      <c r="I742" s="986"/>
      <c r="J742" s="986"/>
      <c r="K742" s="986"/>
      <c r="L742" s="986"/>
      <c r="M742" s="986"/>
      <c r="N742" s="986"/>
      <c r="O742" s="987"/>
      <c r="P742" s="1025"/>
      <c r="Q742" s="1025"/>
      <c r="R742" s="1025"/>
      <c r="S742" s="1025"/>
      <c r="T742" s="1025"/>
      <c r="U742" s="1025"/>
      <c r="V742" s="1025"/>
      <c r="W742" s="1025"/>
      <c r="X742" s="1025"/>
      <c r="Y742" s="1077"/>
      <c r="Z742" s="1078"/>
      <c r="AA742" s="1078"/>
      <c r="AB742" s="1078"/>
      <c r="AC742" s="1078"/>
      <c r="AD742" s="1078"/>
      <c r="AE742" s="1078"/>
      <c r="AF742" s="1078"/>
      <c r="AG742" s="1079"/>
    </row>
    <row r="743" spans="1:33" ht="45.75" customHeight="1" x14ac:dyDescent="0.2">
      <c r="D743" s="974" t="s">
        <v>321</v>
      </c>
      <c r="E743" s="975"/>
      <c r="F743" s="975"/>
      <c r="G743" s="975"/>
      <c r="H743" s="975"/>
      <c r="I743" s="975"/>
      <c r="J743" s="975"/>
      <c r="K743" s="975"/>
      <c r="L743" s="975"/>
      <c r="M743" s="975"/>
      <c r="N743" s="975"/>
      <c r="O743" s="976"/>
      <c r="P743" s="977"/>
      <c r="Q743" s="977"/>
      <c r="R743" s="977"/>
      <c r="S743" s="977"/>
      <c r="T743" s="977"/>
      <c r="U743" s="977"/>
      <c r="V743" s="977"/>
      <c r="W743" s="977"/>
      <c r="X743" s="977"/>
      <c r="Y743" s="1042"/>
      <c r="Z743" s="1043"/>
      <c r="AA743" s="1043"/>
      <c r="AB743" s="1043"/>
      <c r="AC743" s="1043"/>
      <c r="AD743" s="1043"/>
      <c r="AE743" s="1043"/>
      <c r="AF743" s="1043"/>
      <c r="AG743" s="1074"/>
    </row>
    <row r="744" spans="1:33" ht="72" customHeight="1" x14ac:dyDescent="0.2">
      <c r="D744" s="974" t="s">
        <v>322</v>
      </c>
      <c r="E744" s="975"/>
      <c r="F744" s="975"/>
      <c r="G744" s="975"/>
      <c r="H744" s="975"/>
      <c r="I744" s="975"/>
      <c r="J744" s="975"/>
      <c r="K744" s="975"/>
      <c r="L744" s="975"/>
      <c r="M744" s="975"/>
      <c r="N744" s="975"/>
      <c r="O744" s="976"/>
      <c r="P744" s="977"/>
      <c r="Q744" s="977"/>
      <c r="R744" s="977"/>
      <c r="S744" s="977"/>
      <c r="T744" s="977"/>
      <c r="U744" s="977"/>
      <c r="V744" s="977"/>
      <c r="W744" s="977"/>
      <c r="X744" s="977"/>
      <c r="Y744" s="1042"/>
      <c r="Z744" s="1043"/>
      <c r="AA744" s="1043"/>
      <c r="AB744" s="1043"/>
      <c r="AC744" s="1043"/>
      <c r="AD744" s="1043"/>
      <c r="AE744" s="1043"/>
      <c r="AF744" s="1043"/>
      <c r="AG744" s="1074"/>
    </row>
    <row r="745" spans="1:33" ht="55.5" customHeight="1" x14ac:dyDescent="0.2">
      <c r="D745" s="974" t="s">
        <v>323</v>
      </c>
      <c r="E745" s="975"/>
      <c r="F745" s="975"/>
      <c r="G745" s="975"/>
      <c r="H745" s="975"/>
      <c r="I745" s="975"/>
      <c r="J745" s="975"/>
      <c r="K745" s="975"/>
      <c r="L745" s="975"/>
      <c r="M745" s="975"/>
      <c r="N745" s="975"/>
      <c r="O745" s="976"/>
      <c r="P745" s="977"/>
      <c r="Q745" s="977"/>
      <c r="R745" s="977"/>
      <c r="S745" s="977"/>
      <c r="T745" s="977"/>
      <c r="U745" s="977"/>
      <c r="V745" s="977"/>
      <c r="W745" s="977"/>
      <c r="X745" s="977"/>
      <c r="Y745" s="1042"/>
      <c r="Z745" s="1043"/>
      <c r="AA745" s="1043"/>
      <c r="AB745" s="1043"/>
      <c r="AC745" s="1043"/>
      <c r="AD745" s="1043"/>
      <c r="AE745" s="1043"/>
      <c r="AF745" s="1043"/>
      <c r="AG745" s="1074"/>
    </row>
    <row r="746" spans="1:33" ht="55.5" customHeight="1" x14ac:dyDescent="0.2">
      <c r="D746" s="974" t="s">
        <v>324</v>
      </c>
      <c r="E746" s="975"/>
      <c r="F746" s="975"/>
      <c r="G746" s="975"/>
      <c r="H746" s="975"/>
      <c r="I746" s="975"/>
      <c r="J746" s="975"/>
      <c r="K746" s="975"/>
      <c r="L746" s="975"/>
      <c r="M746" s="975"/>
      <c r="N746" s="975"/>
      <c r="O746" s="976"/>
      <c r="P746" s="977"/>
      <c r="Q746" s="977"/>
      <c r="R746" s="977"/>
      <c r="S746" s="977"/>
      <c r="T746" s="977"/>
      <c r="U746" s="977"/>
      <c r="V746" s="977"/>
      <c r="W746" s="977"/>
      <c r="X746" s="977"/>
      <c r="Y746" s="1042"/>
      <c r="Z746" s="1043"/>
      <c r="AA746" s="1043"/>
      <c r="AB746" s="1043"/>
      <c r="AC746" s="1043"/>
      <c r="AD746" s="1043"/>
      <c r="AE746" s="1043"/>
      <c r="AF746" s="1043"/>
      <c r="AG746" s="1074"/>
    </row>
    <row r="747" spans="1:33" ht="44.25" customHeight="1" thickBot="1" x14ac:dyDescent="0.25">
      <c r="D747" s="967" t="s">
        <v>325</v>
      </c>
      <c r="E747" s="968"/>
      <c r="F747" s="968"/>
      <c r="G747" s="968"/>
      <c r="H747" s="968"/>
      <c r="I747" s="968"/>
      <c r="J747" s="968"/>
      <c r="K747" s="968"/>
      <c r="L747" s="968"/>
      <c r="M747" s="968"/>
      <c r="N747" s="968"/>
      <c r="O747" s="969"/>
      <c r="P747" s="1010"/>
      <c r="Q747" s="1010"/>
      <c r="R747" s="1010"/>
      <c r="S747" s="1010"/>
      <c r="T747" s="1010"/>
      <c r="U747" s="1010"/>
      <c r="V747" s="1010"/>
      <c r="W747" s="1010"/>
      <c r="X747" s="1010"/>
      <c r="Y747" s="1056"/>
      <c r="Z747" s="1057"/>
      <c r="AA747" s="1057"/>
      <c r="AB747" s="1057"/>
      <c r="AC747" s="1057"/>
      <c r="AD747" s="1057"/>
      <c r="AE747" s="1057"/>
      <c r="AF747" s="1057"/>
      <c r="AG747" s="1058"/>
    </row>
    <row r="749" spans="1:33" ht="14.25" customHeight="1" x14ac:dyDescent="0.2">
      <c r="D749" s="1779" t="s">
        <v>1292</v>
      </c>
      <c r="E749" s="1779"/>
      <c r="F749" s="1779"/>
      <c r="G749" s="1779"/>
      <c r="H749" s="1779"/>
      <c r="I749" s="1779"/>
      <c r="J749" s="1779"/>
      <c r="K749" s="1779"/>
      <c r="L749" s="1779"/>
      <c r="M749" s="1779"/>
      <c r="N749" s="1779"/>
      <c r="O749" s="1779"/>
      <c r="P749" s="1779"/>
      <c r="Q749" s="1779"/>
      <c r="R749" s="1779"/>
      <c r="S749" s="1779"/>
      <c r="T749" s="1779"/>
      <c r="U749" s="1779"/>
      <c r="V749" s="1779"/>
      <c r="W749" s="1779"/>
      <c r="X749" s="1779"/>
      <c r="Y749" s="1779"/>
      <c r="Z749" s="1779"/>
      <c r="AA749" s="1779"/>
      <c r="AB749" s="1779"/>
      <c r="AC749" s="1779"/>
      <c r="AD749" s="1779"/>
      <c r="AE749" s="1779"/>
      <c r="AF749" s="1779"/>
      <c r="AG749" s="1779"/>
    </row>
    <row r="750" spans="1:33" ht="14.25" customHeight="1" thickBot="1" x14ac:dyDescent="0.25"/>
    <row r="751" spans="1:33" ht="14.25" customHeight="1" x14ac:dyDescent="0.2">
      <c r="A751" s="493">
        <v>41</v>
      </c>
      <c r="D751" s="1059" t="s">
        <v>1</v>
      </c>
      <c r="E751" s="1060"/>
      <c r="F751" s="1060"/>
      <c r="G751" s="1060"/>
      <c r="H751" s="1060"/>
      <c r="I751" s="1061"/>
      <c r="J751" s="1068" t="s">
        <v>2</v>
      </c>
      <c r="K751" s="1069"/>
      <c r="L751" s="1069"/>
      <c r="M751" s="1069"/>
      <c r="N751" s="1069"/>
      <c r="O751" s="1069"/>
      <c r="P751" s="1069"/>
      <c r="Q751" s="1069"/>
      <c r="R751" s="1069"/>
      <c r="S751" s="1069"/>
      <c r="T751" s="1069"/>
      <c r="U751" s="1070"/>
      <c r="V751" s="1068" t="s">
        <v>3</v>
      </c>
      <c r="W751" s="1069"/>
      <c r="X751" s="1069"/>
      <c r="Y751" s="1069"/>
      <c r="Z751" s="1069"/>
      <c r="AA751" s="1069"/>
      <c r="AB751" s="1069"/>
      <c r="AC751" s="1069"/>
      <c r="AD751" s="1069"/>
      <c r="AE751" s="1069"/>
      <c r="AF751" s="1069"/>
      <c r="AG751" s="1070"/>
    </row>
    <row r="752" spans="1:33" ht="14.25" customHeight="1" thickBot="1" x14ac:dyDescent="0.25">
      <c r="D752" s="1062"/>
      <c r="E752" s="1063"/>
      <c r="F752" s="1063"/>
      <c r="G752" s="1063"/>
      <c r="H752" s="1063"/>
      <c r="I752" s="1064"/>
      <c r="J752" s="1071"/>
      <c r="K752" s="1072"/>
      <c r="L752" s="1072"/>
      <c r="M752" s="1072"/>
      <c r="N752" s="1072"/>
      <c r="O752" s="1072"/>
      <c r="P752" s="1072"/>
      <c r="Q752" s="1072"/>
      <c r="R752" s="1072"/>
      <c r="S752" s="1072"/>
      <c r="T752" s="1072"/>
      <c r="U752" s="1073"/>
      <c r="V752" s="1071"/>
      <c r="W752" s="1072"/>
      <c r="X752" s="1072"/>
      <c r="Y752" s="1072"/>
      <c r="Z752" s="1072"/>
      <c r="AA752" s="1072"/>
      <c r="AB752" s="1072"/>
      <c r="AC752" s="1072"/>
      <c r="AD752" s="1072"/>
      <c r="AE752" s="1072"/>
      <c r="AF752" s="1072"/>
      <c r="AG752" s="1073"/>
    </row>
    <row r="753" spans="4:36" ht="14.25" customHeight="1" thickBot="1" x14ac:dyDescent="0.25">
      <c r="D753" s="1065"/>
      <c r="E753" s="1066"/>
      <c r="F753" s="1066"/>
      <c r="G753" s="1066"/>
      <c r="H753" s="1066"/>
      <c r="I753" s="1067"/>
      <c r="J753" s="1002" t="s">
        <v>327</v>
      </c>
      <c r="K753" s="1002"/>
      <c r="L753" s="1002"/>
      <c r="M753" s="1002"/>
      <c r="N753" s="1002" t="s">
        <v>328</v>
      </c>
      <c r="O753" s="1002"/>
      <c r="P753" s="1002"/>
      <c r="Q753" s="1002"/>
      <c r="R753" s="1002" t="s">
        <v>1293</v>
      </c>
      <c r="S753" s="1002"/>
      <c r="T753" s="1002"/>
      <c r="U753" s="1002"/>
      <c r="V753" s="1002" t="s">
        <v>327</v>
      </c>
      <c r="W753" s="1002"/>
      <c r="X753" s="1002"/>
      <c r="Y753" s="1002"/>
      <c r="Z753" s="1002" t="s">
        <v>328</v>
      </c>
      <c r="AA753" s="1002"/>
      <c r="AB753" s="1002"/>
      <c r="AC753" s="1002"/>
      <c r="AD753" s="1003" t="s">
        <v>1293</v>
      </c>
      <c r="AE753" s="1004"/>
      <c r="AF753" s="1004"/>
      <c r="AG753" s="1005"/>
    </row>
    <row r="754" spans="4:36" ht="34.5" customHeight="1" x14ac:dyDescent="0.2">
      <c r="D754" s="985" t="s">
        <v>330</v>
      </c>
      <c r="E754" s="986"/>
      <c r="F754" s="986"/>
      <c r="G754" s="986"/>
      <c r="H754" s="986"/>
      <c r="I754" s="987"/>
      <c r="J754" s="1025">
        <v>-131336.1</v>
      </c>
      <c r="K754" s="1025"/>
      <c r="L754" s="1025"/>
      <c r="M754" s="1052"/>
      <c r="N754" s="1053" t="s">
        <v>18</v>
      </c>
      <c r="O754" s="1024"/>
      <c r="P754" s="1024"/>
      <c r="Q754" s="1054"/>
      <c r="R754" s="1055" t="s">
        <v>18</v>
      </c>
      <c r="S754" s="1024"/>
      <c r="T754" s="1024"/>
      <c r="U754" s="1024"/>
      <c r="V754" s="1025">
        <v>1647198.91</v>
      </c>
      <c r="W754" s="1025"/>
      <c r="X754" s="1025"/>
      <c r="Y754" s="1052"/>
      <c r="Z754" s="1053" t="s">
        <v>18</v>
      </c>
      <c r="AA754" s="1024"/>
      <c r="AB754" s="1024"/>
      <c r="AC754" s="1054"/>
      <c r="AD754" s="1055" t="s">
        <v>18</v>
      </c>
      <c r="AE754" s="1024"/>
      <c r="AF754" s="1024"/>
      <c r="AG754" s="1024"/>
    </row>
    <row r="755" spans="4:36" ht="27.75" customHeight="1" x14ac:dyDescent="0.2">
      <c r="D755" s="974" t="s">
        <v>331</v>
      </c>
      <c r="E755" s="975"/>
      <c r="F755" s="975"/>
      <c r="G755" s="975"/>
      <c r="H755" s="975"/>
      <c r="I755" s="976"/>
      <c r="J755" s="1017" t="s">
        <v>18</v>
      </c>
      <c r="K755" s="1012"/>
      <c r="L755" s="1012"/>
      <c r="M755" s="1036"/>
      <c r="N755" s="1037">
        <v>-27580.58</v>
      </c>
      <c r="O755" s="977"/>
      <c r="P755" s="977"/>
      <c r="Q755" s="1038"/>
      <c r="R755" s="1034">
        <v>21</v>
      </c>
      <c r="S755" s="1035"/>
      <c r="T755" s="1035"/>
      <c r="U755" s="1035"/>
      <c r="V755" s="1017" t="s">
        <v>18</v>
      </c>
      <c r="W755" s="1012"/>
      <c r="X755" s="1012"/>
      <c r="Y755" s="1036"/>
      <c r="Z755" s="1037">
        <v>345911.77</v>
      </c>
      <c r="AA755" s="977"/>
      <c r="AB755" s="977"/>
      <c r="AC755" s="1038"/>
      <c r="AD755" s="1034">
        <v>21</v>
      </c>
      <c r="AE755" s="1035"/>
      <c r="AF755" s="1035"/>
      <c r="AG755" s="1035"/>
    </row>
    <row r="756" spans="4:36" ht="27.75" customHeight="1" x14ac:dyDescent="0.2">
      <c r="D756" s="974" t="s">
        <v>332</v>
      </c>
      <c r="E756" s="975"/>
      <c r="F756" s="975"/>
      <c r="G756" s="975"/>
      <c r="H756" s="975"/>
      <c r="I756" s="976"/>
      <c r="J756" s="1046">
        <v>28969.3</v>
      </c>
      <c r="K756" s="1046"/>
      <c r="L756" s="1046"/>
      <c r="M756" s="1047"/>
      <c r="N756" s="1048">
        <v>6083.55</v>
      </c>
      <c r="O756" s="1046"/>
      <c r="P756" s="1046"/>
      <c r="Q756" s="1049"/>
      <c r="R756" s="1050">
        <v>21</v>
      </c>
      <c r="S756" s="1051"/>
      <c r="T756" s="1051"/>
      <c r="U756" s="1051"/>
      <c r="V756" s="1046">
        <v>1212737.72</v>
      </c>
      <c r="W756" s="1046"/>
      <c r="X756" s="1046"/>
      <c r="Y756" s="1047"/>
      <c r="Z756" s="1048">
        <v>254674.92</v>
      </c>
      <c r="AA756" s="1046"/>
      <c r="AB756" s="1046"/>
      <c r="AC756" s="1049"/>
      <c r="AD756" s="1050">
        <v>21</v>
      </c>
      <c r="AE756" s="1051"/>
      <c r="AF756" s="1051"/>
      <c r="AG756" s="1051"/>
    </row>
    <row r="757" spans="4:36" ht="27.75" customHeight="1" x14ac:dyDescent="0.2">
      <c r="D757" s="1041" t="s">
        <v>1991</v>
      </c>
      <c r="E757" s="975"/>
      <c r="F757" s="975"/>
      <c r="G757" s="975"/>
      <c r="H757" s="975"/>
      <c r="I757" s="976"/>
      <c r="J757" s="977">
        <v>20992.33</v>
      </c>
      <c r="K757" s="977"/>
      <c r="L757" s="977"/>
      <c r="M757" s="1042"/>
      <c r="N757" s="1037">
        <v>4408.3900000000003</v>
      </c>
      <c r="O757" s="977"/>
      <c r="P757" s="977"/>
      <c r="Q757" s="1038"/>
      <c r="R757" s="1034">
        <v>21</v>
      </c>
      <c r="S757" s="1035"/>
      <c r="T757" s="1035"/>
      <c r="U757" s="1035"/>
      <c r="V757" s="977">
        <v>846283.6</v>
      </c>
      <c r="W757" s="977"/>
      <c r="X757" s="977"/>
      <c r="Y757" s="1042"/>
      <c r="Z757" s="1037">
        <v>177719.55</v>
      </c>
      <c r="AA757" s="977"/>
      <c r="AB757" s="977"/>
      <c r="AC757" s="1038"/>
      <c r="AD757" s="1034">
        <v>21</v>
      </c>
      <c r="AE757" s="1035"/>
      <c r="AF757" s="1035"/>
      <c r="AG757" s="1035"/>
    </row>
    <row r="758" spans="4:36" ht="30.75" customHeight="1" x14ac:dyDescent="0.2">
      <c r="D758" s="974" t="s">
        <v>1636</v>
      </c>
      <c r="E758" s="975"/>
      <c r="F758" s="975"/>
      <c r="G758" s="975"/>
      <c r="H758" s="975"/>
      <c r="I758" s="976"/>
      <c r="J758" s="977"/>
      <c r="K758" s="977"/>
      <c r="L758" s="977"/>
      <c r="M758" s="1042"/>
      <c r="N758" s="1037"/>
      <c r="O758" s="977"/>
      <c r="P758" s="977"/>
      <c r="Q758" s="1038"/>
      <c r="R758" s="1034"/>
      <c r="S758" s="1035"/>
      <c r="T758" s="1035"/>
      <c r="U758" s="1035"/>
      <c r="V758" s="977"/>
      <c r="W758" s="977"/>
      <c r="X758" s="977"/>
      <c r="Y758" s="1042"/>
      <c r="Z758" s="1037"/>
      <c r="AA758" s="977"/>
      <c r="AB758" s="977"/>
      <c r="AC758" s="1038"/>
      <c r="AD758" s="1034"/>
      <c r="AE758" s="1035"/>
      <c r="AF758" s="1035"/>
      <c r="AG758" s="1035"/>
    </row>
    <row r="759" spans="4:36" ht="27.75" customHeight="1" x14ac:dyDescent="0.2">
      <c r="D759" s="974" t="s">
        <v>334</v>
      </c>
      <c r="E759" s="975"/>
      <c r="F759" s="975"/>
      <c r="G759" s="975"/>
      <c r="H759" s="975"/>
      <c r="I759" s="976"/>
      <c r="J759" s="977">
        <v>0</v>
      </c>
      <c r="K759" s="977"/>
      <c r="L759" s="977"/>
      <c r="M759" s="1042"/>
      <c r="N759" s="1037">
        <v>0</v>
      </c>
      <c r="O759" s="977"/>
      <c r="P759" s="977"/>
      <c r="Q759" s="1038"/>
      <c r="R759" s="1034">
        <v>21</v>
      </c>
      <c r="S759" s="1035"/>
      <c r="T759" s="1035"/>
      <c r="U759" s="1035"/>
      <c r="V759" s="977">
        <v>1000000</v>
      </c>
      <c r="W759" s="977"/>
      <c r="X759" s="977"/>
      <c r="Y759" s="1042"/>
      <c r="Z759" s="1037">
        <v>141571.07999999999</v>
      </c>
      <c r="AA759" s="977"/>
      <c r="AB759" s="977"/>
      <c r="AC759" s="1038"/>
      <c r="AD759" s="1034">
        <v>21</v>
      </c>
      <c r="AE759" s="1035"/>
      <c r="AF759" s="1035"/>
      <c r="AG759" s="1035"/>
    </row>
    <row r="760" spans="4:36" ht="27.75" customHeight="1" x14ac:dyDescent="0.2">
      <c r="D760" s="974" t="s">
        <v>1637</v>
      </c>
      <c r="E760" s="975"/>
      <c r="F760" s="975"/>
      <c r="G760" s="975"/>
      <c r="H760" s="975"/>
      <c r="I760" s="976"/>
      <c r="J760" s="977"/>
      <c r="K760" s="977"/>
      <c r="L760" s="977"/>
      <c r="M760" s="1042"/>
      <c r="N760" s="1037"/>
      <c r="O760" s="977"/>
      <c r="P760" s="977"/>
      <c r="Q760" s="1038"/>
      <c r="R760" s="1034"/>
      <c r="S760" s="1035"/>
      <c r="T760" s="1035"/>
      <c r="U760" s="1035"/>
      <c r="V760" s="977"/>
      <c r="W760" s="977"/>
      <c r="X760" s="977"/>
      <c r="Y760" s="1042"/>
      <c r="Z760" s="1037"/>
      <c r="AA760" s="977"/>
      <c r="AB760" s="977"/>
      <c r="AC760" s="1038"/>
      <c r="AD760" s="1034"/>
      <c r="AE760" s="1035"/>
      <c r="AF760" s="1035"/>
      <c r="AG760" s="1035"/>
    </row>
    <row r="761" spans="4:36" ht="27.75" customHeight="1" x14ac:dyDescent="0.2">
      <c r="D761" s="1041" t="s">
        <v>14</v>
      </c>
      <c r="E761" s="975"/>
      <c r="F761" s="975"/>
      <c r="G761" s="975"/>
      <c r="H761" s="975"/>
      <c r="I761" s="976"/>
      <c r="J761" s="1042">
        <v>-123359.13</v>
      </c>
      <c r="K761" s="1043"/>
      <c r="L761" s="1043"/>
      <c r="M761" s="1044"/>
      <c r="N761" s="1045">
        <v>-25905.41</v>
      </c>
      <c r="O761" s="1043"/>
      <c r="P761" s="1043"/>
      <c r="Q761" s="1044"/>
      <c r="R761" s="1039">
        <v>21</v>
      </c>
      <c r="S761" s="1040"/>
      <c r="T761" s="1040"/>
      <c r="U761" s="1034"/>
      <c r="V761" s="1042">
        <v>1013653</v>
      </c>
      <c r="W761" s="1043"/>
      <c r="X761" s="1043"/>
      <c r="Y761" s="1044"/>
      <c r="Z761" s="1045">
        <v>212867</v>
      </c>
      <c r="AA761" s="1043"/>
      <c r="AB761" s="1043"/>
      <c r="AC761" s="1044"/>
      <c r="AD761" s="1039">
        <v>21</v>
      </c>
      <c r="AE761" s="1040"/>
      <c r="AF761" s="1040"/>
      <c r="AG761" s="1034"/>
    </row>
    <row r="762" spans="4:36" ht="27.75" customHeight="1" x14ac:dyDescent="0.2">
      <c r="D762" s="1041" t="s">
        <v>1957</v>
      </c>
      <c r="E762" s="975"/>
      <c r="F762" s="975"/>
      <c r="G762" s="975"/>
      <c r="H762" s="975"/>
      <c r="I762" s="976"/>
      <c r="J762" s="977"/>
      <c r="K762" s="977"/>
      <c r="L762" s="977"/>
      <c r="M762" s="1042"/>
      <c r="N762" s="1037"/>
      <c r="O762" s="977"/>
      <c r="P762" s="977"/>
      <c r="Q762" s="1038"/>
      <c r="R762" s="1034"/>
      <c r="S762" s="1035"/>
      <c r="T762" s="1035"/>
      <c r="U762" s="1035"/>
      <c r="V762" s="977"/>
      <c r="W762" s="977"/>
      <c r="X762" s="977"/>
      <c r="Y762" s="1042"/>
      <c r="Z762" s="1037"/>
      <c r="AA762" s="977"/>
      <c r="AB762" s="977"/>
      <c r="AC762" s="1038"/>
      <c r="AD762" s="1034"/>
      <c r="AE762" s="1035"/>
      <c r="AF762" s="1035"/>
      <c r="AG762" s="1035"/>
    </row>
    <row r="763" spans="4:36" ht="27.75" customHeight="1" x14ac:dyDescent="0.2">
      <c r="D763" s="974" t="s">
        <v>335</v>
      </c>
      <c r="E763" s="975"/>
      <c r="F763" s="975"/>
      <c r="G763" s="975"/>
      <c r="H763" s="975"/>
      <c r="I763" s="976"/>
      <c r="J763" s="1017" t="s">
        <v>18</v>
      </c>
      <c r="K763" s="1012"/>
      <c r="L763" s="1012"/>
      <c r="M763" s="1036"/>
      <c r="N763" s="1037">
        <v>0</v>
      </c>
      <c r="O763" s="977"/>
      <c r="P763" s="977"/>
      <c r="Q763" s="1038"/>
      <c r="R763" s="1034"/>
      <c r="S763" s="1035"/>
      <c r="T763" s="1035"/>
      <c r="U763" s="1035"/>
      <c r="V763" s="1017" t="s">
        <v>18</v>
      </c>
      <c r="W763" s="1012"/>
      <c r="X763" s="1012"/>
      <c r="Y763" s="1036"/>
      <c r="Z763" s="1037">
        <v>207107</v>
      </c>
      <c r="AA763" s="977"/>
      <c r="AB763" s="977"/>
      <c r="AC763" s="1038"/>
      <c r="AD763" s="1034"/>
      <c r="AE763" s="1035"/>
      <c r="AF763" s="1035"/>
      <c r="AG763" s="1035"/>
      <c r="AJ763" s="849"/>
    </row>
    <row r="764" spans="4:36" ht="27.75" customHeight="1" x14ac:dyDescent="0.2">
      <c r="D764" s="974" t="s">
        <v>336</v>
      </c>
      <c r="E764" s="975"/>
      <c r="F764" s="975"/>
      <c r="G764" s="975"/>
      <c r="H764" s="975"/>
      <c r="I764" s="976"/>
      <c r="J764" s="1017" t="s">
        <v>18</v>
      </c>
      <c r="K764" s="1012"/>
      <c r="L764" s="1012"/>
      <c r="M764" s="1036"/>
      <c r="N764" s="1037">
        <v>0</v>
      </c>
      <c r="O764" s="977"/>
      <c r="P764" s="977"/>
      <c r="Q764" s="1038"/>
      <c r="R764" s="1034"/>
      <c r="S764" s="1035"/>
      <c r="T764" s="1035"/>
      <c r="U764" s="1035"/>
      <c r="V764" s="1017" t="s">
        <v>18</v>
      </c>
      <c r="W764" s="1012"/>
      <c r="X764" s="1012"/>
      <c r="Y764" s="1036"/>
      <c r="Z764" s="1037">
        <v>-34726</v>
      </c>
      <c r="AA764" s="977"/>
      <c r="AB764" s="977"/>
      <c r="AC764" s="1038"/>
      <c r="AD764" s="1034"/>
      <c r="AE764" s="1035"/>
      <c r="AF764" s="1035"/>
      <c r="AG764" s="1035"/>
    </row>
    <row r="765" spans="4:36" ht="27.75" customHeight="1" thickBot="1" x14ac:dyDescent="0.25">
      <c r="D765" s="967" t="s">
        <v>337</v>
      </c>
      <c r="E765" s="968"/>
      <c r="F765" s="968"/>
      <c r="G765" s="968"/>
      <c r="H765" s="968"/>
      <c r="I765" s="969"/>
      <c r="J765" s="1029" t="s">
        <v>18</v>
      </c>
      <c r="K765" s="1030"/>
      <c r="L765" s="1030"/>
      <c r="M765" s="1031"/>
      <c r="N765" s="1032">
        <v>0</v>
      </c>
      <c r="O765" s="970"/>
      <c r="P765" s="970"/>
      <c r="Q765" s="1033"/>
      <c r="R765" s="1026"/>
      <c r="S765" s="1027"/>
      <c r="T765" s="1027"/>
      <c r="U765" s="1027"/>
      <c r="V765" s="1029" t="s">
        <v>18</v>
      </c>
      <c r="W765" s="1030"/>
      <c r="X765" s="1030"/>
      <c r="Y765" s="1031"/>
      <c r="Z765" s="1032">
        <v>172381</v>
      </c>
      <c r="AA765" s="970"/>
      <c r="AB765" s="970"/>
      <c r="AC765" s="1033"/>
      <c r="AD765" s="1026"/>
      <c r="AE765" s="1027"/>
      <c r="AF765" s="1027"/>
      <c r="AG765" s="1027"/>
    </row>
    <row r="766" spans="4:36" ht="14.45" customHeight="1" x14ac:dyDescent="0.2">
      <c r="D766" s="146"/>
      <c r="E766" s="146"/>
      <c r="F766" s="146"/>
      <c r="G766" s="146"/>
      <c r="H766" s="146"/>
      <c r="I766" s="146"/>
      <c r="J766" s="509"/>
      <c r="K766" s="509"/>
      <c r="L766" s="509"/>
      <c r="M766" s="509"/>
      <c r="N766" s="801"/>
      <c r="O766" s="801"/>
      <c r="P766" s="801"/>
      <c r="Q766" s="801"/>
      <c r="R766" s="85"/>
      <c r="S766" s="85"/>
      <c r="T766" s="85"/>
      <c r="U766" s="85"/>
      <c r="V766" s="509"/>
      <c r="W766" s="509"/>
      <c r="X766" s="509"/>
      <c r="Y766" s="509"/>
      <c r="Z766" s="801"/>
      <c r="AA766" s="801"/>
      <c r="AB766" s="801"/>
      <c r="AC766" s="801"/>
      <c r="AD766" s="85"/>
      <c r="AE766" s="85"/>
      <c r="AF766" s="85"/>
      <c r="AG766" s="85"/>
    </row>
    <row r="767" spans="4:36" ht="14.25" customHeight="1" x14ac:dyDescent="0.2">
      <c r="D767" s="802" t="s">
        <v>1910</v>
      </c>
    </row>
    <row r="769" spans="1:36" ht="27" customHeight="1" x14ac:dyDescent="0.2">
      <c r="D769" s="1028" t="s">
        <v>1641</v>
      </c>
      <c r="E769" s="1028"/>
      <c r="F769" s="1028"/>
      <c r="G769" s="1028"/>
      <c r="H769" s="1028"/>
      <c r="I769" s="1028"/>
      <c r="J769" s="1028"/>
      <c r="K769" s="1028"/>
      <c r="L769" s="1028"/>
      <c r="M769" s="1028"/>
      <c r="N769" s="1028"/>
      <c r="O769" s="1028"/>
      <c r="P769" s="1028"/>
      <c r="Q769" s="1028"/>
      <c r="R769" s="1028"/>
      <c r="S769" s="1028"/>
      <c r="T769" s="1028"/>
      <c r="U769" s="1028"/>
      <c r="V769" s="1028"/>
      <c r="W769" s="1028"/>
      <c r="X769" s="1028"/>
      <c r="Y769" s="1028"/>
      <c r="Z769" s="1028"/>
      <c r="AA769" s="1028"/>
      <c r="AB769" s="1028"/>
      <c r="AC769" s="1028"/>
      <c r="AD769" s="1028"/>
      <c r="AE769" s="1028"/>
      <c r="AF769" s="1028"/>
      <c r="AG769" s="1028"/>
    </row>
    <row r="770" spans="1:36" ht="14.25" customHeight="1" thickBot="1" x14ac:dyDescent="0.25"/>
    <row r="771" spans="1:36" ht="14.25" customHeight="1" thickBot="1" x14ac:dyDescent="0.25">
      <c r="A771" s="493" t="s">
        <v>1294</v>
      </c>
      <c r="D771" s="993" t="s">
        <v>387</v>
      </c>
      <c r="E771" s="994"/>
      <c r="F771" s="994"/>
      <c r="G771" s="994"/>
      <c r="H771" s="994"/>
      <c r="I771" s="994"/>
      <c r="J771" s="994"/>
      <c r="K771" s="994"/>
      <c r="L771" s="995"/>
      <c r="M771" s="1002" t="s">
        <v>388</v>
      </c>
      <c r="N771" s="1002"/>
      <c r="O771" s="1002"/>
      <c r="P771" s="1002"/>
      <c r="Q771" s="1002"/>
      <c r="R771" s="1003" t="s">
        <v>389</v>
      </c>
      <c r="S771" s="1004"/>
      <c r="T771" s="1004"/>
      <c r="U771" s="1004"/>
      <c r="V771" s="1004"/>
      <c r="W771" s="1004"/>
      <c r="X771" s="1004"/>
      <c r="Y771" s="1004"/>
      <c r="Z771" s="1004"/>
      <c r="AA771" s="1004"/>
      <c r="AB771" s="1004"/>
      <c r="AC771" s="1004"/>
      <c r="AD771" s="1004"/>
      <c r="AE771" s="1004"/>
      <c r="AF771" s="1004"/>
      <c r="AG771" s="1005"/>
    </row>
    <row r="772" spans="1:36" ht="26.25" customHeight="1" thickBot="1" x14ac:dyDescent="0.25">
      <c r="D772" s="996"/>
      <c r="E772" s="997"/>
      <c r="F772" s="997"/>
      <c r="G772" s="997"/>
      <c r="H772" s="997"/>
      <c r="I772" s="997"/>
      <c r="J772" s="997"/>
      <c r="K772" s="997"/>
      <c r="L772" s="998"/>
      <c r="M772" s="1002"/>
      <c r="N772" s="1002"/>
      <c r="O772" s="1002"/>
      <c r="P772" s="1002"/>
      <c r="Q772" s="1002"/>
      <c r="R772" s="1002" t="s">
        <v>2</v>
      </c>
      <c r="S772" s="1002"/>
      <c r="T772" s="1002"/>
      <c r="U772" s="1002"/>
      <c r="V772" s="1002"/>
      <c r="W772" s="1002"/>
      <c r="X772" s="1002"/>
      <c r="Y772" s="1002"/>
      <c r="Z772" s="1003" t="s">
        <v>390</v>
      </c>
      <c r="AA772" s="1004"/>
      <c r="AB772" s="1004"/>
      <c r="AC772" s="1004"/>
      <c r="AD772" s="1004"/>
      <c r="AE772" s="1004"/>
      <c r="AF772" s="1004"/>
      <c r="AG772" s="1005"/>
    </row>
    <row r="773" spans="1:36" ht="18.75" customHeight="1" x14ac:dyDescent="0.2">
      <c r="D773" s="1006" t="s">
        <v>1990</v>
      </c>
      <c r="E773" s="1007"/>
      <c r="F773" s="1007"/>
      <c r="G773" s="1007"/>
      <c r="H773" s="1007"/>
      <c r="I773" s="1007"/>
      <c r="J773" s="1007"/>
      <c r="K773" s="1007"/>
      <c r="L773" s="1008"/>
      <c r="M773" s="1023">
        <v>1</v>
      </c>
      <c r="N773" s="1024"/>
      <c r="O773" s="1024"/>
      <c r="P773" s="1024"/>
      <c r="Q773" s="1024"/>
      <c r="R773" s="1025">
        <v>503993.75</v>
      </c>
      <c r="S773" s="1025"/>
      <c r="T773" s="1025"/>
      <c r="U773" s="1025"/>
      <c r="V773" s="1025"/>
      <c r="W773" s="1025"/>
      <c r="X773" s="1025"/>
      <c r="Y773" s="1025"/>
      <c r="Z773" s="1025">
        <v>2403418</v>
      </c>
      <c r="AA773" s="1025"/>
      <c r="AB773" s="1025"/>
      <c r="AC773" s="1025"/>
      <c r="AD773" s="1025"/>
      <c r="AE773" s="1025"/>
      <c r="AF773" s="1025"/>
      <c r="AG773" s="1025"/>
    </row>
    <row r="774" spans="1:36" ht="18.75" customHeight="1" x14ac:dyDescent="0.2">
      <c r="D774" s="1014" t="s">
        <v>1984</v>
      </c>
      <c r="E774" s="1018"/>
      <c r="F774" s="1018"/>
      <c r="G774" s="1018"/>
      <c r="H774" s="1018"/>
      <c r="I774" s="1018"/>
      <c r="J774" s="1018"/>
      <c r="K774" s="1018"/>
      <c r="L774" s="1019"/>
      <c r="M774" s="1017">
        <v>2</v>
      </c>
      <c r="N774" s="1012"/>
      <c r="O774" s="1012"/>
      <c r="P774" s="1012"/>
      <c r="Q774" s="1012"/>
      <c r="R774" s="977">
        <v>0</v>
      </c>
      <c r="S774" s="977"/>
      <c r="T774" s="977"/>
      <c r="U774" s="977"/>
      <c r="V774" s="977"/>
      <c r="W774" s="977"/>
      <c r="X774" s="977"/>
      <c r="Y774" s="977"/>
      <c r="Z774" s="977">
        <v>1000</v>
      </c>
      <c r="AA774" s="977"/>
      <c r="AB774" s="977"/>
      <c r="AC774" s="977"/>
      <c r="AD774" s="977"/>
      <c r="AE774" s="977"/>
      <c r="AF774" s="977"/>
      <c r="AG774" s="977"/>
    </row>
    <row r="775" spans="1:36" ht="18.75" customHeight="1" x14ac:dyDescent="0.2">
      <c r="D775" s="1014" t="s">
        <v>1988</v>
      </c>
      <c r="E775" s="1015"/>
      <c r="F775" s="1015"/>
      <c r="G775" s="1015"/>
      <c r="H775" s="1015"/>
      <c r="I775" s="1015"/>
      <c r="J775" s="1015"/>
      <c r="K775" s="1015"/>
      <c r="L775" s="1016"/>
      <c r="M775" s="1017">
        <v>1</v>
      </c>
      <c r="N775" s="1012"/>
      <c r="O775" s="1012"/>
      <c r="P775" s="1012"/>
      <c r="Q775" s="1012"/>
      <c r="R775" s="1013">
        <v>1507496.58</v>
      </c>
      <c r="S775" s="1013"/>
      <c r="T775" s="1013"/>
      <c r="U775" s="1013"/>
      <c r="V775" s="1013"/>
      <c r="W775" s="1013"/>
      <c r="X775" s="1013"/>
      <c r="Y775" s="1013"/>
      <c r="Z775" s="1013">
        <v>150000</v>
      </c>
      <c r="AA775" s="1013"/>
      <c r="AB775" s="1013"/>
      <c r="AC775" s="1013"/>
      <c r="AD775" s="1013"/>
      <c r="AE775" s="1013"/>
      <c r="AF775" s="1013"/>
      <c r="AG775" s="1013"/>
    </row>
    <row r="776" spans="1:36" ht="18.75" customHeight="1" x14ac:dyDescent="0.2">
      <c r="A776" s="907"/>
      <c r="D776" s="1014" t="s">
        <v>2197</v>
      </c>
      <c r="E776" s="1018"/>
      <c r="F776" s="1018"/>
      <c r="G776" s="1018"/>
      <c r="H776" s="1018"/>
      <c r="I776" s="1018"/>
      <c r="J776" s="1018"/>
      <c r="K776" s="1018"/>
      <c r="L776" s="1019"/>
      <c r="M776" s="1017">
        <v>5</v>
      </c>
      <c r="N776" s="1012"/>
      <c r="O776" s="1012"/>
      <c r="P776" s="1012"/>
      <c r="Q776" s="1012"/>
      <c r="R776" s="1013">
        <v>750</v>
      </c>
      <c r="S776" s="1013"/>
      <c r="T776" s="1013"/>
      <c r="U776" s="1013"/>
      <c r="V776" s="1013"/>
      <c r="W776" s="1013"/>
      <c r="X776" s="1013"/>
      <c r="Y776" s="1013"/>
      <c r="Z776" s="1013">
        <v>0</v>
      </c>
      <c r="AA776" s="1013"/>
      <c r="AB776" s="1013"/>
      <c r="AC776" s="1013"/>
      <c r="AD776" s="1013"/>
      <c r="AE776" s="1013"/>
      <c r="AF776" s="1013"/>
      <c r="AG776" s="1013"/>
    </row>
    <row r="777" spans="1:36" ht="18.75" customHeight="1" x14ac:dyDescent="0.2">
      <c r="D777" s="1014" t="s">
        <v>1989</v>
      </c>
      <c r="E777" s="1018"/>
      <c r="F777" s="1018"/>
      <c r="G777" s="1018"/>
      <c r="H777" s="1018"/>
      <c r="I777" s="1018"/>
      <c r="J777" s="1018"/>
      <c r="K777" s="1018"/>
      <c r="L777" s="1019"/>
      <c r="M777" s="1014">
        <v>7</v>
      </c>
      <c r="N777" s="1018"/>
      <c r="O777" s="1018"/>
      <c r="P777" s="1018"/>
      <c r="Q777" s="1019"/>
      <c r="R777" s="1020">
        <v>0</v>
      </c>
      <c r="S777" s="1021"/>
      <c r="T777" s="1021"/>
      <c r="U777" s="1021"/>
      <c r="V777" s="1021"/>
      <c r="W777" s="1021"/>
      <c r="X777" s="1021"/>
      <c r="Y777" s="1022"/>
      <c r="Z777" s="1020">
        <v>418883</v>
      </c>
      <c r="AA777" s="1021"/>
      <c r="AB777" s="1021"/>
      <c r="AC777" s="1021"/>
      <c r="AD777" s="1021"/>
      <c r="AE777" s="1021"/>
      <c r="AF777" s="1021"/>
      <c r="AG777" s="1022"/>
      <c r="AJ777" s="849"/>
    </row>
    <row r="778" spans="1:36" ht="18.75" customHeight="1" x14ac:dyDescent="0.2">
      <c r="D778" s="1014" t="s">
        <v>1988</v>
      </c>
      <c r="E778" s="1015"/>
      <c r="F778" s="1015"/>
      <c r="G778" s="1015"/>
      <c r="H778" s="1015"/>
      <c r="I778" s="1015"/>
      <c r="J778" s="1015"/>
      <c r="K778" s="1015"/>
      <c r="L778" s="1016"/>
      <c r="M778" s="1012">
        <v>7</v>
      </c>
      <c r="N778" s="1012"/>
      <c r="O778" s="1012"/>
      <c r="P778" s="1012"/>
      <c r="Q778" s="1012"/>
      <c r="R778" s="1013">
        <v>0</v>
      </c>
      <c r="S778" s="1013"/>
      <c r="T778" s="1013"/>
      <c r="U778" s="1013"/>
      <c r="V778" s="1013"/>
      <c r="W778" s="1013"/>
      <c r="X778" s="1013"/>
      <c r="Y778" s="1013"/>
      <c r="Z778" s="1013">
        <v>856021</v>
      </c>
      <c r="AA778" s="1013"/>
      <c r="AB778" s="1013"/>
      <c r="AC778" s="1013"/>
      <c r="AD778" s="1013"/>
      <c r="AE778" s="1013"/>
      <c r="AF778" s="1013"/>
      <c r="AG778" s="1013"/>
    </row>
    <row r="779" spans="1:36" ht="18.75" customHeight="1" x14ac:dyDescent="0.2">
      <c r="D779" s="1014" t="s">
        <v>1988</v>
      </c>
      <c r="E779" s="1015"/>
      <c r="F779" s="1015"/>
      <c r="G779" s="1015"/>
      <c r="H779" s="1015"/>
      <c r="I779" s="1015"/>
      <c r="J779" s="1015"/>
      <c r="K779" s="1015"/>
      <c r="L779" s="1016"/>
      <c r="M779" s="1012">
        <v>2</v>
      </c>
      <c r="N779" s="1012"/>
      <c r="O779" s="1012"/>
      <c r="P779" s="1012"/>
      <c r="Q779" s="1012"/>
      <c r="R779" s="1013">
        <v>1150</v>
      </c>
      <c r="S779" s="1013"/>
      <c r="T779" s="1013"/>
      <c r="U779" s="1013"/>
      <c r="V779" s="1013"/>
      <c r="W779" s="1013"/>
      <c r="X779" s="1013"/>
      <c r="Y779" s="1013"/>
      <c r="Z779" s="1013">
        <v>189</v>
      </c>
      <c r="AA779" s="1013"/>
      <c r="AB779" s="1013"/>
      <c r="AC779" s="1013"/>
      <c r="AD779" s="1013"/>
      <c r="AE779" s="1013"/>
      <c r="AF779" s="1013"/>
      <c r="AG779" s="1013"/>
    </row>
    <row r="780" spans="1:36" ht="18.75" customHeight="1" x14ac:dyDescent="0.2">
      <c r="D780" s="1006" t="s">
        <v>1990</v>
      </c>
      <c r="E780" s="1007"/>
      <c r="F780" s="1007"/>
      <c r="G780" s="1007"/>
      <c r="H780" s="1007"/>
      <c r="I780" s="1007"/>
      <c r="J780" s="1007"/>
      <c r="K780" s="1007"/>
      <c r="L780" s="1008"/>
      <c r="M780" s="1012">
        <v>7</v>
      </c>
      <c r="N780" s="1012"/>
      <c r="O780" s="1012"/>
      <c r="P780" s="1012"/>
      <c r="Q780" s="1012"/>
      <c r="R780" s="1013">
        <v>0</v>
      </c>
      <c r="S780" s="1013"/>
      <c r="T780" s="1013"/>
      <c r="U780" s="1013"/>
      <c r="V780" s="1013"/>
      <c r="W780" s="1013"/>
      <c r="X780" s="1013"/>
      <c r="Y780" s="1013"/>
      <c r="Z780" s="1013">
        <v>5326089</v>
      </c>
      <c r="AA780" s="1013"/>
      <c r="AB780" s="1013"/>
      <c r="AC780" s="1013"/>
      <c r="AD780" s="1013"/>
      <c r="AE780" s="1013"/>
      <c r="AF780" s="1013"/>
      <c r="AG780" s="1013"/>
    </row>
    <row r="781" spans="1:36" ht="18.75" customHeight="1" x14ac:dyDescent="0.2">
      <c r="D781" s="1006" t="s">
        <v>1990</v>
      </c>
      <c r="E781" s="1007"/>
      <c r="F781" s="1007"/>
      <c r="G781" s="1007"/>
      <c r="H781" s="1007"/>
      <c r="I781" s="1007"/>
      <c r="J781" s="1007"/>
      <c r="K781" s="1007"/>
      <c r="L781" s="1008"/>
      <c r="M781" s="1012">
        <v>2</v>
      </c>
      <c r="N781" s="1012"/>
      <c r="O781" s="1012"/>
      <c r="P781" s="1012"/>
      <c r="Q781" s="1012"/>
      <c r="R781" s="977">
        <v>3072.36</v>
      </c>
      <c r="S781" s="977"/>
      <c r="T781" s="977"/>
      <c r="U781" s="977"/>
      <c r="V781" s="977"/>
      <c r="W781" s="977"/>
      <c r="X781" s="977"/>
      <c r="Y781" s="977"/>
      <c r="Z781" s="977">
        <v>384598</v>
      </c>
      <c r="AA781" s="977"/>
      <c r="AB781" s="977"/>
      <c r="AC781" s="977"/>
      <c r="AD781" s="977"/>
      <c r="AE781" s="977"/>
      <c r="AF781" s="977"/>
      <c r="AG781" s="977"/>
    </row>
    <row r="782" spans="1:36" ht="18.75" customHeight="1" thickBot="1" x14ac:dyDescent="0.25">
      <c r="D782" s="1006" t="s">
        <v>1990</v>
      </c>
      <c r="E782" s="1007"/>
      <c r="F782" s="1007"/>
      <c r="G782" s="1007"/>
      <c r="H782" s="1007"/>
      <c r="I782" s="1007"/>
      <c r="J782" s="1007"/>
      <c r="K782" s="1007"/>
      <c r="L782" s="1008"/>
      <c r="M782" s="1009">
        <v>5</v>
      </c>
      <c r="N782" s="1009"/>
      <c r="O782" s="1009"/>
      <c r="P782" s="1009"/>
      <c r="Q782" s="1009"/>
      <c r="R782" s="1010">
        <v>124989</v>
      </c>
      <c r="S782" s="1010"/>
      <c r="T782" s="1010"/>
      <c r="U782" s="1010"/>
      <c r="V782" s="1010"/>
      <c r="W782" s="1010"/>
      <c r="X782" s="1010"/>
      <c r="Y782" s="1010"/>
      <c r="Z782" s="1010">
        <v>8148157</v>
      </c>
      <c r="AA782" s="1010"/>
      <c r="AB782" s="1010"/>
      <c r="AC782" s="1010"/>
      <c r="AD782" s="1010"/>
      <c r="AE782" s="1010"/>
      <c r="AF782" s="1010"/>
      <c r="AG782" s="1010"/>
    </row>
    <row r="784" spans="1:36" ht="14.25" customHeight="1" x14ac:dyDescent="0.2">
      <c r="A784" s="907"/>
      <c r="D784" s="849" t="s">
        <v>2198</v>
      </c>
    </row>
    <row r="786" spans="4:36" ht="14.25" customHeight="1" x14ac:dyDescent="0.2">
      <c r="D786" s="1011" t="s">
        <v>1911</v>
      </c>
      <c r="E786" s="1011"/>
      <c r="F786" s="1011"/>
      <c r="G786" s="1011"/>
      <c r="H786" s="1011"/>
      <c r="I786" s="1011"/>
      <c r="J786" s="1011"/>
      <c r="K786" s="1011"/>
      <c r="L786" s="1011"/>
      <c r="M786" s="1011"/>
      <c r="N786" s="1011"/>
      <c r="O786" s="1011"/>
      <c r="P786" s="1011"/>
      <c r="Q786" s="1011"/>
      <c r="R786" s="1011"/>
      <c r="S786" s="1011"/>
      <c r="T786" s="1011"/>
      <c r="U786" s="1011"/>
      <c r="V786" s="1011"/>
      <c r="W786" s="1011"/>
      <c r="X786" s="1011"/>
      <c r="Y786" s="1011"/>
      <c r="Z786" s="1011"/>
      <c r="AA786" s="1011"/>
      <c r="AB786" s="1011"/>
      <c r="AC786" s="1011"/>
      <c r="AD786" s="1011"/>
      <c r="AE786" s="1011"/>
      <c r="AF786" s="1011"/>
      <c r="AG786" s="1011"/>
    </row>
    <row r="787" spans="4:36" ht="14.25" customHeight="1" thickBot="1" x14ac:dyDescent="0.25"/>
    <row r="788" spans="4:36" ht="14.25" customHeight="1" thickBot="1" x14ac:dyDescent="0.25">
      <c r="D788" s="993" t="s">
        <v>429</v>
      </c>
      <c r="E788" s="994"/>
      <c r="F788" s="994"/>
      <c r="G788" s="994"/>
      <c r="H788" s="994"/>
      <c r="I788" s="994"/>
      <c r="J788" s="994"/>
      <c r="K788" s="994"/>
      <c r="L788" s="994"/>
      <c r="M788" s="995"/>
      <c r="N788" s="999" t="s">
        <v>2</v>
      </c>
      <c r="O788" s="1000"/>
      <c r="P788" s="1000"/>
      <c r="Q788" s="1000"/>
      <c r="R788" s="1000"/>
      <c r="S788" s="1000"/>
      <c r="T788" s="1000"/>
      <c r="U788" s="1000"/>
      <c r="V788" s="1000"/>
      <c r="W788" s="1000"/>
      <c r="X788" s="1000"/>
      <c r="Y788" s="1000"/>
      <c r="Z788" s="1000"/>
      <c r="AA788" s="1000"/>
      <c r="AB788" s="1000"/>
      <c r="AC788" s="1000"/>
      <c r="AD788" s="1000"/>
      <c r="AE788" s="1000"/>
      <c r="AF788" s="1000"/>
      <c r="AG788" s="1001"/>
    </row>
    <row r="789" spans="4:36" ht="35.25" customHeight="1" thickBot="1" x14ac:dyDescent="0.25">
      <c r="D789" s="996"/>
      <c r="E789" s="997"/>
      <c r="F789" s="997"/>
      <c r="G789" s="997"/>
      <c r="H789" s="997"/>
      <c r="I789" s="997"/>
      <c r="J789" s="997"/>
      <c r="K789" s="997"/>
      <c r="L789" s="997"/>
      <c r="M789" s="998"/>
      <c r="N789" s="1002" t="s">
        <v>1647</v>
      </c>
      <c r="O789" s="1002"/>
      <c r="P789" s="1002"/>
      <c r="Q789" s="1002"/>
      <c r="R789" s="1002" t="s">
        <v>27</v>
      </c>
      <c r="S789" s="1002"/>
      <c r="T789" s="1002"/>
      <c r="U789" s="1002"/>
      <c r="V789" s="1002" t="s">
        <v>28</v>
      </c>
      <c r="W789" s="1002"/>
      <c r="X789" s="1002"/>
      <c r="Y789" s="1002"/>
      <c r="Z789" s="1002" t="s">
        <v>29</v>
      </c>
      <c r="AA789" s="1002"/>
      <c r="AB789" s="1002"/>
      <c r="AC789" s="1002"/>
      <c r="AD789" s="1003" t="s">
        <v>392</v>
      </c>
      <c r="AE789" s="1004"/>
      <c r="AF789" s="1004"/>
      <c r="AG789" s="1005"/>
    </row>
    <row r="790" spans="4:36" ht="14.25" customHeight="1" x14ac:dyDescent="0.2">
      <c r="D790" s="985" t="s">
        <v>393</v>
      </c>
      <c r="E790" s="986"/>
      <c r="F790" s="986"/>
      <c r="G790" s="986"/>
      <c r="H790" s="986"/>
      <c r="I790" s="986"/>
      <c r="J790" s="986"/>
      <c r="K790" s="986"/>
      <c r="L790" s="986"/>
      <c r="M790" s="987"/>
      <c r="N790" s="988">
        <v>5607101</v>
      </c>
      <c r="O790" s="988"/>
      <c r="P790" s="988"/>
      <c r="Q790" s="988"/>
      <c r="R790" s="988"/>
      <c r="S790" s="988"/>
      <c r="T790" s="988"/>
      <c r="U790" s="988"/>
      <c r="V790" s="988"/>
      <c r="W790" s="988"/>
      <c r="X790" s="988"/>
      <c r="Y790" s="988"/>
      <c r="Z790" s="988"/>
      <c r="AA790" s="988"/>
      <c r="AB790" s="988"/>
      <c r="AC790" s="988"/>
      <c r="AD790" s="989">
        <v>5607101</v>
      </c>
      <c r="AE790" s="990"/>
      <c r="AF790" s="990"/>
      <c r="AG790" s="991"/>
    </row>
    <row r="791" spans="4:36" ht="14.25" customHeight="1" x14ac:dyDescent="0.2">
      <c r="D791" s="974" t="s">
        <v>394</v>
      </c>
      <c r="E791" s="975"/>
      <c r="F791" s="975"/>
      <c r="G791" s="975"/>
      <c r="H791" s="975"/>
      <c r="I791" s="975"/>
      <c r="J791" s="975"/>
      <c r="K791" s="975"/>
      <c r="L791" s="975"/>
      <c r="M791" s="976"/>
      <c r="N791" s="977">
        <v>0</v>
      </c>
      <c r="O791" s="977"/>
      <c r="P791" s="977"/>
      <c r="Q791" s="977"/>
      <c r="R791" s="977"/>
      <c r="S791" s="977"/>
      <c r="T791" s="977"/>
      <c r="U791" s="977"/>
      <c r="V791" s="977"/>
      <c r="W791" s="977"/>
      <c r="X791" s="977"/>
      <c r="Y791" s="977"/>
      <c r="Z791" s="977"/>
      <c r="AA791" s="977"/>
      <c r="AB791" s="977"/>
      <c r="AC791" s="977"/>
      <c r="AD791" s="978">
        <v>0</v>
      </c>
      <c r="AE791" s="979"/>
      <c r="AF791" s="979"/>
      <c r="AG791" s="980"/>
    </row>
    <row r="792" spans="4:36" ht="14.25" customHeight="1" x14ac:dyDescent="0.2">
      <c r="D792" s="974" t="s">
        <v>430</v>
      </c>
      <c r="E792" s="975"/>
      <c r="F792" s="975"/>
      <c r="G792" s="975"/>
      <c r="H792" s="975"/>
      <c r="I792" s="975"/>
      <c r="J792" s="975"/>
      <c r="K792" s="975"/>
      <c r="L792" s="975"/>
      <c r="M792" s="976"/>
      <c r="N792" s="977">
        <v>0</v>
      </c>
      <c r="O792" s="977"/>
      <c r="P792" s="977"/>
      <c r="Q792" s="977"/>
      <c r="R792" s="977"/>
      <c r="S792" s="977"/>
      <c r="T792" s="977"/>
      <c r="U792" s="977"/>
      <c r="V792" s="977"/>
      <c r="W792" s="977"/>
      <c r="X792" s="977"/>
      <c r="Y792" s="977"/>
      <c r="Z792" s="977"/>
      <c r="AA792" s="977"/>
      <c r="AB792" s="977"/>
      <c r="AC792" s="977"/>
      <c r="AD792" s="978">
        <v>0</v>
      </c>
      <c r="AE792" s="979"/>
      <c r="AF792" s="979"/>
      <c r="AG792" s="980"/>
    </row>
    <row r="793" spans="4:36" ht="14.25" customHeight="1" x14ac:dyDescent="0.2">
      <c r="D793" s="974" t="s">
        <v>431</v>
      </c>
      <c r="E793" s="975"/>
      <c r="F793" s="975"/>
      <c r="G793" s="975"/>
      <c r="H793" s="975"/>
      <c r="I793" s="975"/>
      <c r="J793" s="975"/>
      <c r="K793" s="975"/>
      <c r="L793" s="975"/>
      <c r="M793" s="976"/>
      <c r="N793" s="977">
        <v>0</v>
      </c>
      <c r="O793" s="977"/>
      <c r="P793" s="977"/>
      <c r="Q793" s="977"/>
      <c r="R793" s="977"/>
      <c r="S793" s="977"/>
      <c r="T793" s="977"/>
      <c r="U793" s="977"/>
      <c r="V793" s="977"/>
      <c r="W793" s="977"/>
      <c r="X793" s="977"/>
      <c r="Y793" s="977"/>
      <c r="Z793" s="977"/>
      <c r="AA793" s="977"/>
      <c r="AB793" s="977"/>
      <c r="AC793" s="977"/>
      <c r="AD793" s="978">
        <v>0</v>
      </c>
      <c r="AE793" s="979"/>
      <c r="AF793" s="979"/>
      <c r="AG793" s="980"/>
    </row>
    <row r="794" spans="4:36" ht="14.25" customHeight="1" x14ac:dyDescent="0.2">
      <c r="D794" s="974" t="s">
        <v>395</v>
      </c>
      <c r="E794" s="975"/>
      <c r="F794" s="975"/>
      <c r="G794" s="975"/>
      <c r="H794" s="975"/>
      <c r="I794" s="975"/>
      <c r="J794" s="975"/>
      <c r="K794" s="975"/>
      <c r="L794" s="975"/>
      <c r="M794" s="976"/>
      <c r="N794" s="977">
        <v>0</v>
      </c>
      <c r="O794" s="977"/>
      <c r="P794" s="977"/>
      <c r="Q794" s="977"/>
      <c r="R794" s="977"/>
      <c r="S794" s="977"/>
      <c r="T794" s="977"/>
      <c r="U794" s="977"/>
      <c r="V794" s="977"/>
      <c r="W794" s="977"/>
      <c r="X794" s="977"/>
      <c r="Y794" s="977"/>
      <c r="Z794" s="977"/>
      <c r="AA794" s="977"/>
      <c r="AB794" s="977"/>
      <c r="AC794" s="977"/>
      <c r="AD794" s="978">
        <v>0</v>
      </c>
      <c r="AE794" s="979"/>
      <c r="AF794" s="979"/>
      <c r="AG794" s="980"/>
    </row>
    <row r="795" spans="4:36" ht="14.25" customHeight="1" x14ac:dyDescent="0.2">
      <c r="D795" s="974" t="s">
        <v>396</v>
      </c>
      <c r="E795" s="975"/>
      <c r="F795" s="975"/>
      <c r="G795" s="975"/>
      <c r="H795" s="975"/>
      <c r="I795" s="975"/>
      <c r="J795" s="975"/>
      <c r="K795" s="975"/>
      <c r="L795" s="975"/>
      <c r="M795" s="976"/>
      <c r="N795" s="977">
        <v>0</v>
      </c>
      <c r="O795" s="977"/>
      <c r="P795" s="977"/>
      <c r="Q795" s="977"/>
      <c r="R795" s="977"/>
      <c r="S795" s="977"/>
      <c r="T795" s="977"/>
      <c r="U795" s="977"/>
      <c r="V795" s="977"/>
      <c r="W795" s="977"/>
      <c r="X795" s="977"/>
      <c r="Y795" s="977"/>
      <c r="Z795" s="977"/>
      <c r="AA795" s="977"/>
      <c r="AB795" s="977"/>
      <c r="AC795" s="977"/>
      <c r="AD795" s="978">
        <v>0</v>
      </c>
      <c r="AE795" s="979"/>
      <c r="AF795" s="979"/>
      <c r="AG795" s="980"/>
    </row>
    <row r="796" spans="4:36" ht="22.5" customHeight="1" x14ac:dyDescent="0.2">
      <c r="D796" s="974" t="s">
        <v>397</v>
      </c>
      <c r="E796" s="975"/>
      <c r="F796" s="975"/>
      <c r="G796" s="975"/>
      <c r="H796" s="975"/>
      <c r="I796" s="975"/>
      <c r="J796" s="975"/>
      <c r="K796" s="975"/>
      <c r="L796" s="975"/>
      <c r="M796" s="976"/>
      <c r="N796" s="977">
        <v>0</v>
      </c>
      <c r="O796" s="977"/>
      <c r="P796" s="977"/>
      <c r="Q796" s="977"/>
      <c r="R796" s="977"/>
      <c r="S796" s="977"/>
      <c r="T796" s="977"/>
      <c r="U796" s="977"/>
      <c r="V796" s="977"/>
      <c r="W796" s="977"/>
      <c r="X796" s="977"/>
      <c r="Y796" s="977"/>
      <c r="Z796" s="977"/>
      <c r="AA796" s="977"/>
      <c r="AB796" s="977"/>
      <c r="AC796" s="977"/>
      <c r="AD796" s="978">
        <v>0</v>
      </c>
      <c r="AE796" s="979"/>
      <c r="AF796" s="979"/>
      <c r="AG796" s="980"/>
    </row>
    <row r="797" spans="4:36" ht="22.5" customHeight="1" x14ac:dyDescent="0.2">
      <c r="D797" s="982" t="s">
        <v>1648</v>
      </c>
      <c r="E797" s="983"/>
      <c r="F797" s="983"/>
      <c r="G797" s="983"/>
      <c r="H797" s="983"/>
      <c r="I797" s="983"/>
      <c r="J797" s="983"/>
      <c r="K797" s="983"/>
      <c r="L797" s="983"/>
      <c r="M797" s="984"/>
      <c r="N797" s="977">
        <v>0</v>
      </c>
      <c r="O797" s="977"/>
      <c r="P797" s="977"/>
      <c r="Q797" s="977"/>
      <c r="R797" s="977"/>
      <c r="S797" s="977"/>
      <c r="T797" s="977"/>
      <c r="U797" s="977"/>
      <c r="V797" s="977"/>
      <c r="W797" s="977"/>
      <c r="X797" s="977"/>
      <c r="Y797" s="977"/>
      <c r="Z797" s="977"/>
      <c r="AA797" s="977"/>
      <c r="AB797" s="977"/>
      <c r="AC797" s="977"/>
      <c r="AD797" s="978">
        <v>0</v>
      </c>
      <c r="AE797" s="979"/>
      <c r="AF797" s="979"/>
      <c r="AG797" s="980"/>
    </row>
    <row r="798" spans="4:36" ht="14.25" customHeight="1" x14ac:dyDescent="0.2">
      <c r="D798" s="974" t="s">
        <v>398</v>
      </c>
      <c r="E798" s="975"/>
      <c r="F798" s="975"/>
      <c r="G798" s="975"/>
      <c r="H798" s="975"/>
      <c r="I798" s="975"/>
      <c r="J798" s="975"/>
      <c r="K798" s="975"/>
      <c r="L798" s="975"/>
      <c r="M798" s="976"/>
      <c r="N798" s="977">
        <v>0</v>
      </c>
      <c r="O798" s="977"/>
      <c r="P798" s="977"/>
      <c r="Q798" s="977"/>
      <c r="R798" s="977"/>
      <c r="S798" s="977"/>
      <c r="T798" s="977"/>
      <c r="U798" s="977"/>
      <c r="V798" s="977"/>
      <c r="W798" s="977"/>
      <c r="X798" s="977"/>
      <c r="Y798" s="977"/>
      <c r="Z798" s="977"/>
      <c r="AA798" s="977"/>
      <c r="AB798" s="977"/>
      <c r="AC798" s="977"/>
      <c r="AD798" s="978">
        <v>0</v>
      </c>
      <c r="AE798" s="979"/>
      <c r="AF798" s="979"/>
      <c r="AG798" s="980"/>
    </row>
    <row r="799" spans="4:36" ht="22.5" customHeight="1" x14ac:dyDescent="0.2">
      <c r="D799" s="974" t="s">
        <v>432</v>
      </c>
      <c r="E799" s="975"/>
      <c r="F799" s="975"/>
      <c r="G799" s="975"/>
      <c r="H799" s="975"/>
      <c r="I799" s="975"/>
      <c r="J799" s="975"/>
      <c r="K799" s="975"/>
      <c r="L799" s="975"/>
      <c r="M799" s="976"/>
      <c r="N799" s="977">
        <v>0</v>
      </c>
      <c r="O799" s="977"/>
      <c r="P799" s="977"/>
      <c r="Q799" s="977"/>
      <c r="R799" s="977"/>
      <c r="S799" s="977"/>
      <c r="T799" s="977"/>
      <c r="U799" s="977"/>
      <c r="V799" s="977"/>
      <c r="W799" s="977"/>
      <c r="X799" s="977"/>
      <c r="Y799" s="977"/>
      <c r="Z799" s="977"/>
      <c r="AA799" s="977"/>
      <c r="AB799" s="977"/>
      <c r="AC799" s="977"/>
      <c r="AD799" s="978">
        <v>0</v>
      </c>
      <c r="AE799" s="979"/>
      <c r="AF799" s="979"/>
      <c r="AG799" s="980"/>
    </row>
    <row r="800" spans="4:36" ht="14.25" customHeight="1" x14ac:dyDescent="0.2">
      <c r="D800" s="974" t="s">
        <v>399</v>
      </c>
      <c r="E800" s="975"/>
      <c r="F800" s="975"/>
      <c r="G800" s="975"/>
      <c r="H800" s="975"/>
      <c r="I800" s="975"/>
      <c r="J800" s="975"/>
      <c r="K800" s="975"/>
      <c r="L800" s="975"/>
      <c r="M800" s="976"/>
      <c r="N800" s="977">
        <v>38790</v>
      </c>
      <c r="O800" s="977"/>
      <c r="P800" s="977"/>
      <c r="Q800" s="977"/>
      <c r="R800" s="977">
        <v>73740.88</v>
      </c>
      <c r="S800" s="977"/>
      <c r="T800" s="977"/>
      <c r="U800" s="977"/>
      <c r="V800" s="977"/>
      <c r="W800" s="977"/>
      <c r="X800" s="977"/>
      <c r="Y800" s="977"/>
      <c r="Z800" s="977"/>
      <c r="AA800" s="977"/>
      <c r="AB800" s="977"/>
      <c r="AC800" s="977"/>
      <c r="AD800" s="978">
        <v>112531.11</v>
      </c>
      <c r="AE800" s="979"/>
      <c r="AF800" s="979"/>
      <c r="AG800" s="980"/>
      <c r="AJ800" s="849"/>
    </row>
    <row r="801" spans="4:33" ht="14.25" customHeight="1" x14ac:dyDescent="0.2">
      <c r="D801" s="974" t="s">
        <v>400</v>
      </c>
      <c r="E801" s="975"/>
      <c r="F801" s="975"/>
      <c r="G801" s="975"/>
      <c r="H801" s="975"/>
      <c r="I801" s="975"/>
      <c r="J801" s="975"/>
      <c r="K801" s="975"/>
      <c r="L801" s="975"/>
      <c r="M801" s="976"/>
      <c r="N801" s="977">
        <v>0</v>
      </c>
      <c r="O801" s="977"/>
      <c r="P801" s="977"/>
      <c r="Q801" s="977"/>
      <c r="R801" s="977"/>
      <c r="S801" s="977"/>
      <c r="T801" s="977"/>
      <c r="U801" s="977"/>
      <c r="V801" s="977"/>
      <c r="W801" s="977"/>
      <c r="X801" s="977"/>
      <c r="Y801" s="977"/>
      <c r="Z801" s="977"/>
      <c r="AA801" s="977"/>
      <c r="AB801" s="977"/>
      <c r="AC801" s="977"/>
      <c r="AD801" s="978">
        <v>0</v>
      </c>
      <c r="AE801" s="979"/>
      <c r="AF801" s="979"/>
      <c r="AG801" s="980"/>
    </row>
    <row r="802" spans="4:33" ht="14.25" customHeight="1" x14ac:dyDescent="0.2">
      <c r="D802" s="974" t="s">
        <v>401</v>
      </c>
      <c r="E802" s="975"/>
      <c r="F802" s="975"/>
      <c r="G802" s="975"/>
      <c r="H802" s="975"/>
      <c r="I802" s="975"/>
      <c r="J802" s="975"/>
      <c r="K802" s="975"/>
      <c r="L802" s="975"/>
      <c r="M802" s="976"/>
      <c r="N802" s="977">
        <v>0</v>
      </c>
      <c r="O802" s="977"/>
      <c r="P802" s="977"/>
      <c r="Q802" s="977"/>
      <c r="R802" s="977"/>
      <c r="S802" s="977"/>
      <c r="T802" s="977"/>
      <c r="U802" s="977"/>
      <c r="V802" s="977"/>
      <c r="W802" s="977"/>
      <c r="X802" s="977"/>
      <c r="Y802" s="977"/>
      <c r="Z802" s="977"/>
      <c r="AA802" s="977"/>
      <c r="AB802" s="977"/>
      <c r="AC802" s="977"/>
      <c r="AD802" s="978">
        <v>0</v>
      </c>
      <c r="AE802" s="979"/>
      <c r="AF802" s="979"/>
      <c r="AG802" s="980"/>
    </row>
    <row r="803" spans="4:33" ht="14.25" customHeight="1" x14ac:dyDescent="0.2">
      <c r="D803" s="974" t="s">
        <v>402</v>
      </c>
      <c r="E803" s="975"/>
      <c r="F803" s="975"/>
      <c r="G803" s="975"/>
      <c r="H803" s="975"/>
      <c r="I803" s="975"/>
      <c r="J803" s="975"/>
      <c r="K803" s="975"/>
      <c r="L803" s="975"/>
      <c r="M803" s="976"/>
      <c r="N803" s="977">
        <v>1400912</v>
      </c>
      <c r="O803" s="977"/>
      <c r="P803" s="977"/>
      <c r="Q803" s="977"/>
      <c r="R803" s="977">
        <v>1401076.84</v>
      </c>
      <c r="S803" s="977"/>
      <c r="T803" s="977"/>
      <c r="U803" s="977"/>
      <c r="V803" s="977"/>
      <c r="W803" s="977"/>
      <c r="X803" s="977"/>
      <c r="Y803" s="977"/>
      <c r="Z803" s="977"/>
      <c r="AA803" s="977"/>
      <c r="AB803" s="977"/>
      <c r="AC803" s="977"/>
      <c r="AD803" s="978">
        <v>2801989.29</v>
      </c>
      <c r="AE803" s="979"/>
      <c r="AF803" s="979"/>
      <c r="AG803" s="980"/>
    </row>
    <row r="804" spans="4:33" ht="14.25" customHeight="1" x14ac:dyDescent="0.2">
      <c r="D804" s="974" t="s">
        <v>433</v>
      </c>
      <c r="E804" s="975"/>
      <c r="F804" s="975"/>
      <c r="G804" s="975"/>
      <c r="H804" s="975"/>
      <c r="I804" s="975"/>
      <c r="J804" s="975"/>
      <c r="K804" s="975"/>
      <c r="L804" s="975"/>
      <c r="M804" s="976"/>
      <c r="N804" s="977">
        <v>-7318931.4500000002</v>
      </c>
      <c r="O804" s="977"/>
      <c r="P804" s="977"/>
      <c r="Q804" s="977"/>
      <c r="R804" s="977"/>
      <c r="S804" s="977"/>
      <c r="T804" s="977"/>
      <c r="U804" s="977"/>
      <c r="V804" s="977"/>
      <c r="W804" s="977"/>
      <c r="X804" s="977"/>
      <c r="Y804" s="977"/>
      <c r="Z804" s="977"/>
      <c r="AA804" s="977"/>
      <c r="AB804" s="977"/>
      <c r="AC804" s="977"/>
      <c r="AD804" s="978">
        <v>-7318931.4500000002</v>
      </c>
      <c r="AE804" s="979"/>
      <c r="AF804" s="979"/>
      <c r="AG804" s="980"/>
    </row>
    <row r="805" spans="4:33" ht="25.5" customHeight="1" x14ac:dyDescent="0.2">
      <c r="D805" s="974" t="s">
        <v>434</v>
      </c>
      <c r="E805" s="975"/>
      <c r="F805" s="975"/>
      <c r="G805" s="975"/>
      <c r="H805" s="975"/>
      <c r="I805" s="975"/>
      <c r="J805" s="975"/>
      <c r="K805" s="975"/>
      <c r="L805" s="975"/>
      <c r="M805" s="976"/>
      <c r="N805" s="981">
        <v>1647199</v>
      </c>
      <c r="O805" s="981"/>
      <c r="P805" s="981"/>
      <c r="Q805" s="981"/>
      <c r="R805" s="981">
        <v>-188608.19</v>
      </c>
      <c r="S805" s="981"/>
      <c r="T805" s="981"/>
      <c r="U805" s="981"/>
      <c r="V805" s="981">
        <v>-1647199</v>
      </c>
      <c r="W805" s="981"/>
      <c r="X805" s="981"/>
      <c r="Y805" s="981"/>
      <c r="Z805" s="981">
        <v>0</v>
      </c>
      <c r="AA805" s="981"/>
      <c r="AB805" s="981"/>
      <c r="AC805" s="981"/>
      <c r="AD805" s="978">
        <v>-188608.19</v>
      </c>
      <c r="AE805" s="979"/>
      <c r="AF805" s="979"/>
      <c r="AG805" s="980"/>
    </row>
    <row r="806" spans="4:33" ht="14.25" customHeight="1" x14ac:dyDescent="0.2">
      <c r="D806" s="974" t="s">
        <v>403</v>
      </c>
      <c r="E806" s="975"/>
      <c r="F806" s="975"/>
      <c r="G806" s="975"/>
      <c r="H806" s="975"/>
      <c r="I806" s="975"/>
      <c r="J806" s="975"/>
      <c r="K806" s="975"/>
      <c r="L806" s="975"/>
      <c r="M806" s="976"/>
      <c r="N806" s="977">
        <v>0</v>
      </c>
      <c r="O806" s="977"/>
      <c r="P806" s="977"/>
      <c r="Q806" s="977"/>
      <c r="R806" s="977"/>
      <c r="S806" s="977"/>
      <c r="T806" s="977"/>
      <c r="U806" s="977"/>
      <c r="V806" s="977"/>
      <c r="W806" s="977"/>
      <c r="X806" s="977"/>
      <c r="Y806" s="977"/>
      <c r="Z806" s="977"/>
      <c r="AA806" s="977"/>
      <c r="AB806" s="977"/>
      <c r="AC806" s="977"/>
      <c r="AD806" s="978">
        <v>0</v>
      </c>
      <c r="AE806" s="979"/>
      <c r="AF806" s="979"/>
      <c r="AG806" s="980"/>
    </row>
    <row r="807" spans="4:33" ht="14.25" customHeight="1" x14ac:dyDescent="0.2">
      <c r="D807" s="974" t="s">
        <v>404</v>
      </c>
      <c r="E807" s="975"/>
      <c r="F807" s="975"/>
      <c r="G807" s="975"/>
      <c r="H807" s="975"/>
      <c r="I807" s="975"/>
      <c r="J807" s="975"/>
      <c r="K807" s="975"/>
      <c r="L807" s="975"/>
      <c r="M807" s="976"/>
      <c r="N807" s="977">
        <v>0</v>
      </c>
      <c r="O807" s="977"/>
      <c r="P807" s="977"/>
      <c r="Q807" s="977"/>
      <c r="R807" s="977"/>
      <c r="S807" s="977"/>
      <c r="T807" s="977"/>
      <c r="U807" s="977"/>
      <c r="V807" s="977"/>
      <c r="W807" s="977"/>
      <c r="X807" s="977"/>
      <c r="Y807" s="977"/>
      <c r="Z807" s="977"/>
      <c r="AA807" s="977"/>
      <c r="AB807" s="977"/>
      <c r="AC807" s="977"/>
      <c r="AD807" s="978">
        <v>0</v>
      </c>
      <c r="AE807" s="979"/>
      <c r="AF807" s="979"/>
      <c r="AG807" s="980"/>
    </row>
    <row r="808" spans="4:33" ht="25.5" customHeight="1" thickBot="1" x14ac:dyDescent="0.25">
      <c r="D808" s="967" t="s">
        <v>435</v>
      </c>
      <c r="E808" s="968"/>
      <c r="F808" s="968"/>
      <c r="G808" s="968"/>
      <c r="H808" s="968"/>
      <c r="I808" s="968"/>
      <c r="J808" s="968"/>
      <c r="K808" s="968"/>
      <c r="L808" s="968"/>
      <c r="M808" s="969"/>
      <c r="N808" s="970">
        <v>0</v>
      </c>
      <c r="O808" s="970"/>
      <c r="P808" s="970"/>
      <c r="Q808" s="970"/>
      <c r="R808" s="970"/>
      <c r="S808" s="970"/>
      <c r="T808" s="970"/>
      <c r="U808" s="970"/>
      <c r="V808" s="970"/>
      <c r="W808" s="970"/>
      <c r="X808" s="970"/>
      <c r="Y808" s="970"/>
      <c r="Z808" s="970"/>
      <c r="AA808" s="970"/>
      <c r="AB808" s="970"/>
      <c r="AC808" s="970"/>
      <c r="AD808" s="971">
        <v>0</v>
      </c>
      <c r="AE808" s="972"/>
      <c r="AF808" s="972"/>
      <c r="AG808" s="973"/>
    </row>
    <row r="809" spans="4:33" ht="11.25" x14ac:dyDescent="0.2">
      <c r="D809" s="146"/>
      <c r="E809" s="146"/>
      <c r="F809" s="146"/>
      <c r="G809" s="146"/>
      <c r="H809" s="146"/>
      <c r="I809" s="146"/>
      <c r="J809" s="146"/>
      <c r="K809" s="146"/>
      <c r="L809" s="146"/>
      <c r="M809" s="146"/>
      <c r="N809" s="801"/>
      <c r="O809" s="801"/>
      <c r="P809" s="801"/>
      <c r="Q809" s="801"/>
      <c r="R809" s="801"/>
      <c r="S809" s="801"/>
      <c r="T809" s="801"/>
      <c r="U809" s="801"/>
      <c r="V809" s="801"/>
      <c r="W809" s="801"/>
      <c r="X809" s="801"/>
      <c r="Y809" s="801"/>
      <c r="Z809" s="801"/>
      <c r="AA809" s="801"/>
      <c r="AB809" s="801"/>
      <c r="AC809" s="801"/>
      <c r="AD809" s="801"/>
      <c r="AE809" s="801"/>
      <c r="AF809" s="801"/>
      <c r="AG809" s="801"/>
    </row>
    <row r="810" spans="4:33" ht="19.899999999999999" customHeight="1" x14ac:dyDescent="0.2">
      <c r="D810" s="814"/>
      <c r="E810" s="814"/>
      <c r="F810" s="814"/>
      <c r="G810" s="814"/>
      <c r="H810" s="814"/>
      <c r="I810" s="814"/>
      <c r="J810" s="814"/>
      <c r="K810" s="814"/>
      <c r="L810" s="814"/>
      <c r="M810" s="814"/>
      <c r="N810" s="814"/>
      <c r="O810" s="814"/>
      <c r="P810" s="814"/>
      <c r="Q810" s="814"/>
      <c r="R810" s="814"/>
      <c r="S810" s="814"/>
      <c r="T810" s="814"/>
      <c r="U810" s="814"/>
      <c r="V810" s="814"/>
      <c r="W810" s="814"/>
      <c r="X810" s="814"/>
      <c r="Y810" s="814"/>
      <c r="Z810" s="814"/>
      <c r="AA810" s="814"/>
      <c r="AB810" s="814"/>
      <c r="AC810" s="814"/>
      <c r="AD810" s="814"/>
      <c r="AE810" s="814"/>
      <c r="AF810" s="814"/>
      <c r="AG810" s="814"/>
    </row>
    <row r="811" spans="4:33" ht="25.5" customHeight="1" x14ac:dyDescent="0.2">
      <c r="D811" s="992" t="s">
        <v>2199</v>
      </c>
      <c r="E811" s="992"/>
      <c r="F811" s="992"/>
      <c r="G811" s="992"/>
      <c r="H811" s="992"/>
      <c r="I811" s="992"/>
      <c r="J811" s="992"/>
      <c r="K811" s="992"/>
      <c r="L811" s="992"/>
      <c r="M811" s="992"/>
      <c r="N811" s="992"/>
      <c r="O811" s="992"/>
      <c r="P811" s="992"/>
      <c r="Q811" s="992"/>
      <c r="R811" s="992"/>
      <c r="S811" s="992"/>
      <c r="T811" s="992"/>
      <c r="U811" s="992"/>
      <c r="V811" s="992"/>
      <c r="W811" s="992"/>
      <c r="X811" s="992"/>
      <c r="Y811" s="992"/>
      <c r="Z811" s="992"/>
      <c r="AA811" s="992"/>
      <c r="AB811" s="992"/>
      <c r="AC811" s="992"/>
      <c r="AD811" s="992"/>
      <c r="AE811" s="992"/>
      <c r="AF811" s="992"/>
      <c r="AG811" s="992"/>
    </row>
    <row r="812" spans="4:33" ht="14.25" customHeight="1" thickBot="1" x14ac:dyDescent="0.25"/>
    <row r="813" spans="4:33" ht="14.25" customHeight="1" thickBot="1" x14ac:dyDescent="0.25">
      <c r="D813" s="993" t="s">
        <v>429</v>
      </c>
      <c r="E813" s="994"/>
      <c r="F813" s="994"/>
      <c r="G813" s="994"/>
      <c r="H813" s="994"/>
      <c r="I813" s="994"/>
      <c r="J813" s="994"/>
      <c r="K813" s="994"/>
      <c r="L813" s="994"/>
      <c r="M813" s="995"/>
      <c r="N813" s="999" t="s">
        <v>3</v>
      </c>
      <c r="O813" s="1000"/>
      <c r="P813" s="1000"/>
      <c r="Q813" s="1000"/>
      <c r="R813" s="1000"/>
      <c r="S813" s="1000"/>
      <c r="T813" s="1000"/>
      <c r="U813" s="1000"/>
      <c r="V813" s="1000"/>
      <c r="W813" s="1000"/>
      <c r="X813" s="1000"/>
      <c r="Y813" s="1000"/>
      <c r="Z813" s="1000"/>
      <c r="AA813" s="1000"/>
      <c r="AB813" s="1000"/>
      <c r="AC813" s="1000"/>
      <c r="AD813" s="1000"/>
      <c r="AE813" s="1000"/>
      <c r="AF813" s="1000"/>
      <c r="AG813" s="1001"/>
    </row>
    <row r="814" spans="4:33" ht="32.25" customHeight="1" thickBot="1" x14ac:dyDescent="0.25">
      <c r="D814" s="996"/>
      <c r="E814" s="997"/>
      <c r="F814" s="997"/>
      <c r="G814" s="997"/>
      <c r="H814" s="997"/>
      <c r="I814" s="997"/>
      <c r="J814" s="997"/>
      <c r="K814" s="997"/>
      <c r="L814" s="997"/>
      <c r="M814" s="998"/>
      <c r="N814" s="1002" t="s">
        <v>1647</v>
      </c>
      <c r="O814" s="1002"/>
      <c r="P814" s="1002"/>
      <c r="Q814" s="1002"/>
      <c r="R814" s="1002" t="s">
        <v>27</v>
      </c>
      <c r="S814" s="1002"/>
      <c r="T814" s="1002"/>
      <c r="U814" s="1002"/>
      <c r="V814" s="1002" t="s">
        <v>28</v>
      </c>
      <c r="W814" s="1002"/>
      <c r="X814" s="1002"/>
      <c r="Y814" s="1002"/>
      <c r="Z814" s="1002" t="s">
        <v>29</v>
      </c>
      <c r="AA814" s="1002"/>
      <c r="AB814" s="1002"/>
      <c r="AC814" s="1002"/>
      <c r="AD814" s="1003" t="s">
        <v>392</v>
      </c>
      <c r="AE814" s="1004"/>
      <c r="AF814" s="1004"/>
      <c r="AG814" s="1005"/>
    </row>
    <row r="815" spans="4:33" ht="14.25" customHeight="1" x14ac:dyDescent="0.2">
      <c r="D815" s="985" t="s">
        <v>393</v>
      </c>
      <c r="E815" s="986"/>
      <c r="F815" s="986"/>
      <c r="G815" s="986"/>
      <c r="H815" s="986"/>
      <c r="I815" s="986"/>
      <c r="J815" s="986"/>
      <c r="K815" s="986"/>
      <c r="L815" s="986"/>
      <c r="M815" s="987"/>
      <c r="N815" s="988">
        <v>5607101</v>
      </c>
      <c r="O815" s="988"/>
      <c r="P815" s="988"/>
      <c r="Q815" s="988"/>
      <c r="R815" s="988"/>
      <c r="S815" s="988"/>
      <c r="T815" s="988"/>
      <c r="U815" s="988"/>
      <c r="V815" s="988"/>
      <c r="W815" s="988"/>
      <c r="X815" s="988"/>
      <c r="Y815" s="988"/>
      <c r="Z815" s="988"/>
      <c r="AA815" s="988"/>
      <c r="AB815" s="988"/>
      <c r="AC815" s="988"/>
      <c r="AD815" s="989">
        <v>5607101</v>
      </c>
      <c r="AE815" s="990"/>
      <c r="AF815" s="990"/>
      <c r="AG815" s="991"/>
    </row>
    <row r="816" spans="4:33" ht="14.25" customHeight="1" x14ac:dyDescent="0.2">
      <c r="D816" s="974" t="s">
        <v>394</v>
      </c>
      <c r="E816" s="975"/>
      <c r="F816" s="975"/>
      <c r="G816" s="975"/>
      <c r="H816" s="975"/>
      <c r="I816" s="975"/>
      <c r="J816" s="975"/>
      <c r="K816" s="975"/>
      <c r="L816" s="975"/>
      <c r="M816" s="976"/>
      <c r="N816" s="977">
        <v>0</v>
      </c>
      <c r="O816" s="977"/>
      <c r="P816" s="977"/>
      <c r="Q816" s="977"/>
      <c r="R816" s="977"/>
      <c r="S816" s="977"/>
      <c r="T816" s="977"/>
      <c r="U816" s="977"/>
      <c r="V816" s="977"/>
      <c r="W816" s="977"/>
      <c r="X816" s="977"/>
      <c r="Y816" s="977"/>
      <c r="Z816" s="977"/>
      <c r="AA816" s="977"/>
      <c r="AB816" s="977"/>
      <c r="AC816" s="977"/>
      <c r="AD816" s="978">
        <v>0</v>
      </c>
      <c r="AE816" s="979"/>
      <c r="AF816" s="979"/>
      <c r="AG816" s="980"/>
    </row>
    <row r="817" spans="4:36" ht="14.25" customHeight="1" x14ac:dyDescent="0.2">
      <c r="D817" s="974" t="s">
        <v>430</v>
      </c>
      <c r="E817" s="975"/>
      <c r="F817" s="975"/>
      <c r="G817" s="975"/>
      <c r="H817" s="975"/>
      <c r="I817" s="975"/>
      <c r="J817" s="975"/>
      <c r="K817" s="975"/>
      <c r="L817" s="975"/>
      <c r="M817" s="976"/>
      <c r="N817" s="977">
        <v>0</v>
      </c>
      <c r="O817" s="977"/>
      <c r="P817" s="977"/>
      <c r="Q817" s="977"/>
      <c r="R817" s="977"/>
      <c r="S817" s="977"/>
      <c r="T817" s="977"/>
      <c r="U817" s="977"/>
      <c r="V817" s="977"/>
      <c r="W817" s="977"/>
      <c r="X817" s="977"/>
      <c r="Y817" s="977"/>
      <c r="Z817" s="977"/>
      <c r="AA817" s="977"/>
      <c r="AB817" s="977"/>
      <c r="AC817" s="977"/>
      <c r="AD817" s="978">
        <v>0</v>
      </c>
      <c r="AE817" s="979"/>
      <c r="AF817" s="979"/>
      <c r="AG817" s="980"/>
    </row>
    <row r="818" spans="4:36" ht="14.25" customHeight="1" x14ac:dyDescent="0.2">
      <c r="D818" s="974" t="s">
        <v>431</v>
      </c>
      <c r="E818" s="975"/>
      <c r="F818" s="975"/>
      <c r="G818" s="975"/>
      <c r="H818" s="975"/>
      <c r="I818" s="975"/>
      <c r="J818" s="975"/>
      <c r="K818" s="975"/>
      <c r="L818" s="975"/>
      <c r="M818" s="976"/>
      <c r="N818" s="977">
        <v>0</v>
      </c>
      <c r="O818" s="977"/>
      <c r="P818" s="977"/>
      <c r="Q818" s="977"/>
      <c r="R818" s="977"/>
      <c r="S818" s="977"/>
      <c r="T818" s="977"/>
      <c r="U818" s="977"/>
      <c r="V818" s="977"/>
      <c r="W818" s="977"/>
      <c r="X818" s="977"/>
      <c r="Y818" s="977"/>
      <c r="Z818" s="977"/>
      <c r="AA818" s="977"/>
      <c r="AB818" s="977"/>
      <c r="AC818" s="977"/>
      <c r="AD818" s="978">
        <v>0</v>
      </c>
      <c r="AE818" s="979"/>
      <c r="AF818" s="979"/>
      <c r="AG818" s="980"/>
    </row>
    <row r="819" spans="4:36" ht="14.25" customHeight="1" x14ac:dyDescent="0.2">
      <c r="D819" s="974" t="s">
        <v>395</v>
      </c>
      <c r="E819" s="975"/>
      <c r="F819" s="975"/>
      <c r="G819" s="975"/>
      <c r="H819" s="975"/>
      <c r="I819" s="975"/>
      <c r="J819" s="975"/>
      <c r="K819" s="975"/>
      <c r="L819" s="975"/>
      <c r="M819" s="976"/>
      <c r="N819" s="977">
        <v>0</v>
      </c>
      <c r="O819" s="977"/>
      <c r="P819" s="977"/>
      <c r="Q819" s="977"/>
      <c r="R819" s="977"/>
      <c r="S819" s="977"/>
      <c r="T819" s="977"/>
      <c r="U819" s="977"/>
      <c r="V819" s="977"/>
      <c r="W819" s="977"/>
      <c r="X819" s="977"/>
      <c r="Y819" s="977"/>
      <c r="Z819" s="977"/>
      <c r="AA819" s="977"/>
      <c r="AB819" s="977"/>
      <c r="AC819" s="977"/>
      <c r="AD819" s="978">
        <v>0</v>
      </c>
      <c r="AE819" s="979"/>
      <c r="AF819" s="979"/>
      <c r="AG819" s="980"/>
    </row>
    <row r="820" spans="4:36" ht="14.25" customHeight="1" x14ac:dyDescent="0.2">
      <c r="D820" s="974" t="s">
        <v>396</v>
      </c>
      <c r="E820" s="975"/>
      <c r="F820" s="975"/>
      <c r="G820" s="975"/>
      <c r="H820" s="975"/>
      <c r="I820" s="975"/>
      <c r="J820" s="975"/>
      <c r="K820" s="975"/>
      <c r="L820" s="975"/>
      <c r="M820" s="976"/>
      <c r="N820" s="977">
        <v>0</v>
      </c>
      <c r="O820" s="977"/>
      <c r="P820" s="977"/>
      <c r="Q820" s="977"/>
      <c r="R820" s="977"/>
      <c r="S820" s="977"/>
      <c r="T820" s="977"/>
      <c r="U820" s="977"/>
      <c r="V820" s="977"/>
      <c r="W820" s="977"/>
      <c r="X820" s="977"/>
      <c r="Y820" s="977"/>
      <c r="Z820" s="977"/>
      <c r="AA820" s="977"/>
      <c r="AB820" s="977"/>
      <c r="AC820" s="977"/>
      <c r="AD820" s="978">
        <v>0</v>
      </c>
      <c r="AE820" s="979"/>
      <c r="AF820" s="979"/>
      <c r="AG820" s="980"/>
    </row>
    <row r="821" spans="4:36" ht="21.75" customHeight="1" x14ac:dyDescent="0.2">
      <c r="D821" s="974" t="s">
        <v>397</v>
      </c>
      <c r="E821" s="975"/>
      <c r="F821" s="975"/>
      <c r="G821" s="975"/>
      <c r="H821" s="975"/>
      <c r="I821" s="975"/>
      <c r="J821" s="975"/>
      <c r="K821" s="975"/>
      <c r="L821" s="975"/>
      <c r="M821" s="976"/>
      <c r="N821" s="977">
        <v>0</v>
      </c>
      <c r="O821" s="977"/>
      <c r="P821" s="977"/>
      <c r="Q821" s="977"/>
      <c r="R821" s="977"/>
      <c r="S821" s="977"/>
      <c r="T821" s="977"/>
      <c r="U821" s="977"/>
      <c r="V821" s="977"/>
      <c r="W821" s="977"/>
      <c r="X821" s="977"/>
      <c r="Y821" s="977"/>
      <c r="Z821" s="977"/>
      <c r="AA821" s="977"/>
      <c r="AB821" s="977"/>
      <c r="AC821" s="977"/>
      <c r="AD821" s="978">
        <v>0</v>
      </c>
      <c r="AE821" s="979"/>
      <c r="AF821" s="979"/>
      <c r="AG821" s="980"/>
    </row>
    <row r="822" spans="4:36" ht="21.75" customHeight="1" x14ac:dyDescent="0.2">
      <c r="D822" s="982" t="s">
        <v>1648</v>
      </c>
      <c r="E822" s="983"/>
      <c r="F822" s="983"/>
      <c r="G822" s="983"/>
      <c r="H822" s="983"/>
      <c r="I822" s="983"/>
      <c r="J822" s="983"/>
      <c r="K822" s="983"/>
      <c r="L822" s="983"/>
      <c r="M822" s="984"/>
      <c r="N822" s="977">
        <v>0</v>
      </c>
      <c r="O822" s="977"/>
      <c r="P822" s="977"/>
      <c r="Q822" s="977"/>
      <c r="R822" s="977"/>
      <c r="S822" s="977"/>
      <c r="T822" s="977"/>
      <c r="U822" s="977"/>
      <c r="V822" s="977"/>
      <c r="W822" s="977"/>
      <c r="X822" s="977"/>
      <c r="Y822" s="977"/>
      <c r="Z822" s="977"/>
      <c r="AA822" s="977"/>
      <c r="AB822" s="977"/>
      <c r="AC822" s="977"/>
      <c r="AD822" s="978">
        <v>0</v>
      </c>
      <c r="AE822" s="979"/>
      <c r="AF822" s="979"/>
      <c r="AG822" s="980"/>
      <c r="AJ822" s="849"/>
    </row>
    <row r="823" spans="4:36" ht="14.25" customHeight="1" x14ac:dyDescent="0.2">
      <c r="D823" s="974" t="s">
        <v>398</v>
      </c>
      <c r="E823" s="975"/>
      <c r="F823" s="975"/>
      <c r="G823" s="975"/>
      <c r="H823" s="975"/>
      <c r="I823" s="975"/>
      <c r="J823" s="975"/>
      <c r="K823" s="975"/>
      <c r="L823" s="975"/>
      <c r="M823" s="976"/>
      <c r="N823" s="977">
        <v>0</v>
      </c>
      <c r="O823" s="977"/>
      <c r="P823" s="977"/>
      <c r="Q823" s="977"/>
      <c r="R823" s="977"/>
      <c r="S823" s="977"/>
      <c r="T823" s="977"/>
      <c r="U823" s="977"/>
      <c r="V823" s="977"/>
      <c r="W823" s="977"/>
      <c r="X823" s="977"/>
      <c r="Y823" s="977"/>
      <c r="Z823" s="977"/>
      <c r="AA823" s="977"/>
      <c r="AB823" s="977"/>
      <c r="AC823" s="977"/>
      <c r="AD823" s="978">
        <v>0</v>
      </c>
      <c r="AE823" s="979"/>
      <c r="AF823" s="979"/>
      <c r="AG823" s="980"/>
    </row>
    <row r="824" spans="4:36" ht="24.75" customHeight="1" x14ac:dyDescent="0.2">
      <c r="D824" s="974" t="s">
        <v>432</v>
      </c>
      <c r="E824" s="975"/>
      <c r="F824" s="975"/>
      <c r="G824" s="975"/>
      <c r="H824" s="975"/>
      <c r="I824" s="975"/>
      <c r="J824" s="975"/>
      <c r="K824" s="975"/>
      <c r="L824" s="975"/>
      <c r="M824" s="976"/>
      <c r="N824" s="977">
        <v>0</v>
      </c>
      <c r="O824" s="977"/>
      <c r="P824" s="977"/>
      <c r="Q824" s="977"/>
      <c r="R824" s="977"/>
      <c r="S824" s="977"/>
      <c r="T824" s="977"/>
      <c r="U824" s="977"/>
      <c r="V824" s="977"/>
      <c r="W824" s="977"/>
      <c r="X824" s="977"/>
      <c r="Y824" s="977"/>
      <c r="Z824" s="977"/>
      <c r="AA824" s="977"/>
      <c r="AB824" s="977"/>
      <c r="AC824" s="977"/>
      <c r="AD824" s="978">
        <v>0</v>
      </c>
      <c r="AE824" s="979"/>
      <c r="AF824" s="979"/>
      <c r="AG824" s="980"/>
    </row>
    <row r="825" spans="4:36" ht="14.25" customHeight="1" x14ac:dyDescent="0.2">
      <c r="D825" s="974" t="s">
        <v>399</v>
      </c>
      <c r="E825" s="975"/>
      <c r="F825" s="975"/>
      <c r="G825" s="975"/>
      <c r="H825" s="975"/>
      <c r="I825" s="975"/>
      <c r="J825" s="975"/>
      <c r="K825" s="975"/>
      <c r="L825" s="975"/>
      <c r="M825" s="976"/>
      <c r="N825" s="977">
        <v>38790</v>
      </c>
      <c r="O825" s="977"/>
      <c r="P825" s="977"/>
      <c r="Q825" s="977"/>
      <c r="R825" s="977"/>
      <c r="S825" s="977"/>
      <c r="T825" s="977"/>
      <c r="U825" s="977"/>
      <c r="V825" s="977"/>
      <c r="W825" s="977"/>
      <c r="X825" s="977"/>
      <c r="Y825" s="977"/>
      <c r="Z825" s="977"/>
      <c r="AA825" s="977"/>
      <c r="AB825" s="977"/>
      <c r="AC825" s="977"/>
      <c r="AD825" s="978">
        <v>38790</v>
      </c>
      <c r="AE825" s="979"/>
      <c r="AF825" s="979"/>
      <c r="AG825" s="980"/>
    </row>
    <row r="826" spans="4:36" ht="14.25" customHeight="1" x14ac:dyDescent="0.2">
      <c r="D826" s="974" t="s">
        <v>400</v>
      </c>
      <c r="E826" s="975"/>
      <c r="F826" s="975"/>
      <c r="G826" s="975"/>
      <c r="H826" s="975"/>
      <c r="I826" s="975"/>
      <c r="J826" s="975"/>
      <c r="K826" s="975"/>
      <c r="L826" s="975"/>
      <c r="M826" s="976"/>
      <c r="N826" s="977">
        <v>0</v>
      </c>
      <c r="O826" s="977"/>
      <c r="P826" s="977"/>
      <c r="Q826" s="977"/>
      <c r="R826" s="977"/>
      <c r="S826" s="977"/>
      <c r="T826" s="977"/>
      <c r="U826" s="977"/>
      <c r="V826" s="977"/>
      <c r="W826" s="977"/>
      <c r="X826" s="977"/>
      <c r="Y826" s="977"/>
      <c r="Z826" s="977"/>
      <c r="AA826" s="977"/>
      <c r="AB826" s="977"/>
      <c r="AC826" s="977"/>
      <c r="AD826" s="978">
        <v>0</v>
      </c>
      <c r="AE826" s="979"/>
      <c r="AF826" s="979"/>
      <c r="AG826" s="980"/>
    </row>
    <row r="827" spans="4:36" ht="14.25" customHeight="1" x14ac:dyDescent="0.2">
      <c r="D827" s="974" t="s">
        <v>401</v>
      </c>
      <c r="E827" s="975"/>
      <c r="F827" s="975"/>
      <c r="G827" s="975"/>
      <c r="H827" s="975"/>
      <c r="I827" s="975"/>
      <c r="J827" s="975"/>
      <c r="K827" s="975"/>
      <c r="L827" s="975"/>
      <c r="M827" s="976"/>
      <c r="N827" s="977">
        <v>0</v>
      </c>
      <c r="O827" s="977"/>
      <c r="P827" s="977"/>
      <c r="Q827" s="977"/>
      <c r="R827" s="977"/>
      <c r="S827" s="977"/>
      <c r="T827" s="977"/>
      <c r="U827" s="977"/>
      <c r="V827" s="977"/>
      <c r="W827" s="977"/>
      <c r="X827" s="977"/>
      <c r="Y827" s="977"/>
      <c r="Z827" s="977"/>
      <c r="AA827" s="977"/>
      <c r="AB827" s="977"/>
      <c r="AC827" s="977"/>
      <c r="AD827" s="978">
        <v>0</v>
      </c>
      <c r="AE827" s="979"/>
      <c r="AF827" s="979"/>
      <c r="AG827" s="980"/>
    </row>
    <row r="828" spans="4:36" ht="14.25" customHeight="1" x14ac:dyDescent="0.2">
      <c r="D828" s="974" t="s">
        <v>402</v>
      </c>
      <c r="E828" s="975"/>
      <c r="F828" s="975"/>
      <c r="G828" s="975"/>
      <c r="H828" s="975"/>
      <c r="I828" s="975"/>
      <c r="J828" s="975"/>
      <c r="K828" s="975"/>
      <c r="L828" s="975"/>
      <c r="M828" s="976"/>
      <c r="N828" s="977">
        <v>1400913</v>
      </c>
      <c r="O828" s="977"/>
      <c r="P828" s="977"/>
      <c r="Q828" s="977"/>
      <c r="R828" s="977"/>
      <c r="S828" s="977"/>
      <c r="T828" s="977"/>
      <c r="U828" s="977"/>
      <c r="V828" s="977">
        <v>1</v>
      </c>
      <c r="W828" s="977"/>
      <c r="X828" s="977"/>
      <c r="Y828" s="977"/>
      <c r="Z828" s="977"/>
      <c r="AA828" s="977"/>
      <c r="AB828" s="977"/>
      <c r="AC828" s="977"/>
      <c r="AD828" s="978">
        <v>1400912</v>
      </c>
      <c r="AE828" s="979"/>
      <c r="AF828" s="979"/>
      <c r="AG828" s="980"/>
    </row>
    <row r="829" spans="4:36" ht="14.25" customHeight="1" x14ac:dyDescent="0.2">
      <c r="D829" s="974" t="s">
        <v>433</v>
      </c>
      <c r="E829" s="975"/>
      <c r="F829" s="975"/>
      <c r="G829" s="975"/>
      <c r="H829" s="975"/>
      <c r="I829" s="975"/>
      <c r="J829" s="975"/>
      <c r="K829" s="975"/>
      <c r="L829" s="975"/>
      <c r="M829" s="976"/>
      <c r="N829" s="977">
        <v>-6281799</v>
      </c>
      <c r="O829" s="977"/>
      <c r="P829" s="977"/>
      <c r="Q829" s="977"/>
      <c r="R829" s="977">
        <v>-1037132</v>
      </c>
      <c r="S829" s="977"/>
      <c r="T829" s="977"/>
      <c r="U829" s="977"/>
      <c r="V829" s="977">
        <v>0</v>
      </c>
      <c r="W829" s="977"/>
      <c r="X829" s="977"/>
      <c r="Y829" s="977"/>
      <c r="Z829" s="977">
        <v>0</v>
      </c>
      <c r="AA829" s="977"/>
      <c r="AB829" s="977"/>
      <c r="AC829" s="977"/>
      <c r="AD829" s="978">
        <f ca="1">N829+R829</f>
        <v>-7318931</v>
      </c>
      <c r="AE829" s="979"/>
      <c r="AF829" s="979"/>
      <c r="AG829" s="980"/>
    </row>
    <row r="830" spans="4:36" ht="21.75" customHeight="1" x14ac:dyDescent="0.2">
      <c r="D830" s="974" t="s">
        <v>434</v>
      </c>
      <c r="E830" s="975"/>
      <c r="F830" s="975"/>
      <c r="G830" s="975"/>
      <c r="H830" s="975"/>
      <c r="I830" s="975"/>
      <c r="J830" s="975"/>
      <c r="K830" s="975"/>
      <c r="L830" s="975"/>
      <c r="M830" s="976"/>
      <c r="N830" s="981">
        <v>-1004498</v>
      </c>
      <c r="O830" s="981"/>
      <c r="P830" s="981"/>
      <c r="Q830" s="981"/>
      <c r="R830" s="981">
        <v>1647199</v>
      </c>
      <c r="S830" s="981"/>
      <c r="T830" s="981"/>
      <c r="U830" s="981"/>
      <c r="V830" s="981">
        <v>-1004498</v>
      </c>
      <c r="W830" s="981"/>
      <c r="X830" s="981"/>
      <c r="Y830" s="981"/>
      <c r="Z830" s="981">
        <v>0</v>
      </c>
      <c r="AA830" s="981"/>
      <c r="AB830" s="981"/>
      <c r="AC830" s="981"/>
      <c r="AD830" s="978">
        <v>1647199</v>
      </c>
      <c r="AE830" s="979"/>
      <c r="AF830" s="979"/>
      <c r="AG830" s="980"/>
    </row>
    <row r="831" spans="4:36" ht="14.25" customHeight="1" x14ac:dyDescent="0.2">
      <c r="D831" s="974" t="s">
        <v>403</v>
      </c>
      <c r="E831" s="975"/>
      <c r="F831" s="975"/>
      <c r="G831" s="975"/>
      <c r="H831" s="975"/>
      <c r="I831" s="975"/>
      <c r="J831" s="975"/>
      <c r="K831" s="975"/>
      <c r="L831" s="975"/>
      <c r="M831" s="976"/>
      <c r="N831" s="977">
        <v>0</v>
      </c>
      <c r="O831" s="977"/>
      <c r="P831" s="977"/>
      <c r="Q831" s="977"/>
      <c r="R831" s="977"/>
      <c r="S831" s="977"/>
      <c r="T831" s="977"/>
      <c r="U831" s="977"/>
      <c r="V831" s="977"/>
      <c r="W831" s="977"/>
      <c r="X831" s="977"/>
      <c r="Y831" s="977"/>
      <c r="Z831" s="977"/>
      <c r="AA831" s="977"/>
      <c r="AB831" s="977"/>
      <c r="AC831" s="977"/>
      <c r="AD831" s="978">
        <v>0</v>
      </c>
      <c r="AE831" s="979"/>
      <c r="AF831" s="979"/>
      <c r="AG831" s="980"/>
    </row>
    <row r="832" spans="4:36" ht="14.25" customHeight="1" x14ac:dyDescent="0.2">
      <c r="D832" s="974" t="s">
        <v>404</v>
      </c>
      <c r="E832" s="975"/>
      <c r="F832" s="975"/>
      <c r="G832" s="975"/>
      <c r="H832" s="975"/>
      <c r="I832" s="975"/>
      <c r="J832" s="975"/>
      <c r="K832" s="975"/>
      <c r="L832" s="975"/>
      <c r="M832" s="976"/>
      <c r="N832" s="977">
        <v>0</v>
      </c>
      <c r="O832" s="977"/>
      <c r="P832" s="977"/>
      <c r="Q832" s="977"/>
      <c r="R832" s="977"/>
      <c r="S832" s="977"/>
      <c r="T832" s="977"/>
      <c r="U832" s="977"/>
      <c r="V832" s="977"/>
      <c r="W832" s="977"/>
      <c r="X832" s="977"/>
      <c r="Y832" s="977"/>
      <c r="Z832" s="977"/>
      <c r="AA832" s="977"/>
      <c r="AB832" s="977"/>
      <c r="AC832" s="977"/>
      <c r="AD832" s="978">
        <v>0</v>
      </c>
      <c r="AE832" s="979"/>
      <c r="AF832" s="979"/>
      <c r="AG832" s="980"/>
    </row>
    <row r="833" spans="1:33" ht="25.5" customHeight="1" thickBot="1" x14ac:dyDescent="0.25">
      <c r="D833" s="967" t="s">
        <v>435</v>
      </c>
      <c r="E833" s="968"/>
      <c r="F833" s="968"/>
      <c r="G833" s="968"/>
      <c r="H833" s="968"/>
      <c r="I833" s="968"/>
      <c r="J833" s="968"/>
      <c r="K833" s="968"/>
      <c r="L833" s="968"/>
      <c r="M833" s="969"/>
      <c r="N833" s="970">
        <v>0</v>
      </c>
      <c r="O833" s="970"/>
      <c r="P833" s="970"/>
      <c r="Q833" s="970"/>
      <c r="R833" s="970"/>
      <c r="S833" s="970"/>
      <c r="T833" s="970"/>
      <c r="U833" s="970"/>
      <c r="V833" s="970"/>
      <c r="W833" s="970"/>
      <c r="X833" s="970"/>
      <c r="Y833" s="970"/>
      <c r="Z833" s="970"/>
      <c r="AA833" s="970"/>
      <c r="AB833" s="970"/>
      <c r="AC833" s="970"/>
      <c r="AD833" s="971">
        <v>0</v>
      </c>
      <c r="AE833" s="972"/>
      <c r="AF833" s="972"/>
      <c r="AG833" s="973"/>
    </row>
    <row r="836" spans="1:33" ht="14.25" customHeight="1" x14ac:dyDescent="0.2">
      <c r="D836" s="488" t="s">
        <v>1912</v>
      </c>
    </row>
    <row r="838" spans="1:33" ht="14.25" customHeight="1" x14ac:dyDescent="0.2">
      <c r="D838" s="965" t="s">
        <v>1946</v>
      </c>
      <c r="E838" s="966"/>
      <c r="F838" s="966"/>
      <c r="G838" s="966"/>
      <c r="H838" s="966"/>
      <c r="I838" s="966"/>
      <c r="J838" s="966"/>
      <c r="K838" s="966"/>
      <c r="L838" s="966"/>
      <c r="M838" s="966"/>
      <c r="N838" s="966"/>
      <c r="O838" s="966"/>
      <c r="P838" s="966"/>
      <c r="Q838" s="966"/>
      <c r="R838" s="966"/>
      <c r="S838" s="966"/>
      <c r="T838" s="966"/>
      <c r="U838" s="966"/>
      <c r="V838" s="966"/>
      <c r="W838" s="966"/>
      <c r="X838" s="966"/>
      <c r="Y838" s="966"/>
      <c r="Z838" s="966"/>
      <c r="AA838" s="966"/>
      <c r="AB838" s="966"/>
      <c r="AC838" s="966"/>
      <c r="AD838" s="966"/>
      <c r="AE838" s="966"/>
      <c r="AF838" s="966"/>
      <c r="AG838" s="966"/>
    </row>
    <row r="841" spans="1:33" ht="14.25" customHeight="1" x14ac:dyDescent="0.2">
      <c r="D841" s="488" t="s">
        <v>1913</v>
      </c>
    </row>
    <row r="843" spans="1:33" ht="28.5" customHeight="1" x14ac:dyDescent="0.2">
      <c r="D843" s="957" t="s">
        <v>2204</v>
      </c>
      <c r="E843" s="957"/>
      <c r="F843" s="957"/>
      <c r="G843" s="957"/>
      <c r="H843" s="957"/>
      <c r="I843" s="957"/>
      <c r="J843" s="957"/>
      <c r="K843" s="957"/>
      <c r="L843" s="957"/>
      <c r="M843" s="957"/>
      <c r="N843" s="957"/>
      <c r="O843" s="957"/>
      <c r="P843" s="957"/>
      <c r="Q843" s="957"/>
      <c r="R843" s="957"/>
      <c r="S843" s="957"/>
      <c r="T843" s="957"/>
      <c r="U843" s="957"/>
      <c r="V843" s="957"/>
      <c r="W843" s="957"/>
      <c r="X843" s="957"/>
      <c r="Y843" s="957"/>
      <c r="Z843" s="957"/>
      <c r="AA843" s="957"/>
      <c r="AB843" s="957"/>
      <c r="AC843" s="957"/>
      <c r="AD843" s="957"/>
      <c r="AE843" s="957"/>
      <c r="AF843" s="957"/>
      <c r="AG843" s="957"/>
    </row>
    <row r="844" spans="1:33" ht="14.25" customHeight="1" x14ac:dyDescent="0.2">
      <c r="D844" s="957"/>
      <c r="E844" s="957"/>
      <c r="F844" s="957"/>
      <c r="G844" s="957"/>
      <c r="H844" s="957"/>
      <c r="I844" s="957"/>
      <c r="J844" s="957"/>
      <c r="K844" s="957"/>
      <c r="L844" s="957"/>
      <c r="M844" s="957"/>
      <c r="N844" s="957"/>
      <c r="O844" s="957"/>
      <c r="P844" s="957"/>
      <c r="Q844" s="957"/>
      <c r="R844" s="957"/>
      <c r="S844" s="957"/>
      <c r="T844" s="957"/>
      <c r="U844" s="957"/>
      <c r="V844" s="957"/>
      <c r="W844" s="957"/>
      <c r="X844" s="957"/>
      <c r="Y844" s="957"/>
      <c r="Z844" s="957"/>
      <c r="AA844" s="957"/>
      <c r="AB844" s="957"/>
      <c r="AC844" s="957"/>
      <c r="AD844" s="957"/>
      <c r="AE844" s="957"/>
      <c r="AF844" s="957"/>
      <c r="AG844" s="957"/>
    </row>
    <row r="845" spans="1:33" ht="95.25" customHeight="1" x14ac:dyDescent="0.2">
      <c r="A845" s="909"/>
      <c r="D845" s="957" t="s">
        <v>2202</v>
      </c>
      <c r="E845" s="957"/>
      <c r="F845" s="957"/>
      <c r="G845" s="957"/>
      <c r="H845" s="957"/>
      <c r="I845" s="957"/>
      <c r="J845" s="957"/>
      <c r="K845" s="957"/>
      <c r="L845" s="957"/>
      <c r="M845" s="957"/>
      <c r="N845" s="957"/>
      <c r="O845" s="957"/>
      <c r="P845" s="957"/>
      <c r="Q845" s="957"/>
      <c r="R845" s="957"/>
      <c r="S845" s="957"/>
      <c r="T845" s="957"/>
      <c r="U845" s="957"/>
      <c r="V845" s="957"/>
      <c r="W845" s="957"/>
      <c r="X845" s="957"/>
      <c r="Y845" s="957"/>
      <c r="Z845" s="957"/>
      <c r="AA845" s="957"/>
      <c r="AB845" s="957"/>
      <c r="AC845" s="957"/>
      <c r="AD845" s="957"/>
      <c r="AE845" s="957"/>
      <c r="AF845" s="957"/>
      <c r="AG845" s="957"/>
    </row>
    <row r="846" spans="1:33" ht="14.25" customHeight="1" x14ac:dyDescent="0.2">
      <c r="A846" s="909"/>
      <c r="D846" s="908"/>
      <c r="E846" s="908"/>
      <c r="F846" s="908"/>
      <c r="G846" s="908"/>
      <c r="H846" s="908"/>
      <c r="I846" s="908"/>
      <c r="J846" s="908"/>
      <c r="K846" s="908"/>
      <c r="L846" s="908"/>
      <c r="M846" s="908"/>
      <c r="N846" s="908"/>
      <c r="O846" s="908"/>
      <c r="P846" s="908"/>
      <c r="Q846" s="908"/>
      <c r="R846" s="908"/>
      <c r="S846" s="908"/>
      <c r="T846" s="908"/>
      <c r="U846" s="908"/>
      <c r="V846" s="908"/>
      <c r="W846" s="908"/>
      <c r="X846" s="908"/>
      <c r="Y846" s="908"/>
      <c r="Z846" s="908"/>
      <c r="AA846" s="908"/>
      <c r="AB846" s="908"/>
      <c r="AC846" s="908"/>
      <c r="AD846" s="908"/>
      <c r="AE846" s="908"/>
      <c r="AF846" s="908"/>
      <c r="AG846" s="908"/>
    </row>
    <row r="847" spans="1:33" ht="14.25" customHeight="1" x14ac:dyDescent="0.2">
      <c r="D847" s="965" t="s">
        <v>1945</v>
      </c>
      <c r="E847" s="966"/>
      <c r="F847" s="966"/>
      <c r="G847" s="966"/>
      <c r="H847" s="966"/>
      <c r="I847" s="966"/>
      <c r="J847" s="966"/>
      <c r="K847" s="966"/>
      <c r="L847" s="966"/>
      <c r="M847" s="966"/>
      <c r="N847" s="966"/>
      <c r="O847" s="966"/>
      <c r="P847" s="966"/>
      <c r="Q847" s="966"/>
      <c r="R847" s="966"/>
      <c r="S847" s="966"/>
      <c r="T847" s="966"/>
      <c r="U847" s="966"/>
      <c r="V847" s="966"/>
      <c r="W847" s="966"/>
      <c r="X847" s="966"/>
      <c r="Y847" s="966"/>
      <c r="Z847" s="966"/>
      <c r="AA847" s="966"/>
      <c r="AB847" s="966"/>
      <c r="AC847" s="966"/>
      <c r="AD847" s="966"/>
      <c r="AE847" s="966"/>
      <c r="AF847" s="966"/>
      <c r="AG847" s="966"/>
    </row>
  </sheetData>
  <mergeCells count="2380">
    <mergeCell ref="D37:AG37"/>
    <mergeCell ref="D38:AG38"/>
    <mergeCell ref="D42:AG43"/>
    <mergeCell ref="D45:AG46"/>
    <mergeCell ref="D52:AG53"/>
    <mergeCell ref="D31:M31"/>
    <mergeCell ref="N31:R31"/>
    <mergeCell ref="S31:W31"/>
    <mergeCell ref="X31:AB31"/>
    <mergeCell ref="AC31:AG31"/>
    <mergeCell ref="D33:M33"/>
    <mergeCell ref="N33:R33"/>
    <mergeCell ref="S33:W33"/>
    <mergeCell ref="X33:AB33"/>
    <mergeCell ref="D22:L22"/>
    <mergeCell ref="P22:X22"/>
    <mergeCell ref="Y22:AG22"/>
    <mergeCell ref="AI22:AI24"/>
    <mergeCell ref="D23:O23"/>
    <mergeCell ref="P23:X23"/>
    <mergeCell ref="Y23:AG23"/>
    <mergeCell ref="D24:O24"/>
    <mergeCell ref="P24:X24"/>
    <mergeCell ref="Y24:AG24"/>
    <mergeCell ref="B1:AH1"/>
    <mergeCell ref="D9:AG11"/>
    <mergeCell ref="D12:AG13"/>
    <mergeCell ref="D21:O21"/>
    <mergeCell ref="P21:X21"/>
    <mergeCell ref="Y21:AG21"/>
    <mergeCell ref="D35:AG36"/>
    <mergeCell ref="AC33:AG33"/>
    <mergeCell ref="D26:AG27"/>
    <mergeCell ref="D29:M30"/>
    <mergeCell ref="N29:W29"/>
    <mergeCell ref="X29:AB30"/>
    <mergeCell ref="AC29:AG30"/>
    <mergeCell ref="N30:R30"/>
    <mergeCell ref="S30:W30"/>
    <mergeCell ref="N32:R32"/>
    <mergeCell ref="S32:W32"/>
    <mergeCell ref="X32:AB32"/>
    <mergeCell ref="AC32:AG32"/>
    <mergeCell ref="D83:AG85"/>
    <mergeCell ref="O87:S87"/>
    <mergeCell ref="T87:X87"/>
    <mergeCell ref="Y87:AC87"/>
    <mergeCell ref="D88:N88"/>
    <mergeCell ref="O88:S88"/>
    <mergeCell ref="T88:X88"/>
    <mergeCell ref="Y88:AC88"/>
    <mergeCell ref="D63:AG64"/>
    <mergeCell ref="B65:AH65"/>
    <mergeCell ref="D68:AG69"/>
    <mergeCell ref="D71:AG72"/>
    <mergeCell ref="D74:AG74"/>
    <mergeCell ref="D76:AG79"/>
    <mergeCell ref="D56:AG58"/>
    <mergeCell ref="O60:S60"/>
    <mergeCell ref="T60:X60"/>
    <mergeCell ref="Y60:AC60"/>
    <mergeCell ref="D61:N61"/>
    <mergeCell ref="O61:S61"/>
    <mergeCell ref="T61:X61"/>
    <mergeCell ref="Y61:AC61"/>
    <mergeCell ref="D94:N94"/>
    <mergeCell ref="O94:S94"/>
    <mergeCell ref="T94:X94"/>
    <mergeCell ref="Y94:AC94"/>
    <mergeCell ref="D96:AG97"/>
    <mergeCell ref="D101:AG101"/>
    <mergeCell ref="Y91:AC91"/>
    <mergeCell ref="D92:N92"/>
    <mergeCell ref="O92:S92"/>
    <mergeCell ref="T92:X92"/>
    <mergeCell ref="Y92:AC92"/>
    <mergeCell ref="D93:N93"/>
    <mergeCell ref="O93:S93"/>
    <mergeCell ref="T93:X93"/>
    <mergeCell ref="Y93:AC93"/>
    <mergeCell ref="D89:N89"/>
    <mergeCell ref="O89:S89"/>
    <mergeCell ref="T89:X89"/>
    <mergeCell ref="Y89:AC89"/>
    <mergeCell ref="D90:N90"/>
    <mergeCell ref="O90:S90"/>
    <mergeCell ref="T90:X90"/>
    <mergeCell ref="Y90:AC90"/>
    <mergeCell ref="D149:AG150"/>
    <mergeCell ref="D154:AG155"/>
    <mergeCell ref="D157:AG159"/>
    <mergeCell ref="D161:AG161"/>
    <mergeCell ref="D165:AG166"/>
    <mergeCell ref="D168:AG169"/>
    <mergeCell ref="D123:AG124"/>
    <mergeCell ref="D128:AG129"/>
    <mergeCell ref="D133:AG134"/>
    <mergeCell ref="D136:AG137"/>
    <mergeCell ref="D141:AG142"/>
    <mergeCell ref="D144:AG145"/>
    <mergeCell ref="D103:AG104"/>
    <mergeCell ref="D105:AG105"/>
    <mergeCell ref="D109:AG111"/>
    <mergeCell ref="D112:AG113"/>
    <mergeCell ref="D115:AG115"/>
    <mergeCell ref="D119:AG121"/>
    <mergeCell ref="AJ221:AJ243"/>
    <mergeCell ref="J222:L222"/>
    <mergeCell ref="M222:O222"/>
    <mergeCell ref="P222:R222"/>
    <mergeCell ref="S222:U222"/>
    <mergeCell ref="V222:X222"/>
    <mergeCell ref="Y222:AA222"/>
    <mergeCell ref="AB222:AD222"/>
    <mergeCell ref="D196:AG198"/>
    <mergeCell ref="E199:AG200"/>
    <mergeCell ref="E202:AG203"/>
    <mergeCell ref="E205:AG205"/>
    <mergeCell ref="D207:AG207"/>
    <mergeCell ref="D209:AG209"/>
    <mergeCell ref="D171:AG171"/>
    <mergeCell ref="D175:AG176"/>
    <mergeCell ref="D180:AG180"/>
    <mergeCell ref="E182:AG183"/>
    <mergeCell ref="E185:AG187"/>
    <mergeCell ref="D189:AG191"/>
    <mergeCell ref="AE224:AG224"/>
    <mergeCell ref="D225:I225"/>
    <mergeCell ref="J225:L225"/>
    <mergeCell ref="M225:O225"/>
    <mergeCell ref="P225:R225"/>
    <mergeCell ref="S225:U225"/>
    <mergeCell ref="V225:X225"/>
    <mergeCell ref="Y225:AA225"/>
    <mergeCell ref="AB225:AD225"/>
    <mergeCell ref="AE225:AG225"/>
    <mergeCell ref="AE222:AG222"/>
    <mergeCell ref="D223:AG223"/>
    <mergeCell ref="D224:I224"/>
    <mergeCell ref="J224:L224"/>
    <mergeCell ref="M224:O224"/>
    <mergeCell ref="P224:R224"/>
    <mergeCell ref="S224:U224"/>
    <mergeCell ref="V224:X224"/>
    <mergeCell ref="Y224:AA224"/>
    <mergeCell ref="AB224:AD224"/>
    <mergeCell ref="D221:I222"/>
    <mergeCell ref="J221:AG221"/>
    <mergeCell ref="AB227:AD227"/>
    <mergeCell ref="AE227:AG227"/>
    <mergeCell ref="D228:I228"/>
    <mergeCell ref="J228:L228"/>
    <mergeCell ref="M228:O228"/>
    <mergeCell ref="P228:R228"/>
    <mergeCell ref="S228:U228"/>
    <mergeCell ref="V228:X228"/>
    <mergeCell ref="Y228:AA228"/>
    <mergeCell ref="AB228:AD228"/>
    <mergeCell ref="Y226:AA226"/>
    <mergeCell ref="AB226:AD226"/>
    <mergeCell ref="AE226:AG226"/>
    <mergeCell ref="D227:I227"/>
    <mergeCell ref="J227:L227"/>
    <mergeCell ref="M227:O227"/>
    <mergeCell ref="P227:R227"/>
    <mergeCell ref="S227:U227"/>
    <mergeCell ref="V227:X227"/>
    <mergeCell ref="Y227:AA227"/>
    <mergeCell ref="D226:I226"/>
    <mergeCell ref="J226:L226"/>
    <mergeCell ref="M226:O226"/>
    <mergeCell ref="P226:R226"/>
    <mergeCell ref="S226:U226"/>
    <mergeCell ref="V226:X226"/>
    <mergeCell ref="AE230:AG230"/>
    <mergeCell ref="D231:I231"/>
    <mergeCell ref="J231:L231"/>
    <mergeCell ref="M231:O231"/>
    <mergeCell ref="P231:R231"/>
    <mergeCell ref="S231:U231"/>
    <mergeCell ref="V231:X231"/>
    <mergeCell ref="Y231:AA231"/>
    <mergeCell ref="AB231:AD231"/>
    <mergeCell ref="AE231:AG231"/>
    <mergeCell ref="AE228:AG228"/>
    <mergeCell ref="D229:AG229"/>
    <mergeCell ref="D230:I230"/>
    <mergeCell ref="J230:L230"/>
    <mergeCell ref="M230:O230"/>
    <mergeCell ref="P230:R230"/>
    <mergeCell ref="S230:U230"/>
    <mergeCell ref="V230:X230"/>
    <mergeCell ref="Y230:AA230"/>
    <mergeCell ref="AB230:AD230"/>
    <mergeCell ref="AB233:AD233"/>
    <mergeCell ref="AE233:AG233"/>
    <mergeCell ref="D234:I234"/>
    <mergeCell ref="J234:L234"/>
    <mergeCell ref="M234:O234"/>
    <mergeCell ref="P234:R234"/>
    <mergeCell ref="S234:U234"/>
    <mergeCell ref="V234:X234"/>
    <mergeCell ref="Y234:AA234"/>
    <mergeCell ref="AB234:AD234"/>
    <mergeCell ref="Y232:AA232"/>
    <mergeCell ref="AB232:AD232"/>
    <mergeCell ref="AE232:AG232"/>
    <mergeCell ref="D233:I233"/>
    <mergeCell ref="J233:L233"/>
    <mergeCell ref="M233:O233"/>
    <mergeCell ref="P233:R233"/>
    <mergeCell ref="S233:U233"/>
    <mergeCell ref="V233:X233"/>
    <mergeCell ref="Y233:AA233"/>
    <mergeCell ref="D232:I232"/>
    <mergeCell ref="J232:L232"/>
    <mergeCell ref="M232:O232"/>
    <mergeCell ref="P232:R232"/>
    <mergeCell ref="S232:U232"/>
    <mergeCell ref="V232:X232"/>
    <mergeCell ref="AE236:AG236"/>
    <mergeCell ref="D237:I237"/>
    <mergeCell ref="J237:L237"/>
    <mergeCell ref="M237:O237"/>
    <mergeCell ref="P237:R237"/>
    <mergeCell ref="S237:U237"/>
    <mergeCell ref="V237:X237"/>
    <mergeCell ref="Y237:AA237"/>
    <mergeCell ref="AB237:AD237"/>
    <mergeCell ref="AE237:AG237"/>
    <mergeCell ref="AE234:AG234"/>
    <mergeCell ref="D235:AG235"/>
    <mergeCell ref="D236:I236"/>
    <mergeCell ref="J236:L236"/>
    <mergeCell ref="M236:O236"/>
    <mergeCell ref="P236:R236"/>
    <mergeCell ref="S236:U236"/>
    <mergeCell ref="V236:X236"/>
    <mergeCell ref="Y236:AA236"/>
    <mergeCell ref="AB236:AD236"/>
    <mergeCell ref="AB239:AD239"/>
    <mergeCell ref="AE239:AG239"/>
    <mergeCell ref="D240:I240"/>
    <mergeCell ref="J240:L240"/>
    <mergeCell ref="M240:O240"/>
    <mergeCell ref="P240:R240"/>
    <mergeCell ref="S240:U240"/>
    <mergeCell ref="V240:X240"/>
    <mergeCell ref="Y240:AA240"/>
    <mergeCell ref="AB240:AD240"/>
    <mergeCell ref="Y238:AA238"/>
    <mergeCell ref="AB238:AD238"/>
    <mergeCell ref="AE238:AG238"/>
    <mergeCell ref="D239:I239"/>
    <mergeCell ref="J239:L239"/>
    <mergeCell ref="M239:O239"/>
    <mergeCell ref="P239:R239"/>
    <mergeCell ref="S239:U239"/>
    <mergeCell ref="V239:X239"/>
    <mergeCell ref="Y239:AA239"/>
    <mergeCell ref="D238:I238"/>
    <mergeCell ref="J238:L238"/>
    <mergeCell ref="M238:O238"/>
    <mergeCell ref="P238:R238"/>
    <mergeCell ref="S238:U238"/>
    <mergeCell ref="V238:X238"/>
    <mergeCell ref="AE242:AG242"/>
    <mergeCell ref="D243:I243"/>
    <mergeCell ref="J243:L243"/>
    <mergeCell ref="M243:O243"/>
    <mergeCell ref="P243:R243"/>
    <mergeCell ref="S243:U243"/>
    <mergeCell ref="V243:X243"/>
    <mergeCell ref="Y243:AA243"/>
    <mergeCell ref="AB243:AD243"/>
    <mergeCell ref="AE243:AG243"/>
    <mergeCell ref="AE240:AG240"/>
    <mergeCell ref="D241:AG241"/>
    <mergeCell ref="D242:I242"/>
    <mergeCell ref="J242:L242"/>
    <mergeCell ref="M242:O242"/>
    <mergeCell ref="P242:R242"/>
    <mergeCell ref="S242:U242"/>
    <mergeCell ref="V242:X242"/>
    <mergeCell ref="Y242:AA242"/>
    <mergeCell ref="AB242:AD242"/>
    <mergeCell ref="AE247:AG247"/>
    <mergeCell ref="D248:AG248"/>
    <mergeCell ref="D249:I249"/>
    <mergeCell ref="J249:L249"/>
    <mergeCell ref="M249:O249"/>
    <mergeCell ref="P249:R249"/>
    <mergeCell ref="S249:U249"/>
    <mergeCell ref="V249:X249"/>
    <mergeCell ref="Y249:AA249"/>
    <mergeCell ref="AB249:AD249"/>
    <mergeCell ref="D246:I247"/>
    <mergeCell ref="J246:AG246"/>
    <mergeCell ref="AJ246:AJ268"/>
    <mergeCell ref="J247:L247"/>
    <mergeCell ref="M247:O247"/>
    <mergeCell ref="P247:R247"/>
    <mergeCell ref="S247:U247"/>
    <mergeCell ref="V247:X247"/>
    <mergeCell ref="Y247:AA247"/>
    <mergeCell ref="AB247:AD247"/>
    <mergeCell ref="Y251:AA251"/>
    <mergeCell ref="AB251:AD251"/>
    <mergeCell ref="AE251:AG251"/>
    <mergeCell ref="D252:I252"/>
    <mergeCell ref="J252:L252"/>
    <mergeCell ref="M252:O252"/>
    <mergeCell ref="P252:R252"/>
    <mergeCell ref="S252:U252"/>
    <mergeCell ref="V252:X252"/>
    <mergeCell ref="Y252:AA252"/>
    <mergeCell ref="D251:I251"/>
    <mergeCell ref="J251:L251"/>
    <mergeCell ref="M251:O251"/>
    <mergeCell ref="P251:R251"/>
    <mergeCell ref="S251:U251"/>
    <mergeCell ref="V251:X251"/>
    <mergeCell ref="AE249:AG249"/>
    <mergeCell ref="D250:I250"/>
    <mergeCell ref="J250:L250"/>
    <mergeCell ref="M250:O250"/>
    <mergeCell ref="P250:R250"/>
    <mergeCell ref="S250:U250"/>
    <mergeCell ref="V250:X250"/>
    <mergeCell ref="Y250:AA250"/>
    <mergeCell ref="AB250:AD250"/>
    <mergeCell ref="AE250:AG250"/>
    <mergeCell ref="AE253:AG253"/>
    <mergeCell ref="D254:AG254"/>
    <mergeCell ref="D255:I255"/>
    <mergeCell ref="J255:L255"/>
    <mergeCell ref="M255:O255"/>
    <mergeCell ref="P255:R255"/>
    <mergeCell ref="S255:U255"/>
    <mergeCell ref="V255:X255"/>
    <mergeCell ref="Y255:AA255"/>
    <mergeCell ref="AB255:AD255"/>
    <mergeCell ref="AB252:AD252"/>
    <mergeCell ref="AE252:AG252"/>
    <mergeCell ref="D253:I253"/>
    <mergeCell ref="J253:L253"/>
    <mergeCell ref="M253:O253"/>
    <mergeCell ref="P253:R253"/>
    <mergeCell ref="S253:U253"/>
    <mergeCell ref="V253:X253"/>
    <mergeCell ref="Y253:AA253"/>
    <mergeCell ref="AB253:AD253"/>
    <mergeCell ref="Y257:AA257"/>
    <mergeCell ref="AB257:AD257"/>
    <mergeCell ref="AE257:AG257"/>
    <mergeCell ref="D258:I258"/>
    <mergeCell ref="J258:L258"/>
    <mergeCell ref="M258:O258"/>
    <mergeCell ref="P258:R258"/>
    <mergeCell ref="S258:U258"/>
    <mergeCell ref="V258:X258"/>
    <mergeCell ref="Y258:AA258"/>
    <mergeCell ref="D257:I257"/>
    <mergeCell ref="J257:L257"/>
    <mergeCell ref="M257:O257"/>
    <mergeCell ref="P257:R257"/>
    <mergeCell ref="S257:U257"/>
    <mergeCell ref="V257:X257"/>
    <mergeCell ref="AE255:AG255"/>
    <mergeCell ref="D256:I256"/>
    <mergeCell ref="J256:L256"/>
    <mergeCell ref="M256:O256"/>
    <mergeCell ref="P256:R256"/>
    <mergeCell ref="S256:U256"/>
    <mergeCell ref="V256:X256"/>
    <mergeCell ref="Y256:AA256"/>
    <mergeCell ref="AB256:AD256"/>
    <mergeCell ref="AE256:AG256"/>
    <mergeCell ref="AE259:AG259"/>
    <mergeCell ref="D260:AG260"/>
    <mergeCell ref="D261:I261"/>
    <mergeCell ref="J261:L261"/>
    <mergeCell ref="M261:O261"/>
    <mergeCell ref="P261:R261"/>
    <mergeCell ref="S261:U261"/>
    <mergeCell ref="V261:X261"/>
    <mergeCell ref="Y261:AA261"/>
    <mergeCell ref="AB261:AD261"/>
    <mergeCell ref="AB258:AD258"/>
    <mergeCell ref="AE258:AG258"/>
    <mergeCell ref="D259:I259"/>
    <mergeCell ref="J259:L259"/>
    <mergeCell ref="M259:O259"/>
    <mergeCell ref="P259:R259"/>
    <mergeCell ref="S259:U259"/>
    <mergeCell ref="V259:X259"/>
    <mergeCell ref="Y259:AA259"/>
    <mergeCell ref="AB259:AD259"/>
    <mergeCell ref="Y263:AA263"/>
    <mergeCell ref="AB263:AD263"/>
    <mergeCell ref="AE263:AG263"/>
    <mergeCell ref="D264:I264"/>
    <mergeCell ref="J264:L264"/>
    <mergeCell ref="M264:O264"/>
    <mergeCell ref="P264:R264"/>
    <mergeCell ref="S264:U264"/>
    <mergeCell ref="V264:X264"/>
    <mergeCell ref="Y264:AA264"/>
    <mergeCell ref="D263:I263"/>
    <mergeCell ref="J263:L263"/>
    <mergeCell ref="M263:O263"/>
    <mergeCell ref="P263:R263"/>
    <mergeCell ref="S263:U263"/>
    <mergeCell ref="V263:X263"/>
    <mergeCell ref="AE261:AG261"/>
    <mergeCell ref="D262:I262"/>
    <mergeCell ref="J262:L262"/>
    <mergeCell ref="M262:O262"/>
    <mergeCell ref="P262:R262"/>
    <mergeCell ref="S262:U262"/>
    <mergeCell ref="V262:X262"/>
    <mergeCell ref="Y262:AA262"/>
    <mergeCell ref="AB262:AD262"/>
    <mergeCell ref="AE262:AG262"/>
    <mergeCell ref="D281:G282"/>
    <mergeCell ref="AE265:AG265"/>
    <mergeCell ref="D266:AG266"/>
    <mergeCell ref="D267:I267"/>
    <mergeCell ref="J267:L267"/>
    <mergeCell ref="M267:O267"/>
    <mergeCell ref="P267:R267"/>
    <mergeCell ref="S267:U267"/>
    <mergeCell ref="V267:X267"/>
    <mergeCell ref="Y267:AA267"/>
    <mergeCell ref="AB267:AD267"/>
    <mergeCell ref="AB264:AD264"/>
    <mergeCell ref="AE264:AG264"/>
    <mergeCell ref="D265:I265"/>
    <mergeCell ref="J265:L265"/>
    <mergeCell ref="M265:O265"/>
    <mergeCell ref="P265:R265"/>
    <mergeCell ref="S265:U265"/>
    <mergeCell ref="V265:X265"/>
    <mergeCell ref="Y265:AA265"/>
    <mergeCell ref="AB265:AD265"/>
    <mergeCell ref="T285:V285"/>
    <mergeCell ref="D271:R271"/>
    <mergeCell ref="S271:AG271"/>
    <mergeCell ref="D272:R272"/>
    <mergeCell ref="S272:AG272"/>
    <mergeCell ref="D273:R273"/>
    <mergeCell ref="S273:AG273"/>
    <mergeCell ref="AE267:AG267"/>
    <mergeCell ref="D268:I268"/>
    <mergeCell ref="J268:L268"/>
    <mergeCell ref="M268:O268"/>
    <mergeCell ref="P268:R268"/>
    <mergeCell ref="S268:U268"/>
    <mergeCell ref="V268:X268"/>
    <mergeCell ref="Y268:AA268"/>
    <mergeCell ref="AB268:AD268"/>
    <mergeCell ref="AE268:AG268"/>
    <mergeCell ref="W284:Y284"/>
    <mergeCell ref="Z284:AB284"/>
    <mergeCell ref="AC284:AE284"/>
    <mergeCell ref="AF284:AH284"/>
    <mergeCell ref="Z282:AB282"/>
    <mergeCell ref="AC282:AE282"/>
    <mergeCell ref="AF282:AH282"/>
    <mergeCell ref="D283:AH283"/>
    <mergeCell ref="D284:G284"/>
    <mergeCell ref="H284:J284"/>
    <mergeCell ref="K284:M284"/>
    <mergeCell ref="N284:P284"/>
    <mergeCell ref="Q284:S284"/>
    <mergeCell ref="T284:V284"/>
    <mergeCell ref="D275:AG275"/>
    <mergeCell ref="W286:Y286"/>
    <mergeCell ref="Z286:AB286"/>
    <mergeCell ref="AC286:AE286"/>
    <mergeCell ref="AF286:AH286"/>
    <mergeCell ref="D287:G287"/>
    <mergeCell ref="H287:J287"/>
    <mergeCell ref="K287:M287"/>
    <mergeCell ref="N287:P287"/>
    <mergeCell ref="Q287:S287"/>
    <mergeCell ref="T287:V287"/>
    <mergeCell ref="H281:AH281"/>
    <mergeCell ref="H282:J282"/>
    <mergeCell ref="K282:M282"/>
    <mergeCell ref="N282:P282"/>
    <mergeCell ref="Q282:S282"/>
    <mergeCell ref="T282:V282"/>
    <mergeCell ref="W282:Y282"/>
    <mergeCell ref="D285:G285"/>
    <mergeCell ref="H285:J285"/>
    <mergeCell ref="W285:Y285"/>
    <mergeCell ref="Z285:AB285"/>
    <mergeCell ref="AC285:AE285"/>
    <mergeCell ref="AF285:AH285"/>
    <mergeCell ref="D286:G286"/>
    <mergeCell ref="H286:J286"/>
    <mergeCell ref="K286:M286"/>
    <mergeCell ref="N286:P286"/>
    <mergeCell ref="Q286:S286"/>
    <mergeCell ref="T286:V286"/>
    <mergeCell ref="K285:M285"/>
    <mergeCell ref="N285:P285"/>
    <mergeCell ref="Q285:S285"/>
    <mergeCell ref="W288:Y288"/>
    <mergeCell ref="Z288:AB288"/>
    <mergeCell ref="AC288:AE288"/>
    <mergeCell ref="AF288:AH288"/>
    <mergeCell ref="D289:AH289"/>
    <mergeCell ref="D290:G290"/>
    <mergeCell ref="H290:J290"/>
    <mergeCell ref="K290:M290"/>
    <mergeCell ref="N290:P290"/>
    <mergeCell ref="Q290:S290"/>
    <mergeCell ref="W287:Y287"/>
    <mergeCell ref="Z287:AB287"/>
    <mergeCell ref="AC287:AE287"/>
    <mergeCell ref="AF287:AH287"/>
    <mergeCell ref="D288:G288"/>
    <mergeCell ref="H288:J288"/>
    <mergeCell ref="K288:M288"/>
    <mergeCell ref="N288:P288"/>
    <mergeCell ref="Q288:S288"/>
    <mergeCell ref="T288:V288"/>
    <mergeCell ref="T291:V291"/>
    <mergeCell ref="W291:Y291"/>
    <mergeCell ref="Z291:AB291"/>
    <mergeCell ref="AC291:AE291"/>
    <mergeCell ref="AF291:AH291"/>
    <mergeCell ref="D292:G292"/>
    <mergeCell ref="H292:J292"/>
    <mergeCell ref="K292:M292"/>
    <mergeCell ref="N292:P292"/>
    <mergeCell ref="Q292:S292"/>
    <mergeCell ref="T293:V293"/>
    <mergeCell ref="W293:Y293"/>
    <mergeCell ref="Z293:AB293"/>
    <mergeCell ref="AC293:AE293"/>
    <mergeCell ref="AF293:AH293"/>
    <mergeCell ref="T290:V290"/>
    <mergeCell ref="W290:Y290"/>
    <mergeCell ref="Z290:AB290"/>
    <mergeCell ref="AC290:AE290"/>
    <mergeCell ref="AF290:AH290"/>
    <mergeCell ref="D291:G291"/>
    <mergeCell ref="H291:J291"/>
    <mergeCell ref="K291:M291"/>
    <mergeCell ref="N291:P291"/>
    <mergeCell ref="Q291:S291"/>
    <mergeCell ref="T294:V294"/>
    <mergeCell ref="W294:Y294"/>
    <mergeCell ref="Z294:AB294"/>
    <mergeCell ref="AC294:AE294"/>
    <mergeCell ref="AF294:AH294"/>
    <mergeCell ref="D295:AH295"/>
    <mergeCell ref="D294:G294"/>
    <mergeCell ref="H294:J294"/>
    <mergeCell ref="K294:M294"/>
    <mergeCell ref="N294:P294"/>
    <mergeCell ref="Q294:S294"/>
    <mergeCell ref="T292:V292"/>
    <mergeCell ref="W292:Y292"/>
    <mergeCell ref="Z292:AB292"/>
    <mergeCell ref="AC292:AE292"/>
    <mergeCell ref="AF292:AH292"/>
    <mergeCell ref="D293:G293"/>
    <mergeCell ref="H293:J293"/>
    <mergeCell ref="K293:M293"/>
    <mergeCell ref="N293:P293"/>
    <mergeCell ref="Q293:S293"/>
    <mergeCell ref="W297:Y297"/>
    <mergeCell ref="Z297:AB297"/>
    <mergeCell ref="AC297:AE297"/>
    <mergeCell ref="AF297:AH297"/>
    <mergeCell ref="D298:G298"/>
    <mergeCell ref="H298:J298"/>
    <mergeCell ref="K298:M298"/>
    <mergeCell ref="N298:P298"/>
    <mergeCell ref="Q298:S298"/>
    <mergeCell ref="T298:V298"/>
    <mergeCell ref="D297:G297"/>
    <mergeCell ref="H297:J297"/>
    <mergeCell ref="K297:M297"/>
    <mergeCell ref="N297:P297"/>
    <mergeCell ref="Q297:S297"/>
    <mergeCell ref="T297:V297"/>
    <mergeCell ref="W296:Y296"/>
    <mergeCell ref="Z296:AB296"/>
    <mergeCell ref="AC296:AE296"/>
    <mergeCell ref="AF296:AH296"/>
    <mergeCell ref="D296:G296"/>
    <mergeCell ref="H296:J296"/>
    <mergeCell ref="K296:M296"/>
    <mergeCell ref="N296:P296"/>
    <mergeCell ref="Q296:S296"/>
    <mergeCell ref="T296:V296"/>
    <mergeCell ref="W299:Y299"/>
    <mergeCell ref="Z299:AB299"/>
    <mergeCell ref="AC299:AE299"/>
    <mergeCell ref="AF299:AH299"/>
    <mergeCell ref="D300:G300"/>
    <mergeCell ref="H300:J300"/>
    <mergeCell ref="K300:M300"/>
    <mergeCell ref="N300:P300"/>
    <mergeCell ref="Q300:S300"/>
    <mergeCell ref="T300:V300"/>
    <mergeCell ref="W298:Y298"/>
    <mergeCell ref="Z298:AB298"/>
    <mergeCell ref="AC298:AE298"/>
    <mergeCell ref="AF298:AH298"/>
    <mergeCell ref="D299:G299"/>
    <mergeCell ref="H299:J299"/>
    <mergeCell ref="K299:M299"/>
    <mergeCell ref="N299:P299"/>
    <mergeCell ref="Q299:S299"/>
    <mergeCell ref="T299:V299"/>
    <mergeCell ref="T302:V302"/>
    <mergeCell ref="W302:Y302"/>
    <mergeCell ref="Z302:AB302"/>
    <mergeCell ref="AC302:AE302"/>
    <mergeCell ref="AF302:AH302"/>
    <mergeCell ref="D303:G303"/>
    <mergeCell ref="H303:J303"/>
    <mergeCell ref="K303:M303"/>
    <mergeCell ref="N303:P303"/>
    <mergeCell ref="Q303:S303"/>
    <mergeCell ref="W300:Y300"/>
    <mergeCell ref="Z300:AB300"/>
    <mergeCell ref="AC300:AE300"/>
    <mergeCell ref="AF300:AH300"/>
    <mergeCell ref="D301:AH301"/>
    <mergeCell ref="D302:G302"/>
    <mergeCell ref="H302:J302"/>
    <mergeCell ref="K302:M302"/>
    <mergeCell ref="N302:P302"/>
    <mergeCell ref="Q302:S302"/>
    <mergeCell ref="D308:AH308"/>
    <mergeCell ref="D309:G309"/>
    <mergeCell ref="H309:J309"/>
    <mergeCell ref="K309:M309"/>
    <mergeCell ref="N309:P309"/>
    <mergeCell ref="Q309:S309"/>
    <mergeCell ref="T309:V309"/>
    <mergeCell ref="W309:Y309"/>
    <mergeCell ref="Z309:AB309"/>
    <mergeCell ref="AC309:AE309"/>
    <mergeCell ref="Q307:S307"/>
    <mergeCell ref="T307:V307"/>
    <mergeCell ref="W307:Y307"/>
    <mergeCell ref="Z307:AB307"/>
    <mergeCell ref="AC307:AE307"/>
    <mergeCell ref="AF307:AH307"/>
    <mergeCell ref="T303:V303"/>
    <mergeCell ref="W303:Y303"/>
    <mergeCell ref="Z303:AB303"/>
    <mergeCell ref="AC303:AE303"/>
    <mergeCell ref="AF303:AH303"/>
    <mergeCell ref="D306:G307"/>
    <mergeCell ref="H306:AH306"/>
    <mergeCell ref="H307:J307"/>
    <mergeCell ref="K307:M307"/>
    <mergeCell ref="N307:P307"/>
    <mergeCell ref="AF310:AH310"/>
    <mergeCell ref="D311:G311"/>
    <mergeCell ref="H311:J311"/>
    <mergeCell ref="K311:M311"/>
    <mergeCell ref="N311:P311"/>
    <mergeCell ref="Q311:S311"/>
    <mergeCell ref="T311:V311"/>
    <mergeCell ref="W311:Y311"/>
    <mergeCell ref="Z311:AB311"/>
    <mergeCell ref="AC311:AE311"/>
    <mergeCell ref="AF309:AH309"/>
    <mergeCell ref="D310:G310"/>
    <mergeCell ref="H310:J310"/>
    <mergeCell ref="K310:M310"/>
    <mergeCell ref="N310:P310"/>
    <mergeCell ref="Q310:S310"/>
    <mergeCell ref="T310:V310"/>
    <mergeCell ref="W310:Y310"/>
    <mergeCell ref="Z310:AB310"/>
    <mergeCell ref="AC310:AE310"/>
    <mergeCell ref="AF312:AH312"/>
    <mergeCell ref="D313:G313"/>
    <mergeCell ref="H313:J313"/>
    <mergeCell ref="K313:M313"/>
    <mergeCell ref="N313:P313"/>
    <mergeCell ref="Q313:S313"/>
    <mergeCell ref="T313:V313"/>
    <mergeCell ref="W313:Y313"/>
    <mergeCell ref="Z313:AB313"/>
    <mergeCell ref="AC313:AE313"/>
    <mergeCell ref="AF311:AH311"/>
    <mergeCell ref="D312:G312"/>
    <mergeCell ref="H312:J312"/>
    <mergeCell ref="K312:M312"/>
    <mergeCell ref="N312:P312"/>
    <mergeCell ref="Q312:S312"/>
    <mergeCell ref="T312:V312"/>
    <mergeCell ref="W312:Y312"/>
    <mergeCell ref="Z312:AB312"/>
    <mergeCell ref="AC312:AE312"/>
    <mergeCell ref="AC315:AE315"/>
    <mergeCell ref="AF315:AH315"/>
    <mergeCell ref="D316:G316"/>
    <mergeCell ref="H316:J316"/>
    <mergeCell ref="K316:M316"/>
    <mergeCell ref="N316:P316"/>
    <mergeCell ref="Q316:S316"/>
    <mergeCell ref="T316:V316"/>
    <mergeCell ref="W316:Y316"/>
    <mergeCell ref="Z316:AB316"/>
    <mergeCell ref="AF313:AH313"/>
    <mergeCell ref="D314:AH314"/>
    <mergeCell ref="D315:G315"/>
    <mergeCell ref="H315:J315"/>
    <mergeCell ref="K315:M315"/>
    <mergeCell ref="N315:P315"/>
    <mergeCell ref="Q315:S315"/>
    <mergeCell ref="T315:V315"/>
    <mergeCell ref="W315:Y315"/>
    <mergeCell ref="Z315:AB315"/>
    <mergeCell ref="AC317:AE317"/>
    <mergeCell ref="AF317:AH317"/>
    <mergeCell ref="D318:G318"/>
    <mergeCell ref="H318:J318"/>
    <mergeCell ref="K318:M318"/>
    <mergeCell ref="N318:P318"/>
    <mergeCell ref="Q318:S318"/>
    <mergeCell ref="T318:V318"/>
    <mergeCell ref="W318:Y318"/>
    <mergeCell ref="Z318:AB318"/>
    <mergeCell ref="AC316:AE316"/>
    <mergeCell ref="AF316:AH316"/>
    <mergeCell ref="D317:G317"/>
    <mergeCell ref="H317:J317"/>
    <mergeCell ref="K317:M317"/>
    <mergeCell ref="N317:P317"/>
    <mergeCell ref="Q317:S317"/>
    <mergeCell ref="T317:V317"/>
    <mergeCell ref="W317:Y317"/>
    <mergeCell ref="Z317:AB317"/>
    <mergeCell ref="AC319:AE319"/>
    <mergeCell ref="AF319:AH319"/>
    <mergeCell ref="D320:AH320"/>
    <mergeCell ref="D321:G321"/>
    <mergeCell ref="H321:J321"/>
    <mergeCell ref="K321:M321"/>
    <mergeCell ref="N321:P321"/>
    <mergeCell ref="Q321:S321"/>
    <mergeCell ref="T321:V321"/>
    <mergeCell ref="W321:Y321"/>
    <mergeCell ref="AC318:AE318"/>
    <mergeCell ref="AF318:AH318"/>
    <mergeCell ref="D319:G319"/>
    <mergeCell ref="H319:J319"/>
    <mergeCell ref="K319:M319"/>
    <mergeCell ref="N319:P319"/>
    <mergeCell ref="Q319:S319"/>
    <mergeCell ref="T319:V319"/>
    <mergeCell ref="W319:Y319"/>
    <mergeCell ref="Z319:AB319"/>
    <mergeCell ref="Z322:AB322"/>
    <mergeCell ref="AC322:AE322"/>
    <mergeCell ref="AF322:AH322"/>
    <mergeCell ref="D323:G323"/>
    <mergeCell ref="H323:J323"/>
    <mergeCell ref="K323:M323"/>
    <mergeCell ref="N323:P323"/>
    <mergeCell ref="Q323:S323"/>
    <mergeCell ref="T323:V323"/>
    <mergeCell ref="W323:Y323"/>
    <mergeCell ref="Z321:AB321"/>
    <mergeCell ref="AC321:AE321"/>
    <mergeCell ref="AF321:AH321"/>
    <mergeCell ref="D322:G322"/>
    <mergeCell ref="H322:J322"/>
    <mergeCell ref="K322:M322"/>
    <mergeCell ref="N322:P322"/>
    <mergeCell ref="Q322:S322"/>
    <mergeCell ref="T322:V322"/>
    <mergeCell ref="W322:Y322"/>
    <mergeCell ref="T327:V327"/>
    <mergeCell ref="Z324:AB324"/>
    <mergeCell ref="AC324:AE324"/>
    <mergeCell ref="AF324:AH324"/>
    <mergeCell ref="D325:G325"/>
    <mergeCell ref="H325:J325"/>
    <mergeCell ref="K325:M325"/>
    <mergeCell ref="N325:P325"/>
    <mergeCell ref="Q325:S325"/>
    <mergeCell ref="T325:V325"/>
    <mergeCell ref="W325:Y325"/>
    <mergeCell ref="Z323:AB323"/>
    <mergeCell ref="AC323:AE323"/>
    <mergeCell ref="AF323:AH323"/>
    <mergeCell ref="D324:G324"/>
    <mergeCell ref="H324:J324"/>
    <mergeCell ref="K324:M324"/>
    <mergeCell ref="N324:P324"/>
    <mergeCell ref="Q324:S324"/>
    <mergeCell ref="T324:V324"/>
    <mergeCell ref="W324:Y324"/>
    <mergeCell ref="D331:R331"/>
    <mergeCell ref="S331:AG331"/>
    <mergeCell ref="AJ331:AJ332"/>
    <mergeCell ref="D332:R332"/>
    <mergeCell ref="S332:AG332"/>
    <mergeCell ref="D336:AG336"/>
    <mergeCell ref="W328:Y328"/>
    <mergeCell ref="Z328:AB328"/>
    <mergeCell ref="AC328:AE328"/>
    <mergeCell ref="AF328:AH328"/>
    <mergeCell ref="D330:R330"/>
    <mergeCell ref="S330:AG330"/>
    <mergeCell ref="W327:Y327"/>
    <mergeCell ref="Z327:AB327"/>
    <mergeCell ref="AC327:AE327"/>
    <mergeCell ref="AF327:AH327"/>
    <mergeCell ref="D328:G328"/>
    <mergeCell ref="H328:J328"/>
    <mergeCell ref="K328:M328"/>
    <mergeCell ref="N328:P328"/>
    <mergeCell ref="Q328:S328"/>
    <mergeCell ref="T328:V328"/>
    <mergeCell ref="AJ281:AJ328"/>
    <mergeCell ref="Z325:AB325"/>
    <mergeCell ref="AC325:AE325"/>
    <mergeCell ref="AF325:AH325"/>
    <mergeCell ref="D326:AH326"/>
    <mergeCell ref="D327:G327"/>
    <mergeCell ref="H327:J327"/>
    <mergeCell ref="K327:M327"/>
    <mergeCell ref="N327:P327"/>
    <mergeCell ref="Q327:S327"/>
    <mergeCell ref="AJ347:AJ363"/>
    <mergeCell ref="H348:J348"/>
    <mergeCell ref="K348:M348"/>
    <mergeCell ref="N348:P348"/>
    <mergeCell ref="Q348:S348"/>
    <mergeCell ref="T348:V348"/>
    <mergeCell ref="W348:Y348"/>
    <mergeCell ref="Z348:AB348"/>
    <mergeCell ref="Z351:AB351"/>
    <mergeCell ref="AC351:AE351"/>
    <mergeCell ref="AF351:AH351"/>
    <mergeCell ref="D352:G352"/>
    <mergeCell ref="H352:J352"/>
    <mergeCell ref="K352:M352"/>
    <mergeCell ref="N352:P352"/>
    <mergeCell ref="Q352:S352"/>
    <mergeCell ref="T352:V352"/>
    <mergeCell ref="W352:Y352"/>
    <mergeCell ref="Z350:AB350"/>
    <mergeCell ref="AC350:AE350"/>
    <mergeCell ref="H353:J353"/>
    <mergeCell ref="K353:M353"/>
    <mergeCell ref="N353:P353"/>
    <mergeCell ref="Q353:S353"/>
    <mergeCell ref="T353:V353"/>
    <mergeCell ref="W353:Y353"/>
    <mergeCell ref="AC348:AE348"/>
    <mergeCell ref="AF348:AH348"/>
    <mergeCell ref="D349:AH349"/>
    <mergeCell ref="D350:G350"/>
    <mergeCell ref="H350:J350"/>
    <mergeCell ref="K350:M350"/>
    <mergeCell ref="N350:P350"/>
    <mergeCell ref="Q350:S350"/>
    <mergeCell ref="T350:V350"/>
    <mergeCell ref="W350:Y350"/>
    <mergeCell ref="D347:G348"/>
    <mergeCell ref="H347:AH347"/>
    <mergeCell ref="Z354:AB354"/>
    <mergeCell ref="AC354:AE354"/>
    <mergeCell ref="AF354:AH354"/>
    <mergeCell ref="D355:AH355"/>
    <mergeCell ref="D356:G356"/>
    <mergeCell ref="H356:J356"/>
    <mergeCell ref="K356:M356"/>
    <mergeCell ref="N356:P356"/>
    <mergeCell ref="Q356:S356"/>
    <mergeCell ref="T356:V356"/>
    <mergeCell ref="AF350:AH350"/>
    <mergeCell ref="D351:G351"/>
    <mergeCell ref="H351:J351"/>
    <mergeCell ref="K351:M351"/>
    <mergeCell ref="N351:P351"/>
    <mergeCell ref="Q351:S351"/>
    <mergeCell ref="T351:V351"/>
    <mergeCell ref="W351:Y351"/>
    <mergeCell ref="Z353:AB353"/>
    <mergeCell ref="AC353:AE353"/>
    <mergeCell ref="AF353:AH353"/>
    <mergeCell ref="D354:G354"/>
    <mergeCell ref="H354:J354"/>
    <mergeCell ref="K354:M354"/>
    <mergeCell ref="N354:P354"/>
    <mergeCell ref="Q354:S354"/>
    <mergeCell ref="T354:V354"/>
    <mergeCell ref="W354:Y354"/>
    <mergeCell ref="Z352:AB352"/>
    <mergeCell ref="AC352:AE352"/>
    <mergeCell ref="AF352:AH352"/>
    <mergeCell ref="D353:G353"/>
    <mergeCell ref="W357:Y357"/>
    <mergeCell ref="Z357:AB357"/>
    <mergeCell ref="AC357:AE357"/>
    <mergeCell ref="AF357:AH357"/>
    <mergeCell ref="D358:G358"/>
    <mergeCell ref="H358:J358"/>
    <mergeCell ref="K358:M358"/>
    <mergeCell ref="N358:P358"/>
    <mergeCell ref="Q358:S358"/>
    <mergeCell ref="T358:V358"/>
    <mergeCell ref="W356:Y356"/>
    <mergeCell ref="Z356:AB356"/>
    <mergeCell ref="AC356:AE356"/>
    <mergeCell ref="AF356:AH356"/>
    <mergeCell ref="D357:G357"/>
    <mergeCell ref="H357:J357"/>
    <mergeCell ref="K357:M357"/>
    <mergeCell ref="N357:P357"/>
    <mergeCell ref="Q357:S357"/>
    <mergeCell ref="T357:V357"/>
    <mergeCell ref="W359:Y359"/>
    <mergeCell ref="Z359:AB359"/>
    <mergeCell ref="AC359:AE359"/>
    <mergeCell ref="AF359:AH359"/>
    <mergeCell ref="D360:G360"/>
    <mergeCell ref="H360:J360"/>
    <mergeCell ref="K360:M360"/>
    <mergeCell ref="N360:P360"/>
    <mergeCell ref="Q360:S360"/>
    <mergeCell ref="T360:V360"/>
    <mergeCell ref="W358:Y358"/>
    <mergeCell ref="Z358:AB358"/>
    <mergeCell ref="AC358:AE358"/>
    <mergeCell ref="AF358:AH358"/>
    <mergeCell ref="D359:G359"/>
    <mergeCell ref="H359:J359"/>
    <mergeCell ref="K359:M359"/>
    <mergeCell ref="N359:P359"/>
    <mergeCell ref="Q359:S359"/>
    <mergeCell ref="T359:V359"/>
    <mergeCell ref="T362:V362"/>
    <mergeCell ref="W362:Y362"/>
    <mergeCell ref="Z362:AB362"/>
    <mergeCell ref="AC362:AE362"/>
    <mergeCell ref="AF362:AH362"/>
    <mergeCell ref="D363:G363"/>
    <mergeCell ref="H363:J363"/>
    <mergeCell ref="K363:M363"/>
    <mergeCell ref="N363:P363"/>
    <mergeCell ref="Q363:S363"/>
    <mergeCell ref="W360:Y360"/>
    <mergeCell ref="Z360:AB360"/>
    <mergeCell ref="AC360:AE360"/>
    <mergeCell ref="AF360:AH360"/>
    <mergeCell ref="D361:AH361"/>
    <mergeCell ref="D362:G362"/>
    <mergeCell ref="H362:J362"/>
    <mergeCell ref="K362:M362"/>
    <mergeCell ref="N362:P362"/>
    <mergeCell ref="Q362:S362"/>
    <mergeCell ref="D368:AH368"/>
    <mergeCell ref="D369:G369"/>
    <mergeCell ref="H369:J369"/>
    <mergeCell ref="K369:M369"/>
    <mergeCell ref="N369:P369"/>
    <mergeCell ref="Q369:S369"/>
    <mergeCell ref="T369:V369"/>
    <mergeCell ref="W369:Y369"/>
    <mergeCell ref="Z369:AB369"/>
    <mergeCell ref="AC369:AE369"/>
    <mergeCell ref="T363:V363"/>
    <mergeCell ref="W363:Y363"/>
    <mergeCell ref="Z363:AB363"/>
    <mergeCell ref="AC363:AE363"/>
    <mergeCell ref="AF363:AH363"/>
    <mergeCell ref="D366:G367"/>
    <mergeCell ref="H366:AH366"/>
    <mergeCell ref="AF370:AH370"/>
    <mergeCell ref="D371:G371"/>
    <mergeCell ref="H371:J371"/>
    <mergeCell ref="K371:M371"/>
    <mergeCell ref="N371:P371"/>
    <mergeCell ref="Q371:S371"/>
    <mergeCell ref="T371:V371"/>
    <mergeCell ref="W371:Y371"/>
    <mergeCell ref="Z371:AB371"/>
    <mergeCell ref="AC371:AE371"/>
    <mergeCell ref="AF369:AH369"/>
    <mergeCell ref="D370:G370"/>
    <mergeCell ref="H370:J370"/>
    <mergeCell ref="K370:M370"/>
    <mergeCell ref="N370:P370"/>
    <mergeCell ref="Q370:S370"/>
    <mergeCell ref="T370:V370"/>
    <mergeCell ref="W370:Y370"/>
    <mergeCell ref="Z370:AB370"/>
    <mergeCell ref="AC370:AE370"/>
    <mergeCell ref="AF372:AH372"/>
    <mergeCell ref="D373:G373"/>
    <mergeCell ref="H373:J373"/>
    <mergeCell ref="K373:M373"/>
    <mergeCell ref="N373:P373"/>
    <mergeCell ref="Q373:S373"/>
    <mergeCell ref="T373:V373"/>
    <mergeCell ref="W373:Y373"/>
    <mergeCell ref="Z373:AB373"/>
    <mergeCell ref="AC373:AE373"/>
    <mergeCell ref="AF371:AH371"/>
    <mergeCell ref="D372:G372"/>
    <mergeCell ref="H372:J372"/>
    <mergeCell ref="K372:M372"/>
    <mergeCell ref="N372:P372"/>
    <mergeCell ref="Q372:S372"/>
    <mergeCell ref="T372:V372"/>
    <mergeCell ref="W372:Y372"/>
    <mergeCell ref="Z372:AB372"/>
    <mergeCell ref="AC372:AE372"/>
    <mergeCell ref="AC375:AE375"/>
    <mergeCell ref="AF375:AH375"/>
    <mergeCell ref="D376:G376"/>
    <mergeCell ref="H376:J376"/>
    <mergeCell ref="K376:M376"/>
    <mergeCell ref="N376:P376"/>
    <mergeCell ref="Q376:S376"/>
    <mergeCell ref="T376:V376"/>
    <mergeCell ref="W376:Y376"/>
    <mergeCell ref="Z376:AB376"/>
    <mergeCell ref="AF373:AH373"/>
    <mergeCell ref="D374:AH374"/>
    <mergeCell ref="D375:G375"/>
    <mergeCell ref="H375:J375"/>
    <mergeCell ref="K375:M375"/>
    <mergeCell ref="N375:P375"/>
    <mergeCell ref="Q375:S375"/>
    <mergeCell ref="T375:V375"/>
    <mergeCell ref="W375:Y375"/>
    <mergeCell ref="Z375:AB375"/>
    <mergeCell ref="AC377:AE377"/>
    <mergeCell ref="AF377:AH377"/>
    <mergeCell ref="D378:G378"/>
    <mergeCell ref="H378:J378"/>
    <mergeCell ref="K378:M378"/>
    <mergeCell ref="N378:P378"/>
    <mergeCell ref="Q378:S378"/>
    <mergeCell ref="T378:V378"/>
    <mergeCell ref="W378:Y378"/>
    <mergeCell ref="Z378:AB378"/>
    <mergeCell ref="AC376:AE376"/>
    <mergeCell ref="AF376:AH376"/>
    <mergeCell ref="D377:G377"/>
    <mergeCell ref="H377:J377"/>
    <mergeCell ref="K377:M377"/>
    <mergeCell ref="N377:P377"/>
    <mergeCell ref="Q377:S377"/>
    <mergeCell ref="T377:V377"/>
    <mergeCell ref="W377:Y377"/>
    <mergeCell ref="Z377:AB377"/>
    <mergeCell ref="K382:M382"/>
    <mergeCell ref="N382:P382"/>
    <mergeCell ref="Q382:S382"/>
    <mergeCell ref="T382:V382"/>
    <mergeCell ref="W382:Y382"/>
    <mergeCell ref="AC379:AE379"/>
    <mergeCell ref="AF379:AH379"/>
    <mergeCell ref="D380:AH380"/>
    <mergeCell ref="D381:G381"/>
    <mergeCell ref="H381:J381"/>
    <mergeCell ref="K381:M381"/>
    <mergeCell ref="N381:P381"/>
    <mergeCell ref="Q381:S381"/>
    <mergeCell ref="T381:V381"/>
    <mergeCell ref="W381:Y381"/>
    <mergeCell ref="AC378:AE378"/>
    <mergeCell ref="AF378:AH378"/>
    <mergeCell ref="D379:G379"/>
    <mergeCell ref="H379:J379"/>
    <mergeCell ref="K379:M379"/>
    <mergeCell ref="N379:P379"/>
    <mergeCell ref="Q379:S379"/>
    <mergeCell ref="T379:V379"/>
    <mergeCell ref="W379:Y379"/>
    <mergeCell ref="Z379:AB379"/>
    <mergeCell ref="AJ385:AJ386"/>
    <mergeCell ref="D386:R386"/>
    <mergeCell ref="S386:AG386"/>
    <mergeCell ref="D388:AG388"/>
    <mergeCell ref="D390:J391"/>
    <mergeCell ref="K390:AG390"/>
    <mergeCell ref="K391:N391"/>
    <mergeCell ref="O391:R391"/>
    <mergeCell ref="S391:W391"/>
    <mergeCell ref="X391:AB391"/>
    <mergeCell ref="Z382:AB382"/>
    <mergeCell ref="AC382:AE382"/>
    <mergeCell ref="AF382:AH382"/>
    <mergeCell ref="D384:R384"/>
    <mergeCell ref="S384:AG384"/>
    <mergeCell ref="D385:R385"/>
    <mergeCell ref="S385:AG385"/>
    <mergeCell ref="AJ366:AJ382"/>
    <mergeCell ref="H367:J367"/>
    <mergeCell ref="K367:M367"/>
    <mergeCell ref="N367:P367"/>
    <mergeCell ref="Q367:S367"/>
    <mergeCell ref="T367:V367"/>
    <mergeCell ref="W367:Y367"/>
    <mergeCell ref="Z367:AB367"/>
    <mergeCell ref="AC367:AE367"/>
    <mergeCell ref="AF367:AH367"/>
    <mergeCell ref="Z381:AB381"/>
    <mergeCell ref="AC381:AE381"/>
    <mergeCell ref="AF381:AH381"/>
    <mergeCell ref="D382:G382"/>
    <mergeCell ref="H382:J382"/>
    <mergeCell ref="D395:J395"/>
    <mergeCell ref="K395:N395"/>
    <mergeCell ref="O395:R395"/>
    <mergeCell ref="S395:W395"/>
    <mergeCell ref="X395:AB395"/>
    <mergeCell ref="AC395:AG395"/>
    <mergeCell ref="D394:J394"/>
    <mergeCell ref="K394:N394"/>
    <mergeCell ref="O394:R394"/>
    <mergeCell ref="S394:W394"/>
    <mergeCell ref="X394:AB394"/>
    <mergeCell ref="AC394:AG394"/>
    <mergeCell ref="AC391:AG391"/>
    <mergeCell ref="D392:AG392"/>
    <mergeCell ref="D393:J393"/>
    <mergeCell ref="K393:N393"/>
    <mergeCell ref="O393:R393"/>
    <mergeCell ref="S393:W393"/>
    <mergeCell ref="X393:AB393"/>
    <mergeCell ref="AC393:AG393"/>
    <mergeCell ref="D399:J399"/>
    <mergeCell ref="K399:N399"/>
    <mergeCell ref="O399:R399"/>
    <mergeCell ref="S399:W399"/>
    <mergeCell ref="X399:AB399"/>
    <mergeCell ref="AC399:AG399"/>
    <mergeCell ref="D398:J398"/>
    <mergeCell ref="K398:N398"/>
    <mergeCell ref="O398:R398"/>
    <mergeCell ref="S398:W398"/>
    <mergeCell ref="X398:AB398"/>
    <mergeCell ref="AC398:AG398"/>
    <mergeCell ref="D396:AG396"/>
    <mergeCell ref="D397:J397"/>
    <mergeCell ref="K397:N397"/>
    <mergeCell ref="O397:R397"/>
    <mergeCell ref="S397:W397"/>
    <mergeCell ref="X397:AB397"/>
    <mergeCell ref="AC397:AG397"/>
    <mergeCell ref="D403:J403"/>
    <mergeCell ref="K403:N403"/>
    <mergeCell ref="O403:R403"/>
    <mergeCell ref="S403:W403"/>
    <mergeCell ref="X403:AB403"/>
    <mergeCell ref="AC403:AG403"/>
    <mergeCell ref="D402:J402"/>
    <mergeCell ref="K402:N402"/>
    <mergeCell ref="O402:R402"/>
    <mergeCell ref="S402:W402"/>
    <mergeCell ref="X402:AB402"/>
    <mergeCell ref="AC402:AG402"/>
    <mergeCell ref="D400:AG400"/>
    <mergeCell ref="D401:J401"/>
    <mergeCell ref="K401:N401"/>
    <mergeCell ref="O401:R401"/>
    <mergeCell ref="S401:W401"/>
    <mergeCell ref="X401:AB401"/>
    <mergeCell ref="AC401:AG401"/>
    <mergeCell ref="D407:J407"/>
    <mergeCell ref="K407:N407"/>
    <mergeCell ref="O407:R407"/>
    <mergeCell ref="S407:W407"/>
    <mergeCell ref="X407:AB407"/>
    <mergeCell ref="AC407:AG407"/>
    <mergeCell ref="D406:J406"/>
    <mergeCell ref="K406:N406"/>
    <mergeCell ref="O406:R406"/>
    <mergeCell ref="S406:W406"/>
    <mergeCell ref="X406:AB406"/>
    <mergeCell ref="AC406:AG406"/>
    <mergeCell ref="D404:AG404"/>
    <mergeCell ref="D405:J405"/>
    <mergeCell ref="K405:N405"/>
    <mergeCell ref="O405:R405"/>
    <mergeCell ref="S405:W405"/>
    <mergeCell ref="X405:AB405"/>
    <mergeCell ref="AC405:AG405"/>
    <mergeCell ref="D430:AG430"/>
    <mergeCell ref="D432:L432"/>
    <mergeCell ref="M432:S432"/>
    <mergeCell ref="T432:Z432"/>
    <mergeCell ref="AA432:AG432"/>
    <mergeCell ref="D433:AG433"/>
    <mergeCell ref="AJ417:AJ418"/>
    <mergeCell ref="D418:S418"/>
    <mergeCell ref="T418:AG418"/>
    <mergeCell ref="D422:AG422"/>
    <mergeCell ref="D426:AG426"/>
    <mergeCell ref="D428:AG428"/>
    <mergeCell ref="D411:AG412"/>
    <mergeCell ref="D413:AG414"/>
    <mergeCell ref="D416:S416"/>
    <mergeCell ref="T416:AG416"/>
    <mergeCell ref="D417:S417"/>
    <mergeCell ref="T417:AG417"/>
    <mergeCell ref="D438:L438"/>
    <mergeCell ref="M438:S438"/>
    <mergeCell ref="T438:Z438"/>
    <mergeCell ref="AA438:AG438"/>
    <mergeCell ref="D439:L439"/>
    <mergeCell ref="M439:S439"/>
    <mergeCell ref="T439:Z439"/>
    <mergeCell ref="AA439:AG439"/>
    <mergeCell ref="D436:L436"/>
    <mergeCell ref="M436:S436"/>
    <mergeCell ref="T436:Z436"/>
    <mergeCell ref="AA436:AG436"/>
    <mergeCell ref="D437:L437"/>
    <mergeCell ref="M437:S437"/>
    <mergeCell ref="T437:Z437"/>
    <mergeCell ref="AA437:AG437"/>
    <mergeCell ref="D434:L434"/>
    <mergeCell ref="M434:S434"/>
    <mergeCell ref="T434:Z434"/>
    <mergeCell ref="AA434:AG434"/>
    <mergeCell ref="D435:L435"/>
    <mergeCell ref="M435:S435"/>
    <mergeCell ref="T435:Z435"/>
    <mergeCell ref="AA435:AG435"/>
    <mergeCell ref="D445:L445"/>
    <mergeCell ref="M445:S445"/>
    <mergeCell ref="T445:Z445"/>
    <mergeCell ref="AA445:AG445"/>
    <mergeCell ref="D446:L446"/>
    <mergeCell ref="M446:S446"/>
    <mergeCell ref="T446:Z446"/>
    <mergeCell ref="AA446:AG446"/>
    <mergeCell ref="D443:L443"/>
    <mergeCell ref="M443:S443"/>
    <mergeCell ref="T443:Z443"/>
    <mergeCell ref="AA443:AG443"/>
    <mergeCell ref="D444:L444"/>
    <mergeCell ref="M444:S444"/>
    <mergeCell ref="T444:Z444"/>
    <mergeCell ref="AA444:AG444"/>
    <mergeCell ref="D440:AG440"/>
    <mergeCell ref="D441:L441"/>
    <mergeCell ref="M441:S441"/>
    <mergeCell ref="T441:Z441"/>
    <mergeCell ref="AA441:AG441"/>
    <mergeCell ref="D442:L442"/>
    <mergeCell ref="M442:S442"/>
    <mergeCell ref="T442:Z442"/>
    <mergeCell ref="AA442:AG442"/>
    <mergeCell ref="N455:W455"/>
    <mergeCell ref="X455:AG455"/>
    <mergeCell ref="D456:M456"/>
    <mergeCell ref="N456:W456"/>
    <mergeCell ref="X456:AG456"/>
    <mergeCell ref="D461:AG461"/>
    <mergeCell ref="D450:AG450"/>
    <mergeCell ref="D452:M453"/>
    <mergeCell ref="N452:AG452"/>
    <mergeCell ref="AJ452:AJ456"/>
    <mergeCell ref="N453:W453"/>
    <mergeCell ref="X453:AG453"/>
    <mergeCell ref="D454:M454"/>
    <mergeCell ref="N454:W454"/>
    <mergeCell ref="X454:AG454"/>
    <mergeCell ref="D455:M455"/>
    <mergeCell ref="D447:L447"/>
    <mergeCell ref="M447:S447"/>
    <mergeCell ref="T447:Z447"/>
    <mergeCell ref="AA447:AG447"/>
    <mergeCell ref="D448:L448"/>
    <mergeCell ref="M448:S448"/>
    <mergeCell ref="T448:Z448"/>
    <mergeCell ref="AA448:AG448"/>
    <mergeCell ref="D471:R471"/>
    <mergeCell ref="S471:AG471"/>
    <mergeCell ref="D472:R472"/>
    <mergeCell ref="S472:AG472"/>
    <mergeCell ref="D476:AG476"/>
    <mergeCell ref="D477:O477"/>
    <mergeCell ref="P477:X477"/>
    <mergeCell ref="Y477:AG477"/>
    <mergeCell ref="AJ464:AJ465"/>
    <mergeCell ref="D465:M465"/>
    <mergeCell ref="N465:W465"/>
    <mergeCell ref="X465:AG465"/>
    <mergeCell ref="D467:AG469"/>
    <mergeCell ref="D470:R470"/>
    <mergeCell ref="S470:AG470"/>
    <mergeCell ref="D463:M463"/>
    <mergeCell ref="N463:W463"/>
    <mergeCell ref="X463:AG463"/>
    <mergeCell ref="D464:M464"/>
    <mergeCell ref="N464:W464"/>
    <mergeCell ref="X464:AG464"/>
    <mergeCell ref="D486:AG486"/>
    <mergeCell ref="D487:AG487"/>
    <mergeCell ref="D489:Q489"/>
    <mergeCell ref="R489:AG489"/>
    <mergeCell ref="AJ489:AJ500"/>
    <mergeCell ref="D490:Q490"/>
    <mergeCell ref="R490:AG490"/>
    <mergeCell ref="D491:Q491"/>
    <mergeCell ref="R491:AG491"/>
    <mergeCell ref="D492:Q492"/>
    <mergeCell ref="D481:O481"/>
    <mergeCell ref="P481:X481"/>
    <mergeCell ref="Y481:AG481"/>
    <mergeCell ref="D482:O482"/>
    <mergeCell ref="P482:X482"/>
    <mergeCell ref="Y482:AG482"/>
    <mergeCell ref="AJ477:AJ482"/>
    <mergeCell ref="D478:O478"/>
    <mergeCell ref="P478:X478"/>
    <mergeCell ref="Y478:AG478"/>
    <mergeCell ref="D479:O479"/>
    <mergeCell ref="P479:X479"/>
    <mergeCell ref="Y479:AG479"/>
    <mergeCell ref="D480:O480"/>
    <mergeCell ref="P480:X480"/>
    <mergeCell ref="Y480:AG480"/>
    <mergeCell ref="D499:Q499"/>
    <mergeCell ref="R499:AG499"/>
    <mergeCell ref="D500:Q500"/>
    <mergeCell ref="R500:AG500"/>
    <mergeCell ref="D505:AG505"/>
    <mergeCell ref="D507:H508"/>
    <mergeCell ref="I507:AG507"/>
    <mergeCell ref="D496:Q496"/>
    <mergeCell ref="R496:AG496"/>
    <mergeCell ref="D497:Q497"/>
    <mergeCell ref="R497:AG497"/>
    <mergeCell ref="D498:Q498"/>
    <mergeCell ref="R498:AG498"/>
    <mergeCell ref="R492:AG492"/>
    <mergeCell ref="D493:Q493"/>
    <mergeCell ref="R493:AG493"/>
    <mergeCell ref="D494:Q494"/>
    <mergeCell ref="R494:AG494"/>
    <mergeCell ref="D495:Q495"/>
    <mergeCell ref="R495:AG495"/>
    <mergeCell ref="D511:H511"/>
    <mergeCell ref="I511:M511"/>
    <mergeCell ref="N511:R511"/>
    <mergeCell ref="S511:W511"/>
    <mergeCell ref="X511:AB511"/>
    <mergeCell ref="AC511:AG511"/>
    <mergeCell ref="D510:H510"/>
    <mergeCell ref="I510:M510"/>
    <mergeCell ref="N510:R510"/>
    <mergeCell ref="S510:W510"/>
    <mergeCell ref="X510:AB510"/>
    <mergeCell ref="AC510:AG510"/>
    <mergeCell ref="D509:H509"/>
    <mergeCell ref="I509:M509"/>
    <mergeCell ref="N509:R509"/>
    <mergeCell ref="S509:W509"/>
    <mergeCell ref="X509:AB509"/>
    <mergeCell ref="AC509:AG509"/>
    <mergeCell ref="AI516:AI521"/>
    <mergeCell ref="I517:M517"/>
    <mergeCell ref="N517:R517"/>
    <mergeCell ref="S517:W517"/>
    <mergeCell ref="X517:AB517"/>
    <mergeCell ref="AC517:AG517"/>
    <mergeCell ref="D518:H518"/>
    <mergeCell ref="I518:M518"/>
    <mergeCell ref="D513:H513"/>
    <mergeCell ref="I513:M513"/>
    <mergeCell ref="N513:R513"/>
    <mergeCell ref="S513:W513"/>
    <mergeCell ref="X513:AB513"/>
    <mergeCell ref="AC513:AG513"/>
    <mergeCell ref="D512:H512"/>
    <mergeCell ref="I512:M512"/>
    <mergeCell ref="N512:R512"/>
    <mergeCell ref="S512:W512"/>
    <mergeCell ref="X512:AB512"/>
    <mergeCell ref="AC512:AG512"/>
    <mergeCell ref="AI507:AI512"/>
    <mergeCell ref="I508:M508"/>
    <mergeCell ref="N508:R508"/>
    <mergeCell ref="S508:W508"/>
    <mergeCell ref="X508:AB508"/>
    <mergeCell ref="AC508:AG508"/>
    <mergeCell ref="D520:H520"/>
    <mergeCell ref="I520:M520"/>
    <mergeCell ref="N520:R520"/>
    <mergeCell ref="S520:W520"/>
    <mergeCell ref="X520:AB520"/>
    <mergeCell ref="AC520:AG520"/>
    <mergeCell ref="N518:R518"/>
    <mergeCell ref="S518:W518"/>
    <mergeCell ref="X518:AB518"/>
    <mergeCell ref="AC518:AG518"/>
    <mergeCell ref="D519:H519"/>
    <mergeCell ref="I519:M519"/>
    <mergeCell ref="N519:R519"/>
    <mergeCell ref="S519:W519"/>
    <mergeCell ref="X519:AB519"/>
    <mergeCell ref="AC519:AG519"/>
    <mergeCell ref="D516:H517"/>
    <mergeCell ref="I516:AG516"/>
    <mergeCell ref="D531:M531"/>
    <mergeCell ref="N531:W531"/>
    <mergeCell ref="X531:AG531"/>
    <mergeCell ref="D532:M532"/>
    <mergeCell ref="N532:W532"/>
    <mergeCell ref="X532:AG532"/>
    <mergeCell ref="D523:AG523"/>
    <mergeCell ref="D528:AG528"/>
    <mergeCell ref="N529:W529"/>
    <mergeCell ref="D530:M530"/>
    <mergeCell ref="N530:W530"/>
    <mergeCell ref="X530:AG530"/>
    <mergeCell ref="D521:H521"/>
    <mergeCell ref="I521:M521"/>
    <mergeCell ref="N521:R521"/>
    <mergeCell ref="S521:W521"/>
    <mergeCell ref="X521:AB521"/>
    <mergeCell ref="AC521:AG521"/>
    <mergeCell ref="D538:AG538"/>
    <mergeCell ref="D542:AG542"/>
    <mergeCell ref="D544:M544"/>
    <mergeCell ref="N544:W544"/>
    <mergeCell ref="X544:AG544"/>
    <mergeCell ref="D545:M545"/>
    <mergeCell ref="N545:W545"/>
    <mergeCell ref="X545:AG545"/>
    <mergeCell ref="D535:M535"/>
    <mergeCell ref="N535:W535"/>
    <mergeCell ref="X535:AG535"/>
    <mergeCell ref="D536:M536"/>
    <mergeCell ref="N536:W536"/>
    <mergeCell ref="X536:AG536"/>
    <mergeCell ref="D533:M533"/>
    <mergeCell ref="N533:W533"/>
    <mergeCell ref="X533:AG533"/>
    <mergeCell ref="D534:M534"/>
    <mergeCell ref="N534:W534"/>
    <mergeCell ref="X534:AG534"/>
    <mergeCell ref="D550:M550"/>
    <mergeCell ref="N550:W550"/>
    <mergeCell ref="X550:AG550"/>
    <mergeCell ref="D551:M551"/>
    <mergeCell ref="N551:W551"/>
    <mergeCell ref="X551:AG551"/>
    <mergeCell ref="D548:M548"/>
    <mergeCell ref="N548:W548"/>
    <mergeCell ref="X548:AG548"/>
    <mergeCell ref="D549:M549"/>
    <mergeCell ref="N549:W549"/>
    <mergeCell ref="X549:AG549"/>
    <mergeCell ref="D546:M546"/>
    <mergeCell ref="N546:W546"/>
    <mergeCell ref="X546:AG546"/>
    <mergeCell ref="D547:M547"/>
    <mergeCell ref="N547:W547"/>
    <mergeCell ref="X547:AG547"/>
    <mergeCell ref="D556:M556"/>
    <mergeCell ref="N556:W556"/>
    <mergeCell ref="X556:AG556"/>
    <mergeCell ref="D557:M557"/>
    <mergeCell ref="N557:W557"/>
    <mergeCell ref="X557:AG557"/>
    <mergeCell ref="D554:M554"/>
    <mergeCell ref="N554:W554"/>
    <mergeCell ref="X554:AG554"/>
    <mergeCell ref="D555:M555"/>
    <mergeCell ref="N555:W555"/>
    <mergeCell ref="X555:AG555"/>
    <mergeCell ref="D552:M552"/>
    <mergeCell ref="N552:W552"/>
    <mergeCell ref="X552:AG552"/>
    <mergeCell ref="D553:M553"/>
    <mergeCell ref="N553:W553"/>
    <mergeCell ref="X553:AG553"/>
    <mergeCell ref="D562:M562"/>
    <mergeCell ref="N562:W562"/>
    <mergeCell ref="X562:AG562"/>
    <mergeCell ref="D564:AG565"/>
    <mergeCell ref="D567:AG567"/>
    <mergeCell ref="D568:AG568"/>
    <mergeCell ref="D560:M560"/>
    <mergeCell ref="N560:W560"/>
    <mergeCell ref="X560:AG560"/>
    <mergeCell ref="D561:M561"/>
    <mergeCell ref="N561:W561"/>
    <mergeCell ref="X561:AG561"/>
    <mergeCell ref="D558:M558"/>
    <mergeCell ref="N558:W558"/>
    <mergeCell ref="X558:AG558"/>
    <mergeCell ref="D559:M559"/>
    <mergeCell ref="N559:W559"/>
    <mergeCell ref="X559:AG559"/>
    <mergeCell ref="D574:M574"/>
    <mergeCell ref="N574:W574"/>
    <mergeCell ref="X574:AG574"/>
    <mergeCell ref="D575:M575"/>
    <mergeCell ref="N575:W575"/>
    <mergeCell ref="X575:AG575"/>
    <mergeCell ref="D572:M572"/>
    <mergeCell ref="N572:W572"/>
    <mergeCell ref="X572:AG572"/>
    <mergeCell ref="D573:M573"/>
    <mergeCell ref="N573:W573"/>
    <mergeCell ref="X573:AG573"/>
    <mergeCell ref="N569:W569"/>
    <mergeCell ref="D570:M570"/>
    <mergeCell ref="N570:W570"/>
    <mergeCell ref="X570:AG570"/>
    <mergeCell ref="D571:M571"/>
    <mergeCell ref="N571:W571"/>
    <mergeCell ref="X571:AG571"/>
    <mergeCell ref="D586:AG586"/>
    <mergeCell ref="D587:J587"/>
    <mergeCell ref="K587:M587"/>
    <mergeCell ref="N587:Q587"/>
    <mergeCell ref="R587:U587"/>
    <mergeCell ref="V587:Y587"/>
    <mergeCell ref="Z587:AC587"/>
    <mergeCell ref="AD587:AG587"/>
    <mergeCell ref="D583:AG583"/>
    <mergeCell ref="D585:J585"/>
    <mergeCell ref="K585:M585"/>
    <mergeCell ref="N585:Q585"/>
    <mergeCell ref="R585:U585"/>
    <mergeCell ref="V585:Y585"/>
    <mergeCell ref="Z585:AC585"/>
    <mergeCell ref="AD585:AG585"/>
    <mergeCell ref="D576:M576"/>
    <mergeCell ref="N576:W576"/>
    <mergeCell ref="X576:AG576"/>
    <mergeCell ref="D577:M577"/>
    <mergeCell ref="N577:W577"/>
    <mergeCell ref="X577:AG577"/>
    <mergeCell ref="AD591:AG591"/>
    <mergeCell ref="D592:AG592"/>
    <mergeCell ref="D593:J593"/>
    <mergeCell ref="K593:M593"/>
    <mergeCell ref="N593:Q593"/>
    <mergeCell ref="R593:U593"/>
    <mergeCell ref="V593:Y593"/>
    <mergeCell ref="Z593:AC593"/>
    <mergeCell ref="AD593:AG593"/>
    <mergeCell ref="D591:J591"/>
    <mergeCell ref="K591:M591"/>
    <mergeCell ref="N591:Q591"/>
    <mergeCell ref="R591:U591"/>
    <mergeCell ref="V591:Y591"/>
    <mergeCell ref="Z591:AC591"/>
    <mergeCell ref="D588:AG588"/>
    <mergeCell ref="D589:J589"/>
    <mergeCell ref="K589:M589"/>
    <mergeCell ref="N589:Q589"/>
    <mergeCell ref="R589:U589"/>
    <mergeCell ref="V589:Y589"/>
    <mergeCell ref="Z589:AC589"/>
    <mergeCell ref="AD589:AG589"/>
    <mergeCell ref="AD596:AG596"/>
    <mergeCell ref="D597:J597"/>
    <mergeCell ref="K597:M597"/>
    <mergeCell ref="N597:Q597"/>
    <mergeCell ref="R597:U597"/>
    <mergeCell ref="V597:Y597"/>
    <mergeCell ref="Z597:AC597"/>
    <mergeCell ref="AD597:AG597"/>
    <mergeCell ref="D596:J596"/>
    <mergeCell ref="K596:M596"/>
    <mergeCell ref="N596:Q596"/>
    <mergeCell ref="R596:U596"/>
    <mergeCell ref="V596:Y596"/>
    <mergeCell ref="Z596:AC596"/>
    <mergeCell ref="AD594:AG594"/>
    <mergeCell ref="D595:J595"/>
    <mergeCell ref="K595:M595"/>
    <mergeCell ref="N595:Q595"/>
    <mergeCell ref="R595:U595"/>
    <mergeCell ref="V595:Y595"/>
    <mergeCell ref="Z595:AC595"/>
    <mergeCell ref="AD595:AG595"/>
    <mergeCell ref="D594:J594"/>
    <mergeCell ref="K594:M594"/>
    <mergeCell ref="N594:Q594"/>
    <mergeCell ref="R594:U594"/>
    <mergeCell ref="V594:Y594"/>
    <mergeCell ref="Z594:AC594"/>
    <mergeCell ref="AD601:AG601"/>
    <mergeCell ref="D602:J602"/>
    <mergeCell ref="K602:M602"/>
    <mergeCell ref="N602:Q602"/>
    <mergeCell ref="R602:U602"/>
    <mergeCell ref="V602:Y602"/>
    <mergeCell ref="Z602:AC602"/>
    <mergeCell ref="AD602:AG602"/>
    <mergeCell ref="D601:J601"/>
    <mergeCell ref="K601:M601"/>
    <mergeCell ref="N601:Q601"/>
    <mergeCell ref="R601:U601"/>
    <mergeCell ref="V601:Y601"/>
    <mergeCell ref="Z601:AC601"/>
    <mergeCell ref="AD599:AG599"/>
    <mergeCell ref="D600:J600"/>
    <mergeCell ref="K600:M600"/>
    <mergeCell ref="N600:Q600"/>
    <mergeCell ref="R600:U600"/>
    <mergeCell ref="V600:Y600"/>
    <mergeCell ref="Z600:AC600"/>
    <mergeCell ref="AD600:AG600"/>
    <mergeCell ref="D599:J599"/>
    <mergeCell ref="K599:M599"/>
    <mergeCell ref="N599:Q599"/>
    <mergeCell ref="R599:U599"/>
    <mergeCell ref="V599:Y599"/>
    <mergeCell ref="Z599:AC599"/>
    <mergeCell ref="E605:AF605"/>
    <mergeCell ref="D607:AG607"/>
    <mergeCell ref="E609:AF609"/>
    <mergeCell ref="E610:AF610"/>
    <mergeCell ref="E611:AF611"/>
    <mergeCell ref="D615:AG615"/>
    <mergeCell ref="AD603:AG603"/>
    <mergeCell ref="D604:J604"/>
    <mergeCell ref="K604:M604"/>
    <mergeCell ref="N604:Q604"/>
    <mergeCell ref="R604:U604"/>
    <mergeCell ref="V604:Y604"/>
    <mergeCell ref="Z604:AC604"/>
    <mergeCell ref="AD604:AG604"/>
    <mergeCell ref="D603:J603"/>
    <mergeCell ref="K603:M603"/>
    <mergeCell ref="N603:Q603"/>
    <mergeCell ref="R603:U603"/>
    <mergeCell ref="V603:Y603"/>
    <mergeCell ref="Z603:AC603"/>
    <mergeCell ref="D621:M621"/>
    <mergeCell ref="N621:W621"/>
    <mergeCell ref="X621:AG621"/>
    <mergeCell ref="D622:M622"/>
    <mergeCell ref="N622:W622"/>
    <mergeCell ref="X622:AG622"/>
    <mergeCell ref="D619:M619"/>
    <mergeCell ref="N619:W619"/>
    <mergeCell ref="X619:AG619"/>
    <mergeCell ref="D620:M620"/>
    <mergeCell ref="N620:W620"/>
    <mergeCell ref="X620:AG620"/>
    <mergeCell ref="D617:M617"/>
    <mergeCell ref="N617:W617"/>
    <mergeCell ref="X617:AG617"/>
    <mergeCell ref="D618:M618"/>
    <mergeCell ref="N618:W618"/>
    <mergeCell ref="X618:AG618"/>
    <mergeCell ref="N632:Q632"/>
    <mergeCell ref="R632:U632"/>
    <mergeCell ref="V632:Y632"/>
    <mergeCell ref="Z632:AC632"/>
    <mergeCell ref="AD632:AG632"/>
    <mergeCell ref="D633:I633"/>
    <mergeCell ref="J633:M633"/>
    <mergeCell ref="N633:Q633"/>
    <mergeCell ref="R633:U633"/>
    <mergeCell ref="V633:Y633"/>
    <mergeCell ref="D623:M623"/>
    <mergeCell ref="N623:W623"/>
    <mergeCell ref="X623:AG623"/>
    <mergeCell ref="D628:AG628"/>
    <mergeCell ref="D630:I632"/>
    <mergeCell ref="J630:U630"/>
    <mergeCell ref="V630:AG630"/>
    <mergeCell ref="J631:U631"/>
    <mergeCell ref="V631:AG631"/>
    <mergeCell ref="J632:M632"/>
    <mergeCell ref="AD635:AG635"/>
    <mergeCell ref="D637:AG639"/>
    <mergeCell ref="D644:AG644"/>
    <mergeCell ref="D649:AG649"/>
    <mergeCell ref="D650:AG650"/>
    <mergeCell ref="D652:I653"/>
    <mergeCell ref="J652:Q652"/>
    <mergeCell ref="R652:Y652"/>
    <mergeCell ref="Z652:AG652"/>
    <mergeCell ref="J653:M653"/>
    <mergeCell ref="D635:I635"/>
    <mergeCell ref="J635:M635"/>
    <mergeCell ref="N635:Q635"/>
    <mergeCell ref="R635:U635"/>
    <mergeCell ref="V635:Y635"/>
    <mergeCell ref="Z635:AC635"/>
    <mergeCell ref="Z633:AC633"/>
    <mergeCell ref="AD633:AG633"/>
    <mergeCell ref="D634:I634"/>
    <mergeCell ref="J634:M634"/>
    <mergeCell ref="N634:Q634"/>
    <mergeCell ref="R634:U634"/>
    <mergeCell ref="V634:Y634"/>
    <mergeCell ref="Z634:AC634"/>
    <mergeCell ref="AD634:AG634"/>
    <mergeCell ref="Z654:AC654"/>
    <mergeCell ref="AD654:AG654"/>
    <mergeCell ref="D655:I655"/>
    <mergeCell ref="J655:M655"/>
    <mergeCell ref="N655:Q655"/>
    <mergeCell ref="R655:U655"/>
    <mergeCell ref="V655:Y655"/>
    <mergeCell ref="Z655:AC655"/>
    <mergeCell ref="AD655:AG655"/>
    <mergeCell ref="N653:Q653"/>
    <mergeCell ref="R653:U653"/>
    <mergeCell ref="V653:Y653"/>
    <mergeCell ref="Z653:AC653"/>
    <mergeCell ref="AD653:AG653"/>
    <mergeCell ref="D654:I654"/>
    <mergeCell ref="J654:M654"/>
    <mergeCell ref="N654:Q654"/>
    <mergeCell ref="R654:U654"/>
    <mergeCell ref="V654:Y654"/>
    <mergeCell ref="D664:M664"/>
    <mergeCell ref="N664:Q664"/>
    <mergeCell ref="R664:U664"/>
    <mergeCell ref="V664:Y664"/>
    <mergeCell ref="Z664:AC664"/>
    <mergeCell ref="AD664:AG664"/>
    <mergeCell ref="D659:AG659"/>
    <mergeCell ref="D662:M663"/>
    <mergeCell ref="N662:Q662"/>
    <mergeCell ref="R662:Y662"/>
    <mergeCell ref="Z662:AG662"/>
    <mergeCell ref="N663:Q663"/>
    <mergeCell ref="R663:U663"/>
    <mergeCell ref="V663:Y663"/>
    <mergeCell ref="Z663:AC663"/>
    <mergeCell ref="AD663:AG663"/>
    <mergeCell ref="AD656:AG656"/>
    <mergeCell ref="D657:I657"/>
    <mergeCell ref="J657:M657"/>
    <mergeCell ref="N657:Q657"/>
    <mergeCell ref="R657:U657"/>
    <mergeCell ref="V657:Y657"/>
    <mergeCell ref="Z657:AC657"/>
    <mergeCell ref="AD657:AG657"/>
    <mergeCell ref="D656:I656"/>
    <mergeCell ref="J656:M656"/>
    <mergeCell ref="N656:Q656"/>
    <mergeCell ref="R656:U656"/>
    <mergeCell ref="V656:Y656"/>
    <mergeCell ref="Z656:AC656"/>
    <mergeCell ref="D667:M667"/>
    <mergeCell ref="N667:Q667"/>
    <mergeCell ref="R667:U667"/>
    <mergeCell ref="V667:Y667"/>
    <mergeCell ref="Z667:AC667"/>
    <mergeCell ref="AD667:AG667"/>
    <mergeCell ref="D666:M666"/>
    <mergeCell ref="N666:Q666"/>
    <mergeCell ref="R666:U666"/>
    <mergeCell ref="V666:Y666"/>
    <mergeCell ref="Z666:AC666"/>
    <mergeCell ref="AD666:AG666"/>
    <mergeCell ref="D665:M665"/>
    <mergeCell ref="N665:Q665"/>
    <mergeCell ref="R665:U665"/>
    <mergeCell ref="V665:Y665"/>
    <mergeCell ref="Z665:AC665"/>
    <mergeCell ref="AD665:AG665"/>
    <mergeCell ref="D670:M670"/>
    <mergeCell ref="N670:Q670"/>
    <mergeCell ref="R670:U670"/>
    <mergeCell ref="V670:Y670"/>
    <mergeCell ref="Z670:AC670"/>
    <mergeCell ref="AD670:AG670"/>
    <mergeCell ref="D669:M669"/>
    <mergeCell ref="N669:Q669"/>
    <mergeCell ref="R669:U669"/>
    <mergeCell ref="V669:Y669"/>
    <mergeCell ref="Z669:AC669"/>
    <mergeCell ref="AD669:AG669"/>
    <mergeCell ref="D668:M668"/>
    <mergeCell ref="N668:Q668"/>
    <mergeCell ref="R668:U668"/>
    <mergeCell ref="V668:Y668"/>
    <mergeCell ref="Z668:AC668"/>
    <mergeCell ref="AD668:AG668"/>
    <mergeCell ref="D674:AG674"/>
    <mergeCell ref="D676:AG677"/>
    <mergeCell ref="D678:M679"/>
    <mergeCell ref="N678:W679"/>
    <mergeCell ref="X678:AG679"/>
    <mergeCell ref="D680:M680"/>
    <mergeCell ref="N680:W680"/>
    <mergeCell ref="X680:AG680"/>
    <mergeCell ref="D672:M672"/>
    <mergeCell ref="N672:Q672"/>
    <mergeCell ref="R672:U672"/>
    <mergeCell ref="V672:Y672"/>
    <mergeCell ref="Z672:AC672"/>
    <mergeCell ref="AD672:AG672"/>
    <mergeCell ref="D671:M671"/>
    <mergeCell ref="N671:Q671"/>
    <mergeCell ref="R671:U671"/>
    <mergeCell ref="V671:Y671"/>
    <mergeCell ref="Z671:AC671"/>
    <mergeCell ref="AD671:AG671"/>
    <mergeCell ref="D683:M683"/>
    <mergeCell ref="N683:W683"/>
    <mergeCell ref="X683:AG683"/>
    <mergeCell ref="AJ683:AJ685"/>
    <mergeCell ref="D684:M684"/>
    <mergeCell ref="N684:W684"/>
    <mergeCell ref="X684:AG684"/>
    <mergeCell ref="D685:M685"/>
    <mergeCell ref="N685:W685"/>
    <mergeCell ref="X685:AG685"/>
    <mergeCell ref="D681:M681"/>
    <mergeCell ref="N681:W681"/>
    <mergeCell ref="X681:AG681"/>
    <mergeCell ref="AI681:AJ681"/>
    <mergeCell ref="D682:M682"/>
    <mergeCell ref="N682:W682"/>
    <mergeCell ref="X682:AG682"/>
    <mergeCell ref="AI682:AJ682"/>
    <mergeCell ref="D690:M690"/>
    <mergeCell ref="N690:W690"/>
    <mergeCell ref="X690:AG690"/>
    <mergeCell ref="D691:M691"/>
    <mergeCell ref="N691:W691"/>
    <mergeCell ref="X691:AG691"/>
    <mergeCell ref="D688:M688"/>
    <mergeCell ref="N688:W688"/>
    <mergeCell ref="X688:AG688"/>
    <mergeCell ref="D689:M689"/>
    <mergeCell ref="N689:W689"/>
    <mergeCell ref="X689:AG689"/>
    <mergeCell ref="D686:M686"/>
    <mergeCell ref="N686:W686"/>
    <mergeCell ref="X686:AG686"/>
    <mergeCell ref="D687:M687"/>
    <mergeCell ref="N687:W687"/>
    <mergeCell ref="X687:AG687"/>
    <mergeCell ref="D700:M700"/>
    <mergeCell ref="N700:W700"/>
    <mergeCell ref="X700:AG700"/>
    <mergeCell ref="D701:M701"/>
    <mergeCell ref="N701:W701"/>
    <mergeCell ref="X701:AG701"/>
    <mergeCell ref="D698:M698"/>
    <mergeCell ref="N698:W698"/>
    <mergeCell ref="X698:AG698"/>
    <mergeCell ref="D699:M699"/>
    <mergeCell ref="N699:W699"/>
    <mergeCell ref="X699:AG699"/>
    <mergeCell ref="D692:M692"/>
    <mergeCell ref="N692:W692"/>
    <mergeCell ref="X692:AG692"/>
    <mergeCell ref="D694:AG694"/>
    <mergeCell ref="D696:M697"/>
    <mergeCell ref="N696:W697"/>
    <mergeCell ref="X696:AG697"/>
    <mergeCell ref="D712:M712"/>
    <mergeCell ref="N712:W712"/>
    <mergeCell ref="X712:AG712"/>
    <mergeCell ref="D713:M713"/>
    <mergeCell ref="N713:W713"/>
    <mergeCell ref="X713:AG713"/>
    <mergeCell ref="D710:M710"/>
    <mergeCell ref="N710:W710"/>
    <mergeCell ref="X710:AG710"/>
    <mergeCell ref="D711:M711"/>
    <mergeCell ref="N711:W711"/>
    <mergeCell ref="X711:AG711"/>
    <mergeCell ref="D702:M702"/>
    <mergeCell ref="N702:W702"/>
    <mergeCell ref="X702:AG702"/>
    <mergeCell ref="D704:AG704"/>
    <mergeCell ref="D706:AG706"/>
    <mergeCell ref="D708:M709"/>
    <mergeCell ref="N708:W709"/>
    <mergeCell ref="X708:AG709"/>
    <mergeCell ref="D718:M718"/>
    <mergeCell ref="N718:W718"/>
    <mergeCell ref="X718:AG718"/>
    <mergeCell ref="D719:M719"/>
    <mergeCell ref="N719:W719"/>
    <mergeCell ref="X719:AG719"/>
    <mergeCell ref="D716:M716"/>
    <mergeCell ref="N716:W716"/>
    <mergeCell ref="X716:AG716"/>
    <mergeCell ref="D717:M717"/>
    <mergeCell ref="N717:W717"/>
    <mergeCell ref="X717:AG717"/>
    <mergeCell ref="D714:M714"/>
    <mergeCell ref="N714:W714"/>
    <mergeCell ref="X714:AG714"/>
    <mergeCell ref="D715:M715"/>
    <mergeCell ref="N715:W715"/>
    <mergeCell ref="X715:AG715"/>
    <mergeCell ref="D724:M724"/>
    <mergeCell ref="N724:W724"/>
    <mergeCell ref="X724:AG724"/>
    <mergeCell ref="D725:M725"/>
    <mergeCell ref="N725:W725"/>
    <mergeCell ref="X725:AG725"/>
    <mergeCell ref="D722:M722"/>
    <mergeCell ref="N722:W722"/>
    <mergeCell ref="X722:AG722"/>
    <mergeCell ref="D723:M723"/>
    <mergeCell ref="N723:W723"/>
    <mergeCell ref="X723:AG723"/>
    <mergeCell ref="D720:M720"/>
    <mergeCell ref="N720:W720"/>
    <mergeCell ref="X720:AG720"/>
    <mergeCell ref="D721:M721"/>
    <mergeCell ref="N721:W721"/>
    <mergeCell ref="X721:AG721"/>
    <mergeCell ref="D730:M730"/>
    <mergeCell ref="N730:W730"/>
    <mergeCell ref="X730:AG730"/>
    <mergeCell ref="D731:M731"/>
    <mergeCell ref="N731:W731"/>
    <mergeCell ref="X731:AG731"/>
    <mergeCell ref="D728:M728"/>
    <mergeCell ref="N728:W728"/>
    <mergeCell ref="X728:AG728"/>
    <mergeCell ref="D729:M729"/>
    <mergeCell ref="N729:W729"/>
    <mergeCell ref="X729:AG729"/>
    <mergeCell ref="D726:M726"/>
    <mergeCell ref="N726:W726"/>
    <mergeCell ref="X726:AG726"/>
    <mergeCell ref="D727:M727"/>
    <mergeCell ref="N727:W727"/>
    <mergeCell ref="X727:AG727"/>
    <mergeCell ref="D737:AG737"/>
    <mergeCell ref="D739:AG739"/>
    <mergeCell ref="D741:O741"/>
    <mergeCell ref="P741:X741"/>
    <mergeCell ref="Y741:AG741"/>
    <mergeCell ref="D742:O742"/>
    <mergeCell ref="P742:X742"/>
    <mergeCell ref="Y742:AG742"/>
    <mergeCell ref="D734:M734"/>
    <mergeCell ref="N734:W734"/>
    <mergeCell ref="X734:AG734"/>
    <mergeCell ref="D735:M735"/>
    <mergeCell ref="N735:W735"/>
    <mergeCell ref="X735:AG735"/>
    <mergeCell ref="D732:M732"/>
    <mergeCell ref="N732:W732"/>
    <mergeCell ref="X732:AG732"/>
    <mergeCell ref="D733:M733"/>
    <mergeCell ref="N733:W733"/>
    <mergeCell ref="X733:AG733"/>
    <mergeCell ref="D747:O747"/>
    <mergeCell ref="P747:X747"/>
    <mergeCell ref="Y747:AG747"/>
    <mergeCell ref="D749:AG749"/>
    <mergeCell ref="D751:I753"/>
    <mergeCell ref="J751:U752"/>
    <mergeCell ref="V751:AG752"/>
    <mergeCell ref="J753:M753"/>
    <mergeCell ref="N753:Q753"/>
    <mergeCell ref="R753:U753"/>
    <mergeCell ref="D745:O745"/>
    <mergeCell ref="P745:X745"/>
    <mergeCell ref="Y745:AG745"/>
    <mergeCell ref="D746:O746"/>
    <mergeCell ref="P746:X746"/>
    <mergeCell ref="Y746:AG746"/>
    <mergeCell ref="D743:O743"/>
    <mergeCell ref="P743:X743"/>
    <mergeCell ref="Y743:AG743"/>
    <mergeCell ref="D744:O744"/>
    <mergeCell ref="P744:X744"/>
    <mergeCell ref="Y744:AG744"/>
    <mergeCell ref="AD755:AG755"/>
    <mergeCell ref="D756:I756"/>
    <mergeCell ref="J756:M756"/>
    <mergeCell ref="N756:Q756"/>
    <mergeCell ref="R756:U756"/>
    <mergeCell ref="V756:Y756"/>
    <mergeCell ref="Z756:AC756"/>
    <mergeCell ref="AD756:AG756"/>
    <mergeCell ref="D755:I755"/>
    <mergeCell ref="J755:M755"/>
    <mergeCell ref="N755:Q755"/>
    <mergeCell ref="R755:U755"/>
    <mergeCell ref="V755:Y755"/>
    <mergeCell ref="Z755:AC755"/>
    <mergeCell ref="V753:Y753"/>
    <mergeCell ref="Z753:AC753"/>
    <mergeCell ref="AD753:AG753"/>
    <mergeCell ref="D754:I754"/>
    <mergeCell ref="J754:M754"/>
    <mergeCell ref="N754:Q754"/>
    <mergeCell ref="R754:U754"/>
    <mergeCell ref="V754:Y754"/>
    <mergeCell ref="Z754:AC754"/>
    <mergeCell ref="AD754:AG754"/>
    <mergeCell ref="AD759:AG759"/>
    <mergeCell ref="D760:I760"/>
    <mergeCell ref="J760:M760"/>
    <mergeCell ref="N760:Q760"/>
    <mergeCell ref="R760:U760"/>
    <mergeCell ref="V760:Y760"/>
    <mergeCell ref="Z760:AC760"/>
    <mergeCell ref="AD760:AG760"/>
    <mergeCell ref="D759:I759"/>
    <mergeCell ref="J759:M759"/>
    <mergeCell ref="N759:Q759"/>
    <mergeCell ref="R759:U759"/>
    <mergeCell ref="V759:Y759"/>
    <mergeCell ref="Z759:AC759"/>
    <mergeCell ref="AD757:AG757"/>
    <mergeCell ref="D758:I758"/>
    <mergeCell ref="J758:M758"/>
    <mergeCell ref="N758:Q758"/>
    <mergeCell ref="R758:U758"/>
    <mergeCell ref="V758:Y758"/>
    <mergeCell ref="Z758:AC758"/>
    <mergeCell ref="AD758:AG758"/>
    <mergeCell ref="D757:I757"/>
    <mergeCell ref="J757:M757"/>
    <mergeCell ref="N757:Q757"/>
    <mergeCell ref="R757:U757"/>
    <mergeCell ref="V757:Y757"/>
    <mergeCell ref="Z757:AC757"/>
    <mergeCell ref="AD763:AG763"/>
    <mergeCell ref="D764:I764"/>
    <mergeCell ref="J764:M764"/>
    <mergeCell ref="N764:Q764"/>
    <mergeCell ref="R764:U764"/>
    <mergeCell ref="V764:Y764"/>
    <mergeCell ref="Z764:AC764"/>
    <mergeCell ref="AD764:AG764"/>
    <mergeCell ref="D763:I763"/>
    <mergeCell ref="J763:M763"/>
    <mergeCell ref="N763:Q763"/>
    <mergeCell ref="R763:U763"/>
    <mergeCell ref="V763:Y763"/>
    <mergeCell ref="Z763:AC763"/>
    <mergeCell ref="AD761:AG761"/>
    <mergeCell ref="D762:I762"/>
    <mergeCell ref="J762:M762"/>
    <mergeCell ref="N762:Q762"/>
    <mergeCell ref="R762:U762"/>
    <mergeCell ref="V762:Y762"/>
    <mergeCell ref="Z762:AC762"/>
    <mergeCell ref="AD762:AG762"/>
    <mergeCell ref="D761:I761"/>
    <mergeCell ref="J761:M761"/>
    <mergeCell ref="N761:Q761"/>
    <mergeCell ref="R761:U761"/>
    <mergeCell ref="V761:Y761"/>
    <mergeCell ref="Z761:AC761"/>
    <mergeCell ref="D773:L773"/>
    <mergeCell ref="M773:Q773"/>
    <mergeCell ref="R773:Y773"/>
    <mergeCell ref="Z773:AG773"/>
    <mergeCell ref="D774:L774"/>
    <mergeCell ref="M774:Q774"/>
    <mergeCell ref="R774:Y774"/>
    <mergeCell ref="Z774:AG774"/>
    <mergeCell ref="AD765:AG765"/>
    <mergeCell ref="D769:AG769"/>
    <mergeCell ref="D771:L772"/>
    <mergeCell ref="M771:Q772"/>
    <mergeCell ref="R771:AG771"/>
    <mergeCell ref="R772:Y772"/>
    <mergeCell ref="Z772:AG772"/>
    <mergeCell ref="D765:I765"/>
    <mergeCell ref="J765:M765"/>
    <mergeCell ref="N765:Q765"/>
    <mergeCell ref="R765:U765"/>
    <mergeCell ref="V765:Y765"/>
    <mergeCell ref="Z765:AC765"/>
    <mergeCell ref="D780:L780"/>
    <mergeCell ref="M780:Q780"/>
    <mergeCell ref="R780:Y780"/>
    <mergeCell ref="Z780:AG780"/>
    <mergeCell ref="D781:L781"/>
    <mergeCell ref="M781:Q781"/>
    <mergeCell ref="R781:Y781"/>
    <mergeCell ref="Z781:AG781"/>
    <mergeCell ref="D778:L778"/>
    <mergeCell ref="M778:Q778"/>
    <mergeCell ref="R778:Y778"/>
    <mergeCell ref="Z778:AG778"/>
    <mergeCell ref="D779:L779"/>
    <mergeCell ref="M779:Q779"/>
    <mergeCell ref="R779:Y779"/>
    <mergeCell ref="Z779:AG779"/>
    <mergeCell ref="D775:L775"/>
    <mergeCell ref="M775:Q775"/>
    <mergeCell ref="R775:Y775"/>
    <mergeCell ref="Z775:AG775"/>
    <mergeCell ref="D777:L777"/>
    <mergeCell ref="M777:Q777"/>
    <mergeCell ref="R777:Y777"/>
    <mergeCell ref="Z777:AG777"/>
    <mergeCell ref="D776:L776"/>
    <mergeCell ref="M776:Q776"/>
    <mergeCell ref="R776:Y776"/>
    <mergeCell ref="Z776:AG776"/>
    <mergeCell ref="D791:M791"/>
    <mergeCell ref="N791:Q791"/>
    <mergeCell ref="R791:U791"/>
    <mergeCell ref="V791:Y791"/>
    <mergeCell ref="Z791:AC791"/>
    <mergeCell ref="AD791:AG791"/>
    <mergeCell ref="Z789:AC789"/>
    <mergeCell ref="AD789:AG789"/>
    <mergeCell ref="D790:M790"/>
    <mergeCell ref="N790:Q790"/>
    <mergeCell ref="R790:U790"/>
    <mergeCell ref="V790:Y790"/>
    <mergeCell ref="Z790:AC790"/>
    <mergeCell ref="AD790:AG790"/>
    <mergeCell ref="D782:L782"/>
    <mergeCell ref="M782:Q782"/>
    <mergeCell ref="R782:Y782"/>
    <mergeCell ref="Z782:AG782"/>
    <mergeCell ref="D786:AG786"/>
    <mergeCell ref="D788:M789"/>
    <mergeCell ref="N788:AG788"/>
    <mergeCell ref="N789:Q789"/>
    <mergeCell ref="R789:U789"/>
    <mergeCell ref="V789:Y789"/>
    <mergeCell ref="D794:M794"/>
    <mergeCell ref="N794:Q794"/>
    <mergeCell ref="R794:U794"/>
    <mergeCell ref="V794:Y794"/>
    <mergeCell ref="Z794:AC794"/>
    <mergeCell ref="AD794:AG794"/>
    <mergeCell ref="D793:M793"/>
    <mergeCell ref="N793:Q793"/>
    <mergeCell ref="R793:U793"/>
    <mergeCell ref="V793:Y793"/>
    <mergeCell ref="Z793:AC793"/>
    <mergeCell ref="AD793:AG793"/>
    <mergeCell ref="D792:M792"/>
    <mergeCell ref="N792:Q792"/>
    <mergeCell ref="R792:U792"/>
    <mergeCell ref="V792:Y792"/>
    <mergeCell ref="Z792:AC792"/>
    <mergeCell ref="AD792:AG792"/>
    <mergeCell ref="D797:M797"/>
    <mergeCell ref="N797:Q797"/>
    <mergeCell ref="R797:U797"/>
    <mergeCell ref="V797:Y797"/>
    <mergeCell ref="Z797:AC797"/>
    <mergeCell ref="AD797:AG797"/>
    <mergeCell ref="D796:M796"/>
    <mergeCell ref="N796:Q796"/>
    <mergeCell ref="R796:U796"/>
    <mergeCell ref="V796:Y796"/>
    <mergeCell ref="Z796:AC796"/>
    <mergeCell ref="AD796:AG796"/>
    <mergeCell ref="D795:M795"/>
    <mergeCell ref="N795:Q795"/>
    <mergeCell ref="R795:U795"/>
    <mergeCell ref="V795:Y795"/>
    <mergeCell ref="Z795:AC795"/>
    <mergeCell ref="AD795:AG795"/>
    <mergeCell ref="D800:M800"/>
    <mergeCell ref="N800:Q800"/>
    <mergeCell ref="R800:U800"/>
    <mergeCell ref="V800:Y800"/>
    <mergeCell ref="Z800:AC800"/>
    <mergeCell ref="AD800:AG800"/>
    <mergeCell ref="D799:M799"/>
    <mergeCell ref="N799:Q799"/>
    <mergeCell ref="R799:U799"/>
    <mergeCell ref="V799:Y799"/>
    <mergeCell ref="Z799:AC799"/>
    <mergeCell ref="AD799:AG799"/>
    <mergeCell ref="D798:M798"/>
    <mergeCell ref="N798:Q798"/>
    <mergeCell ref="R798:U798"/>
    <mergeCell ref="V798:Y798"/>
    <mergeCell ref="Z798:AC798"/>
    <mergeCell ref="AD798:AG798"/>
    <mergeCell ref="D803:M803"/>
    <mergeCell ref="N803:Q803"/>
    <mergeCell ref="R803:U803"/>
    <mergeCell ref="V803:Y803"/>
    <mergeCell ref="Z803:AC803"/>
    <mergeCell ref="AD803:AG803"/>
    <mergeCell ref="D802:M802"/>
    <mergeCell ref="N802:Q802"/>
    <mergeCell ref="R802:U802"/>
    <mergeCell ref="V802:Y802"/>
    <mergeCell ref="Z802:AC802"/>
    <mergeCell ref="AD802:AG802"/>
    <mergeCell ref="D801:M801"/>
    <mergeCell ref="N801:Q801"/>
    <mergeCell ref="R801:U801"/>
    <mergeCell ref="V801:Y801"/>
    <mergeCell ref="Z801:AC801"/>
    <mergeCell ref="AD801:AG801"/>
    <mergeCell ref="D806:M806"/>
    <mergeCell ref="N806:Q806"/>
    <mergeCell ref="R806:U806"/>
    <mergeCell ref="V806:Y806"/>
    <mergeCell ref="Z806:AC806"/>
    <mergeCell ref="AD806:AG806"/>
    <mergeCell ref="D805:M805"/>
    <mergeCell ref="N805:Q805"/>
    <mergeCell ref="R805:U805"/>
    <mergeCell ref="V805:Y805"/>
    <mergeCell ref="Z805:AC805"/>
    <mergeCell ref="AD805:AG805"/>
    <mergeCell ref="D804:M804"/>
    <mergeCell ref="N804:Q804"/>
    <mergeCell ref="R804:U804"/>
    <mergeCell ref="V804:Y804"/>
    <mergeCell ref="Z804:AC804"/>
    <mergeCell ref="AD804:AG804"/>
    <mergeCell ref="D811:AG811"/>
    <mergeCell ref="D813:M814"/>
    <mergeCell ref="N813:AG813"/>
    <mergeCell ref="N814:Q814"/>
    <mergeCell ref="R814:U814"/>
    <mergeCell ref="V814:Y814"/>
    <mergeCell ref="Z814:AC814"/>
    <mergeCell ref="AD814:AG814"/>
    <mergeCell ref="D808:M808"/>
    <mergeCell ref="N808:Q808"/>
    <mergeCell ref="R808:U808"/>
    <mergeCell ref="V808:Y808"/>
    <mergeCell ref="Z808:AC808"/>
    <mergeCell ref="AD808:AG808"/>
    <mergeCell ref="D807:M807"/>
    <mergeCell ref="N807:Q807"/>
    <mergeCell ref="R807:U807"/>
    <mergeCell ref="V807:Y807"/>
    <mergeCell ref="Z807:AC807"/>
    <mergeCell ref="AD807:AG807"/>
    <mergeCell ref="D817:M817"/>
    <mergeCell ref="N817:Q817"/>
    <mergeCell ref="R817:U817"/>
    <mergeCell ref="V817:Y817"/>
    <mergeCell ref="Z817:AC817"/>
    <mergeCell ref="AD817:AG817"/>
    <mergeCell ref="D816:M816"/>
    <mergeCell ref="N816:Q816"/>
    <mergeCell ref="R816:U816"/>
    <mergeCell ref="V816:Y816"/>
    <mergeCell ref="Z816:AC816"/>
    <mergeCell ref="AD816:AG816"/>
    <mergeCell ref="D815:M815"/>
    <mergeCell ref="N815:Q815"/>
    <mergeCell ref="R815:U815"/>
    <mergeCell ref="V815:Y815"/>
    <mergeCell ref="Z815:AC815"/>
    <mergeCell ref="AD815:AG815"/>
    <mergeCell ref="D820:M820"/>
    <mergeCell ref="N820:Q820"/>
    <mergeCell ref="R820:U820"/>
    <mergeCell ref="V820:Y820"/>
    <mergeCell ref="Z820:AC820"/>
    <mergeCell ref="AD820:AG820"/>
    <mergeCell ref="D819:M819"/>
    <mergeCell ref="N819:Q819"/>
    <mergeCell ref="R819:U819"/>
    <mergeCell ref="V819:Y819"/>
    <mergeCell ref="Z819:AC819"/>
    <mergeCell ref="AD819:AG819"/>
    <mergeCell ref="D818:M818"/>
    <mergeCell ref="N818:Q818"/>
    <mergeCell ref="R818:U818"/>
    <mergeCell ref="V818:Y818"/>
    <mergeCell ref="Z818:AC818"/>
    <mergeCell ref="AD818:AG818"/>
    <mergeCell ref="D823:M823"/>
    <mergeCell ref="N823:Q823"/>
    <mergeCell ref="R823:U823"/>
    <mergeCell ref="V823:Y823"/>
    <mergeCell ref="Z823:AC823"/>
    <mergeCell ref="AD823:AG823"/>
    <mergeCell ref="D822:M822"/>
    <mergeCell ref="N822:Q822"/>
    <mergeCell ref="R822:U822"/>
    <mergeCell ref="V822:Y822"/>
    <mergeCell ref="Z822:AC822"/>
    <mergeCell ref="AD822:AG822"/>
    <mergeCell ref="D821:M821"/>
    <mergeCell ref="N821:Q821"/>
    <mergeCell ref="R821:U821"/>
    <mergeCell ref="V821:Y821"/>
    <mergeCell ref="Z821:AC821"/>
    <mergeCell ref="AD821:AG821"/>
    <mergeCell ref="D826:M826"/>
    <mergeCell ref="N826:Q826"/>
    <mergeCell ref="R826:U826"/>
    <mergeCell ref="V826:Y826"/>
    <mergeCell ref="Z826:AC826"/>
    <mergeCell ref="AD826:AG826"/>
    <mergeCell ref="D825:M825"/>
    <mergeCell ref="N825:Q825"/>
    <mergeCell ref="R825:U825"/>
    <mergeCell ref="V825:Y825"/>
    <mergeCell ref="Z825:AC825"/>
    <mergeCell ref="AD825:AG825"/>
    <mergeCell ref="D824:M824"/>
    <mergeCell ref="N824:Q824"/>
    <mergeCell ref="R824:U824"/>
    <mergeCell ref="V824:Y824"/>
    <mergeCell ref="Z824:AC824"/>
    <mergeCell ref="AD824:AG824"/>
    <mergeCell ref="V830:Y830"/>
    <mergeCell ref="Z830:AC830"/>
    <mergeCell ref="AD830:AG830"/>
    <mergeCell ref="D829:M829"/>
    <mergeCell ref="N829:Q829"/>
    <mergeCell ref="R829:U829"/>
    <mergeCell ref="V829:Y829"/>
    <mergeCell ref="Z829:AC829"/>
    <mergeCell ref="AD829:AG829"/>
    <mergeCell ref="D828:M828"/>
    <mergeCell ref="N828:Q828"/>
    <mergeCell ref="R828:U828"/>
    <mergeCell ref="V828:Y828"/>
    <mergeCell ref="Z828:AC828"/>
    <mergeCell ref="AD828:AG828"/>
    <mergeCell ref="D827:M827"/>
    <mergeCell ref="N827:Q827"/>
    <mergeCell ref="R827:U827"/>
    <mergeCell ref="V827:Y827"/>
    <mergeCell ref="Z827:AC827"/>
    <mergeCell ref="AD827:AG827"/>
    <mergeCell ref="D845:AG845"/>
    <mergeCell ref="D598:J598"/>
    <mergeCell ref="K598:M598"/>
    <mergeCell ref="N598:Q598"/>
    <mergeCell ref="R598:U598"/>
    <mergeCell ref="V598:Y598"/>
    <mergeCell ref="Z598:AC598"/>
    <mergeCell ref="AD598:AG598"/>
    <mergeCell ref="D838:AG838"/>
    <mergeCell ref="D843:AG844"/>
    <mergeCell ref="D847:AG847"/>
    <mergeCell ref="D833:M833"/>
    <mergeCell ref="N833:Q833"/>
    <mergeCell ref="R833:U833"/>
    <mergeCell ref="V833:Y833"/>
    <mergeCell ref="Z833:AC833"/>
    <mergeCell ref="AD833:AG833"/>
    <mergeCell ref="D832:M832"/>
    <mergeCell ref="N832:Q832"/>
    <mergeCell ref="R832:U832"/>
    <mergeCell ref="V832:Y832"/>
    <mergeCell ref="Z832:AC832"/>
    <mergeCell ref="AD832:AG832"/>
    <mergeCell ref="D831:M831"/>
    <mergeCell ref="N831:Q831"/>
    <mergeCell ref="R831:U831"/>
    <mergeCell ref="V831:Y831"/>
    <mergeCell ref="Z831:AC831"/>
    <mergeCell ref="AD831:AG831"/>
    <mergeCell ref="D830:M830"/>
    <mergeCell ref="N830:Q830"/>
    <mergeCell ref="R830:U830"/>
  </mergeCells>
  <pageMargins left="0.70866141732283472" right="0.23622047244094491" top="0.31496062992125984" bottom="0.70866141732283472" header="0.31496062992125984" footer="0.35433070866141736"/>
  <pageSetup paperSize="9" scale="68" orientation="portrait" blackAndWhite="1" useFirstPageNumber="1" r:id="rId1"/>
  <headerFooter>
    <oddFooter>&amp;CStrana &amp;P</oddFooter>
  </headerFooter>
  <rowBreaks count="16" manualBreakCount="16">
    <brk id="213" min="1" max="33" man="1"/>
    <brk id="269" min="1" max="33" man="1"/>
    <brk id="304" min="1" max="33" man="1"/>
    <brk id="342" min="1" max="33" man="1"/>
    <brk id="382" min="1" max="33" man="1"/>
    <brk id="429" min="1" max="33" man="1"/>
    <brk id="458" min="1" max="33" man="1"/>
    <brk id="501" min="1" max="33" man="1"/>
    <brk id="538" min="1" max="33" man="1"/>
    <brk id="578" min="1" max="33" man="1"/>
    <brk id="611" min="1" max="33" man="1"/>
    <brk id="658" min="1" max="33" man="1"/>
    <brk id="693" min="1" max="33" man="1"/>
    <brk id="735" min="1" max="33" man="1"/>
    <brk id="765" min="1" max="33" man="1"/>
    <brk id="809" min="1" max="33" man="1"/>
  </rowBreaks>
  <legacy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tabColor rgb="FF92D050"/>
  </sheetPr>
  <dimension ref="A1:Q143"/>
  <sheetViews>
    <sheetView showGridLines="0" showZeros="0" topLeftCell="A92" zoomScaleNormal="100" workbookViewId="0">
      <selection activeCell="B132" sqref="B132"/>
    </sheetView>
  </sheetViews>
  <sheetFormatPr defaultColWidth="9.140625" defaultRowHeight="11.25" x14ac:dyDescent="0.2"/>
  <cols>
    <col min="1" max="1" width="6.85546875" style="161" customWidth="1"/>
    <col min="2" max="2" width="53.5703125" style="209" customWidth="1"/>
    <col min="3" max="3" width="5.85546875" style="161" customWidth="1"/>
    <col min="4" max="4" width="13.42578125" style="161" bestFit="1" customWidth="1"/>
    <col min="5" max="5" width="14.28515625" style="161" bestFit="1" customWidth="1"/>
    <col min="6" max="6" width="13.42578125" style="161" customWidth="1"/>
    <col min="7" max="7" width="15.140625" style="161" customWidth="1"/>
    <col min="8" max="8" width="10" style="161" bestFit="1" customWidth="1"/>
    <col min="9" max="11" width="9.140625" style="161"/>
    <col min="12" max="12" width="9.140625" style="161" customWidth="1"/>
    <col min="13" max="17" width="9.140625" style="161" hidden="1" customWidth="1"/>
    <col min="18" max="16384" width="9.140625" style="161"/>
  </cols>
  <sheetData>
    <row r="1" spans="1:17" ht="13.15" hidden="1" x14ac:dyDescent="0.25">
      <c r="M1" s="162" t="s">
        <v>460</v>
      </c>
    </row>
    <row r="2" spans="1:17" s="166" customFormat="1" ht="12" customHeight="1" x14ac:dyDescent="0.25">
      <c r="A2" s="161" t="s">
        <v>461</v>
      </c>
      <c r="B2" s="612">
        <v>0</v>
      </c>
      <c r="C2" s="163"/>
      <c r="D2" s="161"/>
      <c r="E2" s="164"/>
      <c r="F2" s="164"/>
      <c r="G2" s="165"/>
      <c r="K2" s="162"/>
      <c r="L2" s="162"/>
      <c r="M2" s="162" t="s">
        <v>463</v>
      </c>
      <c r="N2" s="162"/>
      <c r="O2" s="162"/>
      <c r="P2" s="162"/>
      <c r="Q2" s="162"/>
    </row>
    <row r="3" spans="1:17" ht="12" customHeight="1" x14ac:dyDescent="0.25">
      <c r="A3" s="161" t="s">
        <v>464</v>
      </c>
      <c r="B3" s="612" t="s">
        <v>465</v>
      </c>
      <c r="E3" s="164"/>
      <c r="F3" s="164"/>
      <c r="K3" s="162"/>
      <c r="L3" s="167" t="s">
        <v>466</v>
      </c>
      <c r="M3" s="168" t="s">
        <v>462</v>
      </c>
      <c r="N3" s="168" t="s">
        <v>467</v>
      </c>
      <c r="O3" s="168" t="s">
        <v>468</v>
      </c>
      <c r="P3" s="168" t="s">
        <v>469</v>
      </c>
      <c r="Q3" s="168" t="s">
        <v>470</v>
      </c>
    </row>
    <row r="4" spans="1:17" ht="12" customHeight="1" x14ac:dyDescent="0.25">
      <c r="C4" s="297" t="s">
        <v>465</v>
      </c>
      <c r="E4" s="164"/>
      <c r="F4" s="164"/>
      <c r="K4" s="162"/>
      <c r="L4" s="167"/>
      <c r="M4" s="162"/>
      <c r="N4" s="162"/>
      <c r="O4" s="162"/>
      <c r="P4" s="162"/>
      <c r="Q4" s="167" t="s">
        <v>466</v>
      </c>
    </row>
    <row r="5" spans="1:17" ht="13.5" customHeight="1" x14ac:dyDescent="0.25">
      <c r="A5" s="169"/>
      <c r="B5" s="182"/>
      <c r="C5" s="170"/>
      <c r="D5" s="170"/>
      <c r="E5" s="170"/>
      <c r="F5" s="170"/>
      <c r="G5" s="170"/>
      <c r="K5" s="162"/>
      <c r="L5" s="162"/>
      <c r="M5" s="171">
        <v>0.1</v>
      </c>
      <c r="N5" s="172">
        <v>0.01</v>
      </c>
      <c r="O5" s="171">
        <v>0.05</v>
      </c>
      <c r="P5" s="173">
        <v>5.0000000000000001E-3</v>
      </c>
      <c r="Q5" s="174" t="e">
        <f>IF(#REF!=$M$3,M5,IF(#REF!=$N$3,N5,IF(#REF!=$O$3,O5,IF(#REF!=$P$3,P5,""))))</f>
        <v>#REF!</v>
      </c>
    </row>
    <row r="6" spans="1:17" ht="12" customHeight="1" x14ac:dyDescent="0.25">
      <c r="C6" s="175" t="s">
        <v>471</v>
      </c>
      <c r="D6" s="176"/>
      <c r="E6" s="163"/>
      <c r="K6" s="162"/>
      <c r="L6" s="162"/>
      <c r="M6" s="171">
        <v>0.09</v>
      </c>
      <c r="N6" s="172">
        <v>8.9999999999999993E-3</v>
      </c>
      <c r="O6" s="171">
        <v>0.04</v>
      </c>
      <c r="P6" s="173">
        <v>4.0000000000000001E-3</v>
      </c>
      <c r="Q6" s="174" t="e">
        <f>IF(#REF!=$M$3,M6,IF(#REF!=$N$3,N6,IF(#REF!=$O$3,O6,IF(#REF!=$P$3,P6,""))))</f>
        <v>#REF!</v>
      </c>
    </row>
    <row r="7" spans="1:17" s="180" customFormat="1" ht="12" customHeight="1" x14ac:dyDescent="0.25">
      <c r="A7" s="177" t="s">
        <v>472</v>
      </c>
      <c r="B7" s="613" t="s">
        <v>473</v>
      </c>
      <c r="C7" s="177" t="s">
        <v>474</v>
      </c>
      <c r="D7" s="178" t="s">
        <v>475</v>
      </c>
      <c r="E7" s="178"/>
      <c r="F7" s="178"/>
      <c r="G7" s="179" t="s">
        <v>476</v>
      </c>
      <c r="K7" s="162"/>
      <c r="L7" s="162"/>
      <c r="M7" s="171">
        <v>0.08</v>
      </c>
      <c r="N7" s="172">
        <v>8.0000000000000002E-3</v>
      </c>
      <c r="O7" s="171">
        <v>0.03</v>
      </c>
      <c r="P7" s="173">
        <v>3.0000000000000001E-3</v>
      </c>
      <c r="Q7" s="174" t="e">
        <f>IF(#REF!=$M$3,M7,IF(#REF!=$N$3,N7,IF(#REF!=$O$3,O7,IF(#REF!=$P$3,P7,""))))</f>
        <v>#REF!</v>
      </c>
    </row>
    <row r="8" spans="1:17" s="183" customFormat="1" ht="12" customHeight="1" x14ac:dyDescent="0.25">
      <c r="A8" s="181" t="s">
        <v>477</v>
      </c>
      <c r="B8" s="182"/>
      <c r="C8" s="181" t="s">
        <v>478</v>
      </c>
      <c r="D8" s="177" t="s">
        <v>479</v>
      </c>
      <c r="E8" s="177" t="s">
        <v>480</v>
      </c>
      <c r="F8" s="177" t="s">
        <v>481</v>
      </c>
      <c r="G8" s="177" t="s">
        <v>481</v>
      </c>
      <c r="K8" s="162"/>
      <c r="L8" s="162"/>
      <c r="M8" s="171">
        <v>7.0000000000000007E-2</v>
      </c>
      <c r="N8" s="172">
        <v>7.0000000000000001E-3</v>
      </c>
      <c r="O8" s="171">
        <v>0.02</v>
      </c>
      <c r="P8" s="173">
        <v>2.5000000000000001E-3</v>
      </c>
      <c r="Q8" s="174" t="e">
        <f>IF(#REF!=$M$3,M8,IF(#REF!=$N$3,N8,IF(#REF!=$O$3,O8,IF(#REF!=$P$3,P8,""))))</f>
        <v>#REF!</v>
      </c>
    </row>
    <row r="9" spans="1:17" s="180" customFormat="1" ht="12" customHeight="1" x14ac:dyDescent="0.25">
      <c r="A9" s="184" t="s">
        <v>482</v>
      </c>
      <c r="B9" s="614" t="s">
        <v>483</v>
      </c>
      <c r="C9" s="184" t="s">
        <v>484</v>
      </c>
      <c r="D9" s="184">
        <v>1</v>
      </c>
      <c r="E9" s="184">
        <v>2</v>
      </c>
      <c r="F9" s="184">
        <v>3</v>
      </c>
      <c r="G9" s="184">
        <v>4</v>
      </c>
      <c r="K9" s="162"/>
      <c r="L9" s="162"/>
      <c r="M9" s="171">
        <v>0.06</v>
      </c>
      <c r="N9" s="172">
        <v>6.0000000000000001E-3</v>
      </c>
      <c r="O9" s="171">
        <v>0.01</v>
      </c>
      <c r="P9" s="162"/>
      <c r="Q9" s="174" t="e">
        <f>IF(#REF!=$M$3,M9,IF(#REF!=$N$3,N9,IF(#REF!=$O$3,O9,IF(#REF!=$P$3,P9,""))))</f>
        <v>#REF!</v>
      </c>
    </row>
    <row r="10" spans="1:17" s="188" customFormat="1" ht="12" customHeight="1" x14ac:dyDescent="0.25">
      <c r="A10" s="185"/>
      <c r="B10" s="615" t="s">
        <v>485</v>
      </c>
      <c r="C10" s="186" t="s">
        <v>486</v>
      </c>
      <c r="D10" s="580">
        <f>D11+D39+D70</f>
        <v>0</v>
      </c>
      <c r="E10" s="580">
        <f>E11+E39+E70</f>
        <v>0</v>
      </c>
      <c r="F10" s="580">
        <f>F11+F39+F70</f>
        <v>0</v>
      </c>
      <c r="G10" s="580">
        <f>G11+G39+G70</f>
        <v>0</v>
      </c>
      <c r="K10" s="162"/>
      <c r="L10" s="162"/>
      <c r="M10" s="171">
        <v>0.05</v>
      </c>
      <c r="N10" s="172">
        <v>5.0000000000000001E-3</v>
      </c>
      <c r="O10" s="162"/>
      <c r="P10" s="162"/>
      <c r="Q10" s="174" t="e">
        <f>IF(#REF!=$M$3,M10,IF(#REF!=$N$3,N10,IF(#REF!=$O$3,O10,IF(#REF!=$P$3,P10,""))))</f>
        <v>#REF!</v>
      </c>
    </row>
    <row r="11" spans="1:17" s="188" customFormat="1" ht="12" customHeight="1" x14ac:dyDescent="0.3">
      <c r="A11" s="189" t="s">
        <v>487</v>
      </c>
      <c r="B11" s="616" t="s">
        <v>488</v>
      </c>
      <c r="C11" s="186" t="s">
        <v>489</v>
      </c>
      <c r="D11" s="580">
        <f>D12+D20+D30</f>
        <v>0</v>
      </c>
      <c r="E11" s="580">
        <f>E12+E20+E30</f>
        <v>0</v>
      </c>
      <c r="F11" s="580">
        <f>F12+F20+F30</f>
        <v>0</v>
      </c>
      <c r="G11" s="580">
        <f>G12+G20+G30</f>
        <v>0</v>
      </c>
    </row>
    <row r="12" spans="1:17" s="188" customFormat="1" ht="12" customHeight="1" x14ac:dyDescent="0.3">
      <c r="A12" s="190" t="s">
        <v>490</v>
      </c>
      <c r="B12" s="617" t="s">
        <v>491</v>
      </c>
      <c r="C12" s="186" t="s">
        <v>492</v>
      </c>
      <c r="D12" s="580">
        <f>SUM(D13:D19)</f>
        <v>0</v>
      </c>
      <c r="E12" s="580">
        <f>SUM(E13:E19)</f>
        <v>0</v>
      </c>
      <c r="F12" s="580">
        <f>SUM(F13:F19)</f>
        <v>0</v>
      </c>
      <c r="G12" s="580">
        <f>SUM(G13:G19)</f>
        <v>0</v>
      </c>
    </row>
    <row r="13" spans="1:17" s="166" customFormat="1" ht="12" customHeight="1" x14ac:dyDescent="0.3">
      <c r="A13" s="191" t="s">
        <v>493</v>
      </c>
      <c r="B13" s="618" t="s">
        <v>494</v>
      </c>
      <c r="C13" s="192" t="s">
        <v>495</v>
      </c>
      <c r="D13" s="581"/>
      <c r="E13" s="581"/>
      <c r="F13" s="581"/>
      <c r="G13" s="581"/>
      <c r="H13" s="193"/>
    </row>
    <row r="14" spans="1:17" s="166" customFormat="1" ht="12" customHeight="1" x14ac:dyDescent="0.3">
      <c r="A14" s="191" t="s">
        <v>496</v>
      </c>
      <c r="B14" s="618" t="s">
        <v>497</v>
      </c>
      <c r="C14" s="192" t="s">
        <v>498</v>
      </c>
      <c r="D14" s="581"/>
      <c r="E14" s="581"/>
      <c r="F14" s="581"/>
      <c r="G14" s="582"/>
    </row>
    <row r="15" spans="1:17" s="166" customFormat="1" ht="12" customHeight="1" x14ac:dyDescent="0.3">
      <c r="A15" s="191" t="s">
        <v>499</v>
      </c>
      <c r="B15" s="618" t="s">
        <v>500</v>
      </c>
      <c r="C15" s="192" t="s">
        <v>501</v>
      </c>
      <c r="D15" s="581"/>
      <c r="E15" s="581"/>
      <c r="F15" s="581"/>
      <c r="G15" s="581"/>
    </row>
    <row r="16" spans="1:17" s="166" customFormat="1" ht="12" customHeight="1" x14ac:dyDescent="0.3">
      <c r="A16" s="191" t="s">
        <v>502</v>
      </c>
      <c r="B16" s="618" t="s">
        <v>503</v>
      </c>
      <c r="C16" s="192" t="s">
        <v>504</v>
      </c>
      <c r="D16" s="581"/>
      <c r="E16" s="581"/>
      <c r="F16" s="581"/>
      <c r="G16" s="581"/>
    </row>
    <row r="17" spans="1:7" s="166" customFormat="1" ht="12" customHeight="1" x14ac:dyDescent="0.3">
      <c r="A17" s="191" t="s">
        <v>505</v>
      </c>
      <c r="B17" s="619" t="s">
        <v>506</v>
      </c>
      <c r="C17" s="192" t="s">
        <v>507</v>
      </c>
      <c r="D17" s="581"/>
      <c r="E17" s="581"/>
      <c r="F17" s="581"/>
      <c r="G17" s="581"/>
    </row>
    <row r="18" spans="1:7" s="166" customFormat="1" ht="12" customHeight="1" x14ac:dyDescent="0.3">
      <c r="A18" s="191" t="s">
        <v>508</v>
      </c>
      <c r="B18" s="618" t="s">
        <v>509</v>
      </c>
      <c r="C18" s="192" t="s">
        <v>510</v>
      </c>
      <c r="D18" s="581"/>
      <c r="E18" s="581"/>
      <c r="F18" s="581"/>
      <c r="G18" s="581"/>
    </row>
    <row r="19" spans="1:7" s="166" customFormat="1" ht="12" customHeight="1" x14ac:dyDescent="0.3">
      <c r="A19" s="191" t="s">
        <v>511</v>
      </c>
      <c r="B19" s="618" t="s">
        <v>512</v>
      </c>
      <c r="C19" s="192" t="s">
        <v>513</v>
      </c>
      <c r="D19" s="581"/>
      <c r="E19" s="581"/>
      <c r="F19" s="581"/>
      <c r="G19" s="581"/>
    </row>
    <row r="20" spans="1:7" s="188" customFormat="1" ht="12" customHeight="1" x14ac:dyDescent="0.3">
      <c r="A20" s="194" t="s">
        <v>514</v>
      </c>
      <c r="B20" s="617" t="s">
        <v>515</v>
      </c>
      <c r="C20" s="186" t="s">
        <v>516</v>
      </c>
      <c r="D20" s="580">
        <f>SUM(D21:D29)</f>
        <v>0</v>
      </c>
      <c r="E20" s="580">
        <f>SUM(E21:E29)</f>
        <v>0</v>
      </c>
      <c r="F20" s="580">
        <f>SUM(F21:F29)</f>
        <v>0</v>
      </c>
      <c r="G20" s="580">
        <f>SUM(G21:G29)</f>
        <v>0</v>
      </c>
    </row>
    <row r="21" spans="1:7" s="166" customFormat="1" ht="12" customHeight="1" x14ac:dyDescent="0.3">
      <c r="A21" s="195" t="s">
        <v>517</v>
      </c>
      <c r="B21" s="618" t="s">
        <v>518</v>
      </c>
      <c r="C21" s="192" t="s">
        <v>519</v>
      </c>
      <c r="D21" s="581"/>
      <c r="E21" s="581"/>
      <c r="F21" s="581"/>
      <c r="G21" s="581"/>
    </row>
    <row r="22" spans="1:7" s="166" customFormat="1" ht="12" customHeight="1" x14ac:dyDescent="0.3">
      <c r="A22" s="191" t="s">
        <v>496</v>
      </c>
      <c r="B22" s="618" t="s">
        <v>520</v>
      </c>
      <c r="C22" s="192" t="s">
        <v>521</v>
      </c>
      <c r="D22" s="581"/>
      <c r="E22" s="581"/>
      <c r="F22" s="581"/>
      <c r="G22" s="581"/>
    </row>
    <row r="23" spans="1:7" s="166" customFormat="1" ht="12" customHeight="1" x14ac:dyDescent="0.3">
      <c r="A23" s="191" t="s">
        <v>499</v>
      </c>
      <c r="B23" s="618" t="s">
        <v>522</v>
      </c>
      <c r="C23" s="192" t="s">
        <v>523</v>
      </c>
      <c r="D23" s="581"/>
      <c r="E23" s="581"/>
      <c r="F23" s="581"/>
      <c r="G23" s="581"/>
    </row>
    <row r="24" spans="1:7" s="166" customFormat="1" ht="12" customHeight="1" x14ac:dyDescent="0.3">
      <c r="A24" s="191" t="s">
        <v>502</v>
      </c>
      <c r="B24" s="618" t="s">
        <v>524</v>
      </c>
      <c r="C24" s="192" t="s">
        <v>525</v>
      </c>
      <c r="D24" s="581"/>
      <c r="E24" s="581"/>
      <c r="F24" s="581"/>
      <c r="G24" s="581"/>
    </row>
    <row r="25" spans="1:7" s="166" customFormat="1" ht="12" customHeight="1" x14ac:dyDescent="0.3">
      <c r="A25" s="191" t="s">
        <v>505</v>
      </c>
      <c r="B25" s="618" t="s">
        <v>526</v>
      </c>
      <c r="C25" s="192" t="s">
        <v>527</v>
      </c>
      <c r="D25" s="581"/>
      <c r="E25" s="581"/>
      <c r="F25" s="581"/>
      <c r="G25" s="581"/>
    </row>
    <row r="26" spans="1:7" s="166" customFormat="1" ht="12" customHeight="1" x14ac:dyDescent="0.3">
      <c r="A26" s="191" t="s">
        <v>508</v>
      </c>
      <c r="B26" s="619" t="s">
        <v>528</v>
      </c>
      <c r="C26" s="192" t="s">
        <v>529</v>
      </c>
      <c r="D26" s="581"/>
      <c r="E26" s="581"/>
      <c r="F26" s="581"/>
      <c r="G26" s="581"/>
    </row>
    <row r="27" spans="1:7" s="166" customFormat="1" ht="12" customHeight="1" x14ac:dyDescent="0.3">
      <c r="A27" s="191" t="s">
        <v>511</v>
      </c>
      <c r="B27" s="618" t="s">
        <v>530</v>
      </c>
      <c r="C27" s="192" t="s">
        <v>531</v>
      </c>
      <c r="D27" s="581"/>
      <c r="E27" s="581"/>
      <c r="F27" s="581"/>
      <c r="G27" s="581"/>
    </row>
    <row r="28" spans="1:7" s="166" customFormat="1" ht="12" customHeight="1" x14ac:dyDescent="0.3">
      <c r="A28" s="191" t="s">
        <v>532</v>
      </c>
      <c r="B28" s="618" t="s">
        <v>533</v>
      </c>
      <c r="C28" s="192" t="s">
        <v>534</v>
      </c>
      <c r="D28" s="581"/>
      <c r="E28" s="581"/>
      <c r="F28" s="581"/>
      <c r="G28" s="581"/>
    </row>
    <row r="29" spans="1:7" s="166" customFormat="1" ht="12" customHeight="1" x14ac:dyDescent="0.3">
      <c r="A29" s="191" t="s">
        <v>535</v>
      </c>
      <c r="B29" s="618" t="s">
        <v>536</v>
      </c>
      <c r="C29" s="192" t="s">
        <v>537</v>
      </c>
      <c r="D29" s="581"/>
      <c r="E29" s="581"/>
      <c r="F29" s="581"/>
      <c r="G29" s="581"/>
    </row>
    <row r="30" spans="1:7" s="188" customFormat="1" ht="12" customHeight="1" x14ac:dyDescent="0.3">
      <c r="A30" s="194" t="s">
        <v>538</v>
      </c>
      <c r="B30" s="617" t="s">
        <v>539</v>
      </c>
      <c r="C30" s="186" t="s">
        <v>540</v>
      </c>
      <c r="D30" s="580">
        <f>SUM(D31:D38)</f>
        <v>0</v>
      </c>
      <c r="E30" s="580">
        <f>SUM(E31:E38)</f>
        <v>0</v>
      </c>
      <c r="F30" s="580">
        <f>SUM(F31:F38)</f>
        <v>0</v>
      </c>
      <c r="G30" s="580">
        <f>SUM(G31:G38)</f>
        <v>0</v>
      </c>
    </row>
    <row r="31" spans="1:7" s="166" customFormat="1" ht="12" customHeight="1" x14ac:dyDescent="0.3">
      <c r="A31" s="195" t="s">
        <v>541</v>
      </c>
      <c r="B31" s="618" t="s">
        <v>542</v>
      </c>
      <c r="C31" s="192" t="s">
        <v>543</v>
      </c>
      <c r="D31" s="581"/>
      <c r="E31" s="581"/>
      <c r="F31" s="581"/>
      <c r="G31" s="581"/>
    </row>
    <row r="32" spans="1:7" s="166" customFormat="1" ht="12" customHeight="1" x14ac:dyDescent="0.3">
      <c r="A32" s="191" t="s">
        <v>496</v>
      </c>
      <c r="B32" s="618" t="s">
        <v>544</v>
      </c>
      <c r="C32" s="192" t="s">
        <v>545</v>
      </c>
      <c r="D32" s="581"/>
      <c r="E32" s="581"/>
      <c r="F32" s="581"/>
      <c r="G32" s="581"/>
    </row>
    <row r="33" spans="1:7" s="166" customFormat="1" ht="12" customHeight="1" x14ac:dyDescent="0.3">
      <c r="A33" s="191" t="s">
        <v>499</v>
      </c>
      <c r="B33" s="618" t="s">
        <v>546</v>
      </c>
      <c r="C33" s="192" t="s">
        <v>547</v>
      </c>
      <c r="D33" s="581"/>
      <c r="E33" s="581"/>
      <c r="F33" s="581"/>
      <c r="G33" s="581"/>
    </row>
    <row r="34" spans="1:7" s="166" customFormat="1" ht="12" customHeight="1" x14ac:dyDescent="0.3">
      <c r="A34" s="191" t="s">
        <v>502</v>
      </c>
      <c r="B34" s="618" t="s">
        <v>548</v>
      </c>
      <c r="C34" s="192" t="s">
        <v>549</v>
      </c>
      <c r="D34" s="581"/>
      <c r="E34" s="581"/>
      <c r="F34" s="581"/>
      <c r="G34" s="581"/>
    </row>
    <row r="35" spans="1:7" s="166" customFormat="1" ht="12" customHeight="1" x14ac:dyDescent="0.3">
      <c r="A35" s="191" t="s">
        <v>505</v>
      </c>
      <c r="B35" s="619" t="s">
        <v>550</v>
      </c>
      <c r="C35" s="192" t="s">
        <v>551</v>
      </c>
      <c r="D35" s="581"/>
      <c r="E35" s="581"/>
      <c r="F35" s="581"/>
      <c r="G35" s="581"/>
    </row>
    <row r="36" spans="1:7" s="166" customFormat="1" ht="12" customHeight="1" x14ac:dyDescent="0.3">
      <c r="A36" s="191" t="s">
        <v>508</v>
      </c>
      <c r="B36" s="619" t="s">
        <v>552</v>
      </c>
      <c r="C36" s="192" t="s">
        <v>553</v>
      </c>
      <c r="D36" s="581"/>
      <c r="E36" s="581"/>
      <c r="F36" s="581"/>
      <c r="G36" s="581"/>
    </row>
    <row r="37" spans="1:7" s="166" customFormat="1" ht="12" customHeight="1" x14ac:dyDescent="0.3">
      <c r="A37" s="191" t="s">
        <v>511</v>
      </c>
      <c r="B37" s="618" t="s">
        <v>554</v>
      </c>
      <c r="C37" s="192" t="s">
        <v>555</v>
      </c>
      <c r="D37" s="581"/>
      <c r="E37" s="581"/>
      <c r="F37" s="581"/>
      <c r="G37" s="581"/>
    </row>
    <row r="38" spans="1:7" s="166" customFormat="1" ht="12" customHeight="1" x14ac:dyDescent="0.3">
      <c r="A38" s="191" t="s">
        <v>532</v>
      </c>
      <c r="B38" s="618" t="s">
        <v>556</v>
      </c>
      <c r="C38" s="192" t="s">
        <v>557</v>
      </c>
      <c r="D38" s="581"/>
      <c r="E38" s="581"/>
      <c r="F38" s="581"/>
      <c r="G38" s="581"/>
    </row>
    <row r="39" spans="1:7" s="188" customFormat="1" ht="12" customHeight="1" x14ac:dyDescent="0.3">
      <c r="A39" s="194" t="s">
        <v>558</v>
      </c>
      <c r="B39" s="616" t="s">
        <v>559</v>
      </c>
      <c r="C39" s="186" t="s">
        <v>560</v>
      </c>
      <c r="D39" s="580">
        <f>D40+D47+D55+D64</f>
        <v>0</v>
      </c>
      <c r="E39" s="580">
        <f>E40+E47+E55+E64</f>
        <v>0</v>
      </c>
      <c r="F39" s="580">
        <f>F40+F47+F55+F64</f>
        <v>0</v>
      </c>
      <c r="G39" s="580">
        <f>G40+G47+G55+G64</f>
        <v>0</v>
      </c>
    </row>
    <row r="40" spans="1:7" s="188" customFormat="1" ht="12" customHeight="1" x14ac:dyDescent="0.3">
      <c r="A40" s="190" t="s">
        <v>561</v>
      </c>
      <c r="B40" s="617" t="s">
        <v>562</v>
      </c>
      <c r="C40" s="186" t="s">
        <v>563</v>
      </c>
      <c r="D40" s="580">
        <f>SUM(D41:D46)</f>
        <v>0</v>
      </c>
      <c r="E40" s="580">
        <f>SUM(E41:E46)</f>
        <v>0</v>
      </c>
      <c r="F40" s="580">
        <f>SUM(F41:F46)</f>
        <v>0</v>
      </c>
      <c r="G40" s="580">
        <f>SUM(G41:G46)</f>
        <v>0</v>
      </c>
    </row>
    <row r="41" spans="1:7" s="166" customFormat="1" ht="12" customHeight="1" x14ac:dyDescent="0.3">
      <c r="A41" s="195" t="s">
        <v>564</v>
      </c>
      <c r="B41" s="618" t="s">
        <v>565</v>
      </c>
      <c r="C41" s="192" t="s">
        <v>566</v>
      </c>
      <c r="D41" s="581"/>
      <c r="E41" s="581"/>
      <c r="F41" s="581"/>
      <c r="G41" s="581"/>
    </row>
    <row r="42" spans="1:7" s="166" customFormat="1" ht="12" customHeight="1" x14ac:dyDescent="0.3">
      <c r="A42" s="191" t="s">
        <v>496</v>
      </c>
      <c r="B42" s="619" t="s">
        <v>567</v>
      </c>
      <c r="C42" s="192" t="s">
        <v>568</v>
      </c>
      <c r="D42" s="581"/>
      <c r="E42" s="581"/>
      <c r="F42" s="581"/>
      <c r="G42" s="581"/>
    </row>
    <row r="43" spans="1:7" s="166" customFormat="1" ht="12" customHeight="1" x14ac:dyDescent="0.3">
      <c r="A43" s="191" t="s">
        <v>499</v>
      </c>
      <c r="B43" s="618" t="s">
        <v>569</v>
      </c>
      <c r="C43" s="192" t="s">
        <v>570</v>
      </c>
      <c r="D43" s="581"/>
      <c r="E43" s="581"/>
      <c r="F43" s="581"/>
      <c r="G43" s="581"/>
    </row>
    <row r="44" spans="1:7" s="166" customFormat="1" ht="12" customHeight="1" x14ac:dyDescent="0.3">
      <c r="A44" s="191" t="s">
        <v>502</v>
      </c>
      <c r="B44" s="618" t="s">
        <v>571</v>
      </c>
      <c r="C44" s="192" t="s">
        <v>572</v>
      </c>
      <c r="D44" s="581"/>
      <c r="E44" s="581"/>
      <c r="F44" s="581"/>
      <c r="G44" s="581"/>
    </row>
    <row r="45" spans="1:7" s="166" customFormat="1" ht="12" customHeight="1" x14ac:dyDescent="0.3">
      <c r="A45" s="191" t="s">
        <v>505</v>
      </c>
      <c r="B45" s="619" t="s">
        <v>573</v>
      </c>
      <c r="C45" s="192" t="s">
        <v>574</v>
      </c>
      <c r="D45" s="581"/>
      <c r="E45" s="581"/>
      <c r="F45" s="581"/>
      <c r="G45" s="581"/>
    </row>
    <row r="46" spans="1:7" s="166" customFormat="1" ht="12" customHeight="1" x14ac:dyDescent="0.3">
      <c r="A46" s="191" t="s">
        <v>508</v>
      </c>
      <c r="B46" s="618" t="s">
        <v>575</v>
      </c>
      <c r="C46" s="192" t="s">
        <v>576</v>
      </c>
      <c r="D46" s="583"/>
      <c r="E46" s="583"/>
      <c r="F46" s="583"/>
      <c r="G46" s="581"/>
    </row>
    <row r="47" spans="1:7" s="188" customFormat="1" ht="12" customHeight="1" x14ac:dyDescent="0.3">
      <c r="A47" s="194" t="s">
        <v>577</v>
      </c>
      <c r="B47" s="617" t="s">
        <v>578</v>
      </c>
      <c r="C47" s="186" t="s">
        <v>579</v>
      </c>
      <c r="D47" s="580">
        <f>SUM(D48:D54)</f>
        <v>0</v>
      </c>
      <c r="E47" s="580">
        <f>SUM(E48:E54)</f>
        <v>0</v>
      </c>
      <c r="F47" s="580">
        <f>SUM(F48:F54)</f>
        <v>0</v>
      </c>
      <c r="G47" s="580">
        <f>SUM(G48:G54)</f>
        <v>0</v>
      </c>
    </row>
    <row r="48" spans="1:7" s="166" customFormat="1" ht="12" customHeight="1" x14ac:dyDescent="0.3">
      <c r="A48" s="195" t="s">
        <v>580</v>
      </c>
      <c r="B48" s="619" t="s">
        <v>581</v>
      </c>
      <c r="C48" s="192" t="s">
        <v>582</v>
      </c>
      <c r="D48" s="584"/>
      <c r="E48" s="584"/>
      <c r="F48" s="584"/>
      <c r="G48" s="584"/>
    </row>
    <row r="49" spans="1:7" s="166" customFormat="1" ht="12" customHeight="1" x14ac:dyDescent="0.3">
      <c r="A49" s="198" t="s">
        <v>496</v>
      </c>
      <c r="B49" s="619" t="s">
        <v>583</v>
      </c>
      <c r="C49" s="192" t="s">
        <v>584</v>
      </c>
      <c r="D49" s="584"/>
      <c r="E49" s="581"/>
      <c r="F49" s="581"/>
      <c r="G49" s="584"/>
    </row>
    <row r="50" spans="1:7" s="166" customFormat="1" ht="12" customHeight="1" x14ac:dyDescent="0.3">
      <c r="A50" s="191" t="s">
        <v>499</v>
      </c>
      <c r="B50" s="618" t="s">
        <v>585</v>
      </c>
      <c r="C50" s="192" t="s">
        <v>586</v>
      </c>
      <c r="D50" s="584"/>
      <c r="E50" s="584"/>
      <c r="F50" s="584"/>
      <c r="G50" s="584"/>
    </row>
    <row r="51" spans="1:7" s="166" customFormat="1" ht="12" customHeight="1" x14ac:dyDescent="0.3">
      <c r="A51" s="191" t="s">
        <v>502</v>
      </c>
      <c r="B51" s="618" t="s">
        <v>587</v>
      </c>
      <c r="C51" s="192" t="s">
        <v>588</v>
      </c>
      <c r="D51" s="584"/>
      <c r="E51" s="584"/>
      <c r="F51" s="584"/>
      <c r="G51" s="584"/>
    </row>
    <row r="52" spans="1:7" s="166" customFormat="1" ht="12" customHeight="1" x14ac:dyDescent="0.3">
      <c r="A52" s="191" t="s">
        <v>505</v>
      </c>
      <c r="B52" s="619" t="s">
        <v>589</v>
      </c>
      <c r="C52" s="192" t="s">
        <v>590</v>
      </c>
      <c r="D52" s="584"/>
      <c r="E52" s="584"/>
      <c r="F52" s="584"/>
      <c r="G52" s="584"/>
    </row>
    <row r="53" spans="1:7" s="166" customFormat="1" ht="12" customHeight="1" x14ac:dyDescent="0.3">
      <c r="A53" s="191" t="s">
        <v>508</v>
      </c>
      <c r="B53" s="619" t="s">
        <v>591</v>
      </c>
      <c r="C53" s="192" t="s">
        <v>592</v>
      </c>
      <c r="D53" s="584"/>
      <c r="E53" s="584"/>
      <c r="F53" s="584"/>
      <c r="G53" s="584"/>
    </row>
    <row r="54" spans="1:7" s="166" customFormat="1" ht="12" customHeight="1" x14ac:dyDescent="0.3">
      <c r="A54" s="191" t="s">
        <v>511</v>
      </c>
      <c r="B54" s="618" t="s">
        <v>593</v>
      </c>
      <c r="C54" s="192" t="s">
        <v>594</v>
      </c>
      <c r="D54" s="584"/>
      <c r="E54" s="584"/>
      <c r="F54" s="584"/>
      <c r="G54" s="584"/>
    </row>
    <row r="55" spans="1:7" s="188" customFormat="1" ht="12" customHeight="1" x14ac:dyDescent="0.3">
      <c r="A55" s="194" t="s">
        <v>595</v>
      </c>
      <c r="B55" s="617" t="s">
        <v>596</v>
      </c>
      <c r="C55" s="186" t="s">
        <v>597</v>
      </c>
      <c r="D55" s="580">
        <f>SUM(D56:D63)</f>
        <v>0</v>
      </c>
      <c r="E55" s="580">
        <f>SUM(E56:E63)</f>
        <v>0</v>
      </c>
      <c r="F55" s="580">
        <f>SUM(F56:F63)</f>
        <v>0</v>
      </c>
      <c r="G55" s="580">
        <f>SUM(G56:G63)</f>
        <v>0</v>
      </c>
    </row>
    <row r="56" spans="1:7" s="166" customFormat="1" ht="12" customHeight="1" x14ac:dyDescent="0.3">
      <c r="A56" s="195" t="s">
        <v>598</v>
      </c>
      <c r="B56" s="619" t="s">
        <v>599</v>
      </c>
      <c r="C56" s="192" t="s">
        <v>600</v>
      </c>
      <c r="D56" s="584"/>
      <c r="E56" s="584"/>
      <c r="F56" s="584"/>
      <c r="G56" s="584"/>
    </row>
    <row r="57" spans="1:7" s="166" customFormat="1" ht="12" customHeight="1" x14ac:dyDescent="0.3">
      <c r="A57" s="198" t="s">
        <v>496</v>
      </c>
      <c r="B57" s="619" t="s">
        <v>583</v>
      </c>
      <c r="C57" s="192" t="s">
        <v>601</v>
      </c>
      <c r="D57" s="584"/>
      <c r="E57" s="581"/>
      <c r="F57" s="581"/>
      <c r="G57" s="584"/>
    </row>
    <row r="58" spans="1:7" s="166" customFormat="1" ht="12" customHeight="1" x14ac:dyDescent="0.3">
      <c r="A58" s="191" t="s">
        <v>499</v>
      </c>
      <c r="B58" s="618" t="s">
        <v>602</v>
      </c>
      <c r="C58" s="192" t="s">
        <v>603</v>
      </c>
      <c r="D58" s="584"/>
      <c r="E58" s="584"/>
      <c r="F58" s="584"/>
      <c r="G58" s="584"/>
    </row>
    <row r="59" spans="1:7" s="166" customFormat="1" ht="12" customHeight="1" x14ac:dyDescent="0.3">
      <c r="A59" s="191" t="s">
        <v>502</v>
      </c>
      <c r="B59" s="618" t="s">
        <v>587</v>
      </c>
      <c r="C59" s="192" t="s">
        <v>604</v>
      </c>
      <c r="D59" s="584"/>
      <c r="E59" s="584"/>
      <c r="F59" s="584"/>
      <c r="G59" s="584"/>
    </row>
    <row r="60" spans="1:7" s="166" customFormat="1" ht="12" customHeight="1" x14ac:dyDescent="0.3">
      <c r="A60" s="191" t="s">
        <v>505</v>
      </c>
      <c r="B60" s="619" t="s">
        <v>605</v>
      </c>
      <c r="C60" s="192" t="s">
        <v>606</v>
      </c>
      <c r="D60" s="584"/>
      <c r="E60" s="584"/>
      <c r="F60" s="584"/>
      <c r="G60" s="584"/>
    </row>
    <row r="61" spans="1:7" s="166" customFormat="1" ht="12" customHeight="1" x14ac:dyDescent="0.3">
      <c r="A61" s="191" t="s">
        <v>508</v>
      </c>
      <c r="B61" s="618" t="s">
        <v>607</v>
      </c>
      <c r="C61" s="192" t="s">
        <v>608</v>
      </c>
      <c r="D61" s="584"/>
      <c r="E61" s="584"/>
      <c r="F61" s="584"/>
      <c r="G61" s="584"/>
    </row>
    <row r="62" spans="1:7" s="166" customFormat="1" ht="12" customHeight="1" x14ac:dyDescent="0.3">
      <c r="A62" s="191" t="s">
        <v>511</v>
      </c>
      <c r="B62" s="618" t="s">
        <v>609</v>
      </c>
      <c r="C62" s="192" t="s">
        <v>610</v>
      </c>
      <c r="D62" s="584"/>
      <c r="E62" s="584"/>
      <c r="F62" s="584"/>
      <c r="G62" s="584"/>
    </row>
    <row r="63" spans="1:7" s="166" customFormat="1" ht="12" customHeight="1" x14ac:dyDescent="0.3">
      <c r="A63" s="191" t="s">
        <v>532</v>
      </c>
      <c r="B63" s="620" t="s">
        <v>611</v>
      </c>
      <c r="C63" s="192" t="s">
        <v>612</v>
      </c>
      <c r="D63" s="584"/>
      <c r="E63" s="584"/>
      <c r="F63" s="584"/>
      <c r="G63" s="584"/>
    </row>
    <row r="64" spans="1:7" s="188" customFormat="1" ht="12" customHeight="1" x14ac:dyDescent="0.3">
      <c r="A64" s="194" t="s">
        <v>613</v>
      </c>
      <c r="B64" s="617" t="s">
        <v>614</v>
      </c>
      <c r="C64" s="186" t="s">
        <v>615</v>
      </c>
      <c r="D64" s="580">
        <f>SUM(D65:D69)</f>
        <v>0</v>
      </c>
      <c r="E64" s="580">
        <f>SUM(E65:E69)</f>
        <v>0</v>
      </c>
      <c r="F64" s="580">
        <f>SUM(F65:F69)</f>
        <v>0</v>
      </c>
      <c r="G64" s="580">
        <f>SUM(G65:G69)</f>
        <v>0</v>
      </c>
    </row>
    <row r="65" spans="1:7" s="188" customFormat="1" ht="12" customHeight="1" x14ac:dyDescent="0.3">
      <c r="A65" s="195" t="s">
        <v>616</v>
      </c>
      <c r="B65" s="618" t="s">
        <v>617</v>
      </c>
      <c r="C65" s="192" t="s">
        <v>618</v>
      </c>
      <c r="D65" s="581"/>
      <c r="E65" s="581"/>
      <c r="F65" s="581"/>
      <c r="G65" s="581"/>
    </row>
    <row r="66" spans="1:7" s="166" customFormat="1" ht="12" customHeight="1" x14ac:dyDescent="0.3">
      <c r="A66" s="191" t="s">
        <v>496</v>
      </c>
      <c r="B66" s="618" t="s">
        <v>619</v>
      </c>
      <c r="C66" s="192" t="s">
        <v>620</v>
      </c>
      <c r="D66" s="581"/>
      <c r="E66" s="581"/>
      <c r="F66" s="581"/>
      <c r="G66" s="581"/>
    </row>
    <row r="67" spans="1:7" s="166" customFormat="1" ht="12" customHeight="1" x14ac:dyDescent="0.3">
      <c r="A67" s="191" t="s">
        <v>499</v>
      </c>
      <c r="B67" s="618" t="s">
        <v>621</v>
      </c>
      <c r="C67" s="192" t="s">
        <v>622</v>
      </c>
      <c r="D67" s="581"/>
      <c r="E67" s="581"/>
      <c r="F67" s="581"/>
      <c r="G67" s="581"/>
    </row>
    <row r="68" spans="1:7" s="166" customFormat="1" ht="12" customHeight="1" x14ac:dyDescent="0.3">
      <c r="A68" s="191" t="s">
        <v>502</v>
      </c>
      <c r="B68" s="618" t="s">
        <v>623</v>
      </c>
      <c r="C68" s="192" t="s">
        <v>624</v>
      </c>
      <c r="D68" s="581"/>
      <c r="E68" s="581"/>
      <c r="F68" s="581"/>
      <c r="G68" s="581"/>
    </row>
    <row r="69" spans="1:7" s="166" customFormat="1" ht="12" customHeight="1" x14ac:dyDescent="0.3">
      <c r="A69" s="191" t="s">
        <v>505</v>
      </c>
      <c r="B69" s="618" t="s">
        <v>625</v>
      </c>
      <c r="C69" s="192" t="s">
        <v>626</v>
      </c>
      <c r="D69" s="581"/>
      <c r="E69" s="581"/>
      <c r="F69" s="581"/>
      <c r="G69" s="581"/>
    </row>
    <row r="70" spans="1:7" s="188" customFormat="1" ht="12" customHeight="1" x14ac:dyDescent="0.3">
      <c r="A70" s="194" t="s">
        <v>627</v>
      </c>
      <c r="B70" s="617" t="s">
        <v>628</v>
      </c>
      <c r="C70" s="186" t="s">
        <v>629</v>
      </c>
      <c r="D70" s="580">
        <f>SUM(D71:D74)</f>
        <v>0</v>
      </c>
      <c r="E70" s="580">
        <f>SUM(E71:E74)</f>
        <v>0</v>
      </c>
      <c r="F70" s="580">
        <f>SUM(F71:F74)</f>
        <v>0</v>
      </c>
      <c r="G70" s="580">
        <f>SUM(G71:G74)</f>
        <v>0</v>
      </c>
    </row>
    <row r="71" spans="1:7" s="166" customFormat="1" ht="12" customHeight="1" x14ac:dyDescent="0.3">
      <c r="A71" s="195" t="s">
        <v>630</v>
      </c>
      <c r="B71" s="618" t="s">
        <v>631</v>
      </c>
      <c r="C71" s="192" t="s">
        <v>632</v>
      </c>
      <c r="D71" s="582"/>
      <c r="E71" s="585"/>
      <c r="F71" s="581"/>
      <c r="G71" s="585"/>
    </row>
    <row r="72" spans="1:7" s="166" customFormat="1" ht="12" customHeight="1" x14ac:dyDescent="0.3">
      <c r="A72" s="191" t="s">
        <v>496</v>
      </c>
      <c r="B72" s="619" t="s">
        <v>633</v>
      </c>
      <c r="C72" s="192" t="s">
        <v>634</v>
      </c>
      <c r="D72" s="581"/>
      <c r="E72" s="581"/>
      <c r="F72" s="581"/>
      <c r="G72" s="581"/>
    </row>
    <row r="73" spans="1:7" s="166" customFormat="1" ht="12" customHeight="1" x14ac:dyDescent="0.3">
      <c r="A73" s="191" t="s">
        <v>499</v>
      </c>
      <c r="B73" s="618" t="s">
        <v>635</v>
      </c>
      <c r="C73" s="192" t="s">
        <v>636</v>
      </c>
      <c r="D73" s="581"/>
      <c r="E73" s="581"/>
      <c r="F73" s="581"/>
      <c r="G73" s="581"/>
    </row>
    <row r="74" spans="1:7" s="166" customFormat="1" ht="12" customHeight="1" x14ac:dyDescent="0.3">
      <c r="A74" s="191" t="s">
        <v>502</v>
      </c>
      <c r="B74" s="618" t="s">
        <v>637</v>
      </c>
      <c r="C74" s="192" t="s">
        <v>638</v>
      </c>
      <c r="D74" s="581"/>
      <c r="E74" s="581"/>
      <c r="F74" s="581"/>
      <c r="G74" s="581"/>
    </row>
    <row r="75" spans="1:7" s="166" customFormat="1" ht="12" customHeight="1" x14ac:dyDescent="0.3">
      <c r="A75" s="199"/>
      <c r="B75" s="621" t="s">
        <v>639</v>
      </c>
      <c r="C75" s="200">
        <v>888</v>
      </c>
      <c r="D75" s="586">
        <f>(SUM(D10:D74))</f>
        <v>0</v>
      </c>
      <c r="E75" s="586">
        <f>(SUM(E10:E74))</f>
        <v>0</v>
      </c>
      <c r="F75" s="586">
        <f>SUM(F10:F74)</f>
        <v>0</v>
      </c>
      <c r="G75" s="586">
        <f>(SUM(G10:G74))</f>
        <v>0</v>
      </c>
    </row>
    <row r="76" spans="1:7" s="166" customFormat="1" ht="12" customHeight="1" x14ac:dyDescent="0.3">
      <c r="A76" s="201"/>
      <c r="B76" s="209"/>
      <c r="D76" s="202"/>
      <c r="E76" s="202"/>
      <c r="F76" s="202"/>
      <c r="G76" s="202"/>
    </row>
    <row r="77" spans="1:7" s="166" customFormat="1" ht="12" customHeight="1" x14ac:dyDescent="0.3">
      <c r="A77" s="201"/>
      <c r="B77" s="209"/>
      <c r="D77" s="202"/>
      <c r="E77" s="202"/>
      <c r="F77" s="202"/>
      <c r="G77" s="202"/>
    </row>
    <row r="78" spans="1:7" s="166" customFormat="1" ht="12" customHeight="1" x14ac:dyDescent="0.3">
      <c r="A78" s="203" t="s">
        <v>472</v>
      </c>
      <c r="B78" s="622" t="s">
        <v>640</v>
      </c>
      <c r="C78" s="203" t="s">
        <v>474</v>
      </c>
      <c r="D78" s="204" t="s">
        <v>641</v>
      </c>
      <c r="E78" s="204" t="s">
        <v>642</v>
      </c>
      <c r="F78" s="205"/>
      <c r="G78" s="205"/>
    </row>
    <row r="79" spans="1:7" s="166" customFormat="1" ht="12" customHeight="1" x14ac:dyDescent="0.3">
      <c r="A79" s="206" t="s">
        <v>477</v>
      </c>
      <c r="B79" s="181"/>
      <c r="C79" s="206" t="s">
        <v>478</v>
      </c>
      <c r="D79" s="207" t="s">
        <v>643</v>
      </c>
      <c r="E79" s="207" t="s">
        <v>643</v>
      </c>
      <c r="F79" s="205"/>
      <c r="G79" s="205"/>
    </row>
    <row r="80" spans="1:7" s="209" customFormat="1" ht="12" customHeight="1" x14ac:dyDescent="0.3">
      <c r="A80" s="184" t="s">
        <v>482</v>
      </c>
      <c r="B80" s="623" t="s">
        <v>483</v>
      </c>
      <c r="C80" s="184" t="s">
        <v>484</v>
      </c>
      <c r="D80" s="208">
        <v>5</v>
      </c>
      <c r="E80" s="208">
        <v>6</v>
      </c>
      <c r="F80" s="205"/>
      <c r="G80" s="205"/>
    </row>
    <row r="81" spans="1:7" s="188" customFormat="1" ht="12" customHeight="1" x14ac:dyDescent="0.3">
      <c r="A81" s="210"/>
      <c r="B81" s="624" t="s">
        <v>644</v>
      </c>
      <c r="C81" s="211" t="s">
        <v>645</v>
      </c>
      <c r="D81" s="580"/>
      <c r="E81" s="580"/>
      <c r="F81" s="212"/>
      <c r="G81" s="212"/>
    </row>
    <row r="82" spans="1:7" s="188" customFormat="1" ht="12" customHeight="1" x14ac:dyDescent="0.3">
      <c r="A82" s="210" t="s">
        <v>487</v>
      </c>
      <c r="B82" s="624" t="s">
        <v>646</v>
      </c>
      <c r="C82" s="211" t="s">
        <v>647</v>
      </c>
      <c r="D82" s="580"/>
      <c r="E82" s="580"/>
      <c r="F82" s="1458"/>
      <c r="G82" s="1458"/>
    </row>
    <row r="83" spans="1:7" s="188" customFormat="1" ht="12" customHeight="1" x14ac:dyDescent="0.3">
      <c r="A83" s="210" t="s">
        <v>490</v>
      </c>
      <c r="B83" s="624" t="s">
        <v>648</v>
      </c>
      <c r="C83" s="211" t="s">
        <v>649</v>
      </c>
      <c r="D83" s="580"/>
      <c r="E83" s="580"/>
      <c r="F83" s="196"/>
      <c r="G83" s="196"/>
    </row>
    <row r="84" spans="1:7" s="166" customFormat="1" ht="12" customHeight="1" x14ac:dyDescent="0.3">
      <c r="A84" s="213" t="s">
        <v>493</v>
      </c>
      <c r="B84" s="625" t="s">
        <v>650</v>
      </c>
      <c r="C84" s="214" t="s">
        <v>651</v>
      </c>
      <c r="D84" s="581"/>
      <c r="E84" s="581"/>
      <c r="F84" s="196"/>
      <c r="G84" s="196"/>
    </row>
    <row r="85" spans="1:7" s="166" customFormat="1" ht="12" customHeight="1" x14ac:dyDescent="0.3">
      <c r="A85" s="213" t="s">
        <v>496</v>
      </c>
      <c r="B85" s="625" t="s">
        <v>652</v>
      </c>
      <c r="C85" s="214" t="s">
        <v>653</v>
      </c>
      <c r="D85" s="581"/>
      <c r="E85" s="581"/>
      <c r="F85" s="205"/>
      <c r="G85" s="187"/>
    </row>
    <row r="86" spans="1:7" s="166" customFormat="1" ht="12" customHeight="1" x14ac:dyDescent="0.3">
      <c r="A86" s="213" t="s">
        <v>499</v>
      </c>
      <c r="B86" s="625" t="s">
        <v>654</v>
      </c>
      <c r="C86" s="214" t="s">
        <v>655</v>
      </c>
      <c r="D86" s="581"/>
      <c r="E86" s="581"/>
      <c r="F86" s="205"/>
      <c r="G86" s="187"/>
    </row>
    <row r="87" spans="1:7" s="166" customFormat="1" ht="12" customHeight="1" x14ac:dyDescent="0.3">
      <c r="A87" s="191" t="s">
        <v>502</v>
      </c>
      <c r="B87" s="618" t="s">
        <v>656</v>
      </c>
      <c r="C87" s="192" t="s">
        <v>657</v>
      </c>
      <c r="D87" s="587"/>
      <c r="E87" s="581"/>
      <c r="F87" s="205"/>
      <c r="G87" s="197"/>
    </row>
    <row r="88" spans="1:7" s="188" customFormat="1" ht="12" customHeight="1" x14ac:dyDescent="0.3">
      <c r="A88" s="210" t="s">
        <v>514</v>
      </c>
      <c r="B88" s="624" t="s">
        <v>658</v>
      </c>
      <c r="C88" s="211" t="s">
        <v>659</v>
      </c>
      <c r="D88" s="580"/>
      <c r="E88" s="580"/>
      <c r="F88" s="212"/>
      <c r="G88" s="187"/>
    </row>
    <row r="89" spans="1:7" s="166" customFormat="1" ht="12" customHeight="1" x14ac:dyDescent="0.3">
      <c r="A89" s="213" t="s">
        <v>517</v>
      </c>
      <c r="B89" s="625" t="s">
        <v>660</v>
      </c>
      <c r="C89" s="214" t="s">
        <v>661</v>
      </c>
      <c r="D89" s="581"/>
      <c r="E89" s="581"/>
      <c r="F89" s="205"/>
      <c r="G89" s="187"/>
    </row>
    <row r="90" spans="1:7" s="166" customFormat="1" ht="12" customHeight="1" x14ac:dyDescent="0.3">
      <c r="A90" s="213" t="s">
        <v>496</v>
      </c>
      <c r="B90" s="625" t="s">
        <v>662</v>
      </c>
      <c r="C90" s="214" t="s">
        <v>663</v>
      </c>
      <c r="D90" s="581"/>
      <c r="E90" s="581"/>
      <c r="F90" s="205"/>
      <c r="G90" s="187"/>
    </row>
    <row r="91" spans="1:7" s="166" customFormat="1" ht="12" customHeight="1" x14ac:dyDescent="0.3">
      <c r="A91" s="213" t="s">
        <v>499</v>
      </c>
      <c r="B91" s="625" t="s">
        <v>664</v>
      </c>
      <c r="C91" s="214" t="s">
        <v>665</v>
      </c>
      <c r="D91" s="581"/>
      <c r="E91" s="581"/>
      <c r="F91" s="205"/>
      <c r="G91" s="187"/>
    </row>
    <row r="92" spans="1:7" s="166" customFormat="1" ht="12" customHeight="1" x14ac:dyDescent="0.3">
      <c r="A92" s="213" t="s">
        <v>502</v>
      </c>
      <c r="B92" s="625" t="s">
        <v>666</v>
      </c>
      <c r="C92" s="214" t="s">
        <v>667</v>
      </c>
      <c r="D92" s="581"/>
      <c r="E92" s="581"/>
      <c r="F92" s="205"/>
      <c r="G92" s="187"/>
    </row>
    <row r="93" spans="1:7" s="166" customFormat="1" ht="12" customHeight="1" x14ac:dyDescent="0.3">
      <c r="A93" s="213" t="s">
        <v>505</v>
      </c>
      <c r="B93" s="625" t="s">
        <v>668</v>
      </c>
      <c r="C93" s="214" t="s">
        <v>669</v>
      </c>
      <c r="D93" s="581"/>
      <c r="E93" s="581"/>
      <c r="F93" s="205"/>
      <c r="G93" s="187"/>
    </row>
    <row r="94" spans="1:7" s="166" customFormat="1" ht="12" customHeight="1" x14ac:dyDescent="0.3">
      <c r="A94" s="213" t="s">
        <v>508</v>
      </c>
      <c r="B94" s="625" t="s">
        <v>670</v>
      </c>
      <c r="C94" s="214" t="s">
        <v>671</v>
      </c>
      <c r="D94" s="581"/>
      <c r="E94" s="581"/>
      <c r="F94" s="205"/>
      <c r="G94" s="187"/>
    </row>
    <row r="95" spans="1:7" s="188" customFormat="1" ht="12" customHeight="1" x14ac:dyDescent="0.3">
      <c r="A95" s="210" t="s">
        <v>538</v>
      </c>
      <c r="B95" s="624" t="s">
        <v>672</v>
      </c>
      <c r="C95" s="211" t="s">
        <v>673</v>
      </c>
      <c r="D95" s="580"/>
      <c r="E95" s="580"/>
      <c r="F95" s="212"/>
      <c r="G95" s="187"/>
    </row>
    <row r="96" spans="1:7" s="166" customFormat="1" ht="12" customHeight="1" x14ac:dyDescent="0.3">
      <c r="A96" s="213" t="s">
        <v>541</v>
      </c>
      <c r="B96" s="625" t="s">
        <v>674</v>
      </c>
      <c r="C96" s="214" t="s">
        <v>675</v>
      </c>
      <c r="D96" s="581"/>
      <c r="E96" s="581"/>
      <c r="F96" s="205"/>
      <c r="G96" s="187"/>
    </row>
    <row r="97" spans="1:7" s="166" customFormat="1" ht="12" customHeight="1" x14ac:dyDescent="0.3">
      <c r="A97" s="213" t="s">
        <v>496</v>
      </c>
      <c r="B97" s="625" t="s">
        <v>676</v>
      </c>
      <c r="C97" s="214" t="s">
        <v>677</v>
      </c>
      <c r="D97" s="581"/>
      <c r="E97" s="581"/>
      <c r="F97" s="205"/>
      <c r="G97" s="187"/>
    </row>
    <row r="98" spans="1:7" s="166" customFormat="1" ht="12" customHeight="1" x14ac:dyDescent="0.3">
      <c r="A98" s="213" t="s">
        <v>499</v>
      </c>
      <c r="B98" s="625" t="s">
        <v>678</v>
      </c>
      <c r="C98" s="214" t="s">
        <v>679</v>
      </c>
      <c r="D98" s="581"/>
      <c r="E98" s="581"/>
      <c r="F98" s="205"/>
      <c r="G98" s="187"/>
    </row>
    <row r="99" spans="1:7" s="188" customFormat="1" ht="12" customHeight="1" x14ac:dyDescent="0.3">
      <c r="A99" s="210" t="s">
        <v>680</v>
      </c>
      <c r="B99" s="624" t="s">
        <v>681</v>
      </c>
      <c r="C99" s="211" t="s">
        <v>682</v>
      </c>
      <c r="D99" s="580"/>
      <c r="E99" s="580"/>
      <c r="F99" s="212"/>
      <c r="G99" s="187"/>
    </row>
    <row r="100" spans="1:7" s="166" customFormat="1" ht="12" customHeight="1" x14ac:dyDescent="0.3">
      <c r="A100" s="213" t="s">
        <v>683</v>
      </c>
      <c r="B100" s="625" t="s">
        <v>684</v>
      </c>
      <c r="C100" s="214" t="s">
        <v>685</v>
      </c>
      <c r="D100" s="581"/>
      <c r="E100" s="581"/>
      <c r="F100" s="205"/>
      <c r="G100" s="187"/>
    </row>
    <row r="101" spans="1:7" s="166" customFormat="1" ht="12" customHeight="1" x14ac:dyDescent="0.3">
      <c r="A101" s="213" t="s">
        <v>496</v>
      </c>
      <c r="B101" s="625" t="s">
        <v>686</v>
      </c>
      <c r="C101" s="214" t="s">
        <v>687</v>
      </c>
      <c r="D101" s="581"/>
      <c r="E101" s="581"/>
      <c r="F101" s="205"/>
      <c r="G101" s="187"/>
    </row>
    <row r="102" spans="1:7" s="217" customFormat="1" ht="10.15" x14ac:dyDescent="0.3">
      <c r="A102" s="215" t="s">
        <v>688</v>
      </c>
      <c r="B102" s="626" t="s">
        <v>689</v>
      </c>
      <c r="C102" s="216" t="s">
        <v>690</v>
      </c>
      <c r="D102" s="588"/>
      <c r="E102" s="588"/>
      <c r="F102" s="212"/>
    </row>
    <row r="103" spans="1:7" s="188" customFormat="1" ht="12" customHeight="1" x14ac:dyDescent="0.3">
      <c r="A103" s="210" t="s">
        <v>558</v>
      </c>
      <c r="B103" s="624" t="s">
        <v>691</v>
      </c>
      <c r="C103" s="211" t="s">
        <v>692</v>
      </c>
      <c r="D103" s="580"/>
      <c r="E103" s="580"/>
      <c r="F103" s="218"/>
      <c r="G103" s="187"/>
    </row>
    <row r="104" spans="1:7" s="188" customFormat="1" ht="12" customHeight="1" x14ac:dyDescent="0.3">
      <c r="A104" s="210" t="s">
        <v>561</v>
      </c>
      <c r="B104" s="624" t="s">
        <v>693</v>
      </c>
      <c r="C104" s="211" t="s">
        <v>694</v>
      </c>
      <c r="D104" s="580"/>
      <c r="E104" s="580"/>
      <c r="F104" s="1457"/>
      <c r="G104" s="1457"/>
    </row>
    <row r="105" spans="1:7" s="166" customFormat="1" ht="12" customHeight="1" x14ac:dyDescent="0.3">
      <c r="A105" s="213" t="s">
        <v>564</v>
      </c>
      <c r="B105" s="625" t="s">
        <v>695</v>
      </c>
      <c r="C105" s="214" t="s">
        <v>696</v>
      </c>
      <c r="D105" s="581"/>
      <c r="E105" s="581"/>
      <c r="F105" s="196"/>
      <c r="G105" s="196"/>
    </row>
    <row r="106" spans="1:7" s="166" customFormat="1" ht="12" customHeight="1" x14ac:dyDescent="0.3">
      <c r="A106" s="213" t="s">
        <v>496</v>
      </c>
      <c r="B106" s="625" t="s">
        <v>697</v>
      </c>
      <c r="C106" s="214" t="s">
        <v>698</v>
      </c>
      <c r="D106" s="581"/>
      <c r="E106" s="581"/>
      <c r="F106" s="196"/>
      <c r="G106" s="196"/>
    </row>
    <row r="107" spans="1:7" s="166" customFormat="1" ht="12" customHeight="1" x14ac:dyDescent="0.3">
      <c r="A107" s="213" t="s">
        <v>499</v>
      </c>
      <c r="B107" s="625" t="s">
        <v>699</v>
      </c>
      <c r="C107" s="214" t="s">
        <v>700</v>
      </c>
      <c r="D107" s="581"/>
      <c r="E107" s="581"/>
      <c r="F107" s="196"/>
      <c r="G107" s="196"/>
    </row>
    <row r="108" spans="1:7" s="166" customFormat="1" ht="12" customHeight="1" x14ac:dyDescent="0.3">
      <c r="A108" s="213" t="s">
        <v>502</v>
      </c>
      <c r="B108" s="625" t="s">
        <v>701</v>
      </c>
      <c r="C108" s="214" t="s">
        <v>702</v>
      </c>
      <c r="D108" s="581"/>
      <c r="E108" s="581"/>
      <c r="F108" s="205"/>
      <c r="G108" s="187"/>
    </row>
    <row r="109" spans="1:7" s="188" customFormat="1" ht="12" customHeight="1" x14ac:dyDescent="0.3">
      <c r="A109" s="210" t="s">
        <v>577</v>
      </c>
      <c r="B109" s="624" t="s">
        <v>703</v>
      </c>
      <c r="C109" s="211" t="s">
        <v>704</v>
      </c>
      <c r="D109" s="580"/>
      <c r="E109" s="580"/>
      <c r="F109" s="1457"/>
      <c r="G109" s="1457"/>
    </row>
    <row r="110" spans="1:7" s="166" customFormat="1" ht="12" customHeight="1" x14ac:dyDescent="0.3">
      <c r="A110" s="219" t="s">
        <v>580</v>
      </c>
      <c r="B110" s="627" t="s">
        <v>705</v>
      </c>
      <c r="C110" s="220" t="s">
        <v>706</v>
      </c>
      <c r="D110" s="581"/>
      <c r="E110" s="584"/>
      <c r="F110" s="196"/>
      <c r="G110" s="196"/>
    </row>
    <row r="111" spans="1:7" s="166" customFormat="1" ht="12" customHeight="1" x14ac:dyDescent="0.3">
      <c r="A111" s="219" t="s">
        <v>496</v>
      </c>
      <c r="B111" s="627" t="s">
        <v>583</v>
      </c>
      <c r="C111" s="220" t="s">
        <v>707</v>
      </c>
      <c r="D111" s="581"/>
      <c r="E111" s="584"/>
      <c r="F111" s="196"/>
      <c r="G111" s="196"/>
    </row>
    <row r="112" spans="1:7" s="166" customFormat="1" ht="12" customHeight="1" x14ac:dyDescent="0.3">
      <c r="A112" s="219" t="s">
        <v>499</v>
      </c>
      <c r="B112" s="627" t="s">
        <v>708</v>
      </c>
      <c r="C112" s="220" t="s">
        <v>709</v>
      </c>
      <c r="D112" s="581"/>
      <c r="E112" s="584"/>
      <c r="F112" s="196"/>
      <c r="G112" s="196"/>
    </row>
    <row r="113" spans="1:7" s="166" customFormat="1" ht="12" customHeight="1" x14ac:dyDescent="0.3">
      <c r="A113" s="219" t="s">
        <v>502</v>
      </c>
      <c r="B113" s="627" t="s">
        <v>710</v>
      </c>
      <c r="C113" s="220" t="s">
        <v>711</v>
      </c>
      <c r="D113" s="581"/>
      <c r="E113" s="584"/>
      <c r="F113" s="205"/>
      <c r="G113" s="187"/>
    </row>
    <row r="114" spans="1:7" s="166" customFormat="1" ht="12" customHeight="1" x14ac:dyDescent="0.3">
      <c r="A114" s="219" t="s">
        <v>505</v>
      </c>
      <c r="B114" s="627" t="s">
        <v>712</v>
      </c>
      <c r="C114" s="220" t="s">
        <v>713</v>
      </c>
      <c r="D114" s="581"/>
      <c r="E114" s="584"/>
      <c r="F114" s="205"/>
      <c r="G114" s="187"/>
    </row>
    <row r="115" spans="1:7" s="166" customFormat="1" ht="12" customHeight="1" x14ac:dyDescent="0.3">
      <c r="A115" s="219" t="s">
        <v>508</v>
      </c>
      <c r="B115" s="627" t="s">
        <v>714</v>
      </c>
      <c r="C115" s="220" t="s">
        <v>715</v>
      </c>
      <c r="D115" s="581"/>
      <c r="E115" s="584"/>
      <c r="F115" s="205"/>
      <c r="G115" s="187"/>
    </row>
    <row r="116" spans="1:7" s="166" customFormat="1" ht="12" customHeight="1" x14ac:dyDescent="0.3">
      <c r="A116" s="219" t="s">
        <v>511</v>
      </c>
      <c r="B116" s="627" t="s">
        <v>716</v>
      </c>
      <c r="C116" s="220" t="s">
        <v>717</v>
      </c>
      <c r="D116" s="584"/>
      <c r="E116" s="584"/>
      <c r="F116" s="205"/>
      <c r="G116" s="187"/>
    </row>
    <row r="117" spans="1:7" s="166" customFormat="1" ht="12" customHeight="1" x14ac:dyDescent="0.3">
      <c r="A117" s="219" t="s">
        <v>532</v>
      </c>
      <c r="B117" s="627" t="s">
        <v>718</v>
      </c>
      <c r="C117" s="220" t="s">
        <v>719</v>
      </c>
      <c r="D117" s="584"/>
      <c r="E117" s="584"/>
      <c r="F117" s="205"/>
      <c r="G117" s="187"/>
    </row>
    <row r="118" spans="1:7" s="166" customFormat="1" ht="12" customHeight="1" x14ac:dyDescent="0.3">
      <c r="A118" s="219" t="s">
        <v>535</v>
      </c>
      <c r="B118" s="627" t="s">
        <v>720</v>
      </c>
      <c r="C118" s="220" t="s">
        <v>721</v>
      </c>
      <c r="D118" s="584"/>
      <c r="E118" s="584"/>
      <c r="F118" s="205"/>
      <c r="G118" s="187"/>
    </row>
    <row r="119" spans="1:7" s="166" customFormat="1" ht="12" customHeight="1" x14ac:dyDescent="0.3">
      <c r="A119" s="219" t="s">
        <v>722</v>
      </c>
      <c r="B119" s="627" t="s">
        <v>723</v>
      </c>
      <c r="C119" s="220" t="s">
        <v>724</v>
      </c>
      <c r="D119" s="584"/>
      <c r="E119" s="584"/>
      <c r="F119" s="205"/>
      <c r="G119" s="187"/>
    </row>
    <row r="120" spans="1:7" s="166" customFormat="1" ht="12" customHeight="1" x14ac:dyDescent="0.3">
      <c r="A120" s="219" t="s">
        <v>725</v>
      </c>
      <c r="B120" s="628" t="s">
        <v>726</v>
      </c>
      <c r="C120" s="220" t="s">
        <v>727</v>
      </c>
      <c r="D120" s="584"/>
      <c r="E120" s="584"/>
      <c r="F120" s="205"/>
      <c r="G120" s="187"/>
    </row>
    <row r="121" spans="1:7" s="188" customFormat="1" ht="12" customHeight="1" x14ac:dyDescent="0.3">
      <c r="A121" s="210" t="s">
        <v>595</v>
      </c>
      <c r="B121" s="624" t="s">
        <v>728</v>
      </c>
      <c r="C121" s="211" t="s">
        <v>729</v>
      </c>
      <c r="D121" s="580"/>
      <c r="E121" s="580"/>
      <c r="F121" s="1457"/>
      <c r="G121" s="1457"/>
    </row>
    <row r="122" spans="1:7" s="166" customFormat="1" ht="12" customHeight="1" x14ac:dyDescent="0.3">
      <c r="A122" s="213" t="s">
        <v>598</v>
      </c>
      <c r="B122" s="625" t="s">
        <v>730</v>
      </c>
      <c r="C122" s="214" t="s">
        <v>731</v>
      </c>
      <c r="D122" s="581"/>
      <c r="E122" s="584"/>
      <c r="F122" s="196"/>
      <c r="G122" s="196"/>
    </row>
    <row r="123" spans="1:7" s="166" customFormat="1" ht="12" customHeight="1" x14ac:dyDescent="0.3">
      <c r="A123" s="219" t="s">
        <v>496</v>
      </c>
      <c r="B123" s="627" t="s">
        <v>583</v>
      </c>
      <c r="C123" s="220" t="s">
        <v>732</v>
      </c>
      <c r="D123" s="581"/>
      <c r="E123" s="584"/>
      <c r="F123" s="196"/>
      <c r="G123" s="196"/>
    </row>
    <row r="124" spans="1:7" s="166" customFormat="1" ht="12" customHeight="1" x14ac:dyDescent="0.3">
      <c r="A124" s="213" t="s">
        <v>499</v>
      </c>
      <c r="B124" s="625" t="s">
        <v>733</v>
      </c>
      <c r="C124" s="214" t="s">
        <v>734</v>
      </c>
      <c r="D124" s="581"/>
      <c r="E124" s="584"/>
      <c r="F124" s="196"/>
      <c r="G124" s="196"/>
    </row>
    <row r="125" spans="1:7" s="166" customFormat="1" ht="12" customHeight="1" x14ac:dyDescent="0.3">
      <c r="A125" s="213" t="s">
        <v>502</v>
      </c>
      <c r="B125" s="625" t="s">
        <v>735</v>
      </c>
      <c r="C125" s="214" t="s">
        <v>736</v>
      </c>
      <c r="D125" s="581"/>
      <c r="E125" s="584"/>
      <c r="F125" s="196"/>
      <c r="G125" s="196"/>
    </row>
    <row r="126" spans="1:7" s="166" customFormat="1" ht="12" customHeight="1" x14ac:dyDescent="0.25">
      <c r="A126" s="213" t="s">
        <v>505</v>
      </c>
      <c r="B126" s="625" t="s">
        <v>737</v>
      </c>
      <c r="C126" s="214" t="s">
        <v>738</v>
      </c>
      <c r="D126" s="581"/>
      <c r="E126" s="584"/>
      <c r="F126" s="1458"/>
      <c r="G126" s="1458"/>
    </row>
    <row r="127" spans="1:7" s="166" customFormat="1" ht="12" customHeight="1" x14ac:dyDescent="0.25">
      <c r="A127" s="213" t="s">
        <v>508</v>
      </c>
      <c r="B127" s="625" t="s">
        <v>739</v>
      </c>
      <c r="C127" s="214" t="s">
        <v>740</v>
      </c>
      <c r="D127" s="581"/>
      <c r="E127" s="584"/>
      <c r="F127" s="1458"/>
      <c r="G127" s="1458"/>
    </row>
    <row r="128" spans="1:7" s="166" customFormat="1" ht="12" customHeight="1" x14ac:dyDescent="0.25">
      <c r="A128" s="213" t="s">
        <v>511</v>
      </c>
      <c r="B128" s="625" t="s">
        <v>741</v>
      </c>
      <c r="C128" s="214" t="s">
        <v>742</v>
      </c>
      <c r="D128" s="584"/>
      <c r="E128" s="584"/>
      <c r="F128" s="1458"/>
      <c r="G128" s="1458"/>
    </row>
    <row r="129" spans="1:7" s="166" customFormat="1" ht="12" customHeight="1" x14ac:dyDescent="0.3">
      <c r="A129" s="213" t="s">
        <v>532</v>
      </c>
      <c r="B129" s="625" t="s">
        <v>743</v>
      </c>
      <c r="C129" s="214" t="s">
        <v>744</v>
      </c>
      <c r="D129" s="584"/>
      <c r="E129" s="584"/>
      <c r="F129" s="205"/>
      <c r="G129" s="187"/>
    </row>
    <row r="130" spans="1:7" s="166" customFormat="1" ht="12" customHeight="1" x14ac:dyDescent="0.3">
      <c r="A130" s="213" t="s">
        <v>535</v>
      </c>
      <c r="B130" s="625" t="s">
        <v>745</v>
      </c>
      <c r="C130" s="214" t="s">
        <v>746</v>
      </c>
      <c r="D130" s="584"/>
      <c r="E130" s="584"/>
      <c r="F130" s="205"/>
      <c r="G130" s="187"/>
    </row>
    <row r="131" spans="1:7" s="166" customFormat="1" ht="12" customHeight="1" x14ac:dyDescent="0.3">
      <c r="A131" s="213" t="s">
        <v>722</v>
      </c>
      <c r="B131" s="629" t="s">
        <v>747</v>
      </c>
      <c r="C131" s="214" t="s">
        <v>748</v>
      </c>
      <c r="D131" s="584"/>
      <c r="E131" s="584"/>
      <c r="F131" s="205"/>
      <c r="G131" s="187"/>
    </row>
    <row r="132" spans="1:7" s="166" customFormat="1" ht="12" customHeight="1" x14ac:dyDescent="0.3">
      <c r="A132" s="221" t="s">
        <v>613</v>
      </c>
      <c r="B132" s="630" t="s">
        <v>749</v>
      </c>
      <c r="C132" s="222" t="s">
        <v>750</v>
      </c>
      <c r="D132" s="589"/>
      <c r="E132" s="589"/>
      <c r="F132" s="1457"/>
      <c r="G132" s="1457"/>
    </row>
    <row r="133" spans="1:7" s="188" customFormat="1" ht="12" customHeight="1" x14ac:dyDescent="0.3">
      <c r="A133" s="210" t="s">
        <v>751</v>
      </c>
      <c r="B133" s="624" t="s">
        <v>752</v>
      </c>
      <c r="C133" s="211" t="s">
        <v>753</v>
      </c>
      <c r="D133" s="580"/>
      <c r="E133" s="580"/>
      <c r="F133" s="1457"/>
      <c r="G133" s="1457"/>
    </row>
    <row r="134" spans="1:7" s="166" customFormat="1" ht="12" customHeight="1" x14ac:dyDescent="0.3">
      <c r="A134" s="213" t="s">
        <v>754</v>
      </c>
      <c r="B134" s="625" t="s">
        <v>755</v>
      </c>
      <c r="C134" s="214" t="s">
        <v>756</v>
      </c>
      <c r="D134" s="584"/>
      <c r="E134" s="584"/>
      <c r="F134" s="196"/>
      <c r="G134" s="196"/>
    </row>
    <row r="135" spans="1:7" s="166" customFormat="1" ht="12" customHeight="1" x14ac:dyDescent="0.3">
      <c r="A135" s="213" t="s">
        <v>496</v>
      </c>
      <c r="B135" s="625" t="s">
        <v>757</v>
      </c>
      <c r="C135" s="214" t="s">
        <v>758</v>
      </c>
      <c r="D135" s="584"/>
      <c r="E135" s="584"/>
      <c r="F135" s="196"/>
      <c r="G135" s="196"/>
    </row>
    <row r="136" spans="1:7" s="188" customFormat="1" ht="12" customHeight="1" x14ac:dyDescent="0.3">
      <c r="A136" s="210" t="s">
        <v>627</v>
      </c>
      <c r="B136" s="624" t="s">
        <v>759</v>
      </c>
      <c r="C136" s="211" t="s">
        <v>760</v>
      </c>
      <c r="D136" s="580"/>
      <c r="E136" s="580"/>
      <c r="F136" s="1457"/>
      <c r="G136" s="1457"/>
    </row>
    <row r="137" spans="1:7" s="166" customFormat="1" ht="12" customHeight="1" x14ac:dyDescent="0.3">
      <c r="A137" s="213" t="s">
        <v>630</v>
      </c>
      <c r="B137" s="625" t="s">
        <v>761</v>
      </c>
      <c r="C137" s="214" t="s">
        <v>762</v>
      </c>
      <c r="D137" s="581"/>
      <c r="E137" s="581"/>
      <c r="F137" s="196"/>
      <c r="G137" s="196"/>
    </row>
    <row r="138" spans="1:7" s="166" customFormat="1" ht="12" customHeight="1" x14ac:dyDescent="0.3">
      <c r="A138" s="213" t="s">
        <v>496</v>
      </c>
      <c r="B138" s="625" t="s">
        <v>763</v>
      </c>
      <c r="C138" s="214" t="s">
        <v>764</v>
      </c>
      <c r="D138" s="581"/>
      <c r="E138" s="581"/>
      <c r="F138" s="196"/>
      <c r="G138" s="196"/>
    </row>
    <row r="139" spans="1:7" s="166" customFormat="1" ht="12" customHeight="1" x14ac:dyDescent="0.3">
      <c r="A139" s="213" t="s">
        <v>499</v>
      </c>
      <c r="B139" s="625" t="s">
        <v>765</v>
      </c>
      <c r="C139" s="214" t="s">
        <v>766</v>
      </c>
      <c r="D139" s="581"/>
      <c r="E139" s="581"/>
      <c r="F139" s="1458"/>
      <c r="G139" s="1458"/>
    </row>
    <row r="140" spans="1:7" s="166" customFormat="1" ht="12" customHeight="1" x14ac:dyDescent="0.25">
      <c r="A140" s="213" t="s">
        <v>502</v>
      </c>
      <c r="B140" s="625" t="s">
        <v>767</v>
      </c>
      <c r="C140" s="214" t="s">
        <v>768</v>
      </c>
      <c r="D140" s="581"/>
      <c r="E140" s="581"/>
      <c r="F140" s="205"/>
      <c r="G140" s="187"/>
    </row>
    <row r="141" spans="1:7" ht="12" customHeight="1" x14ac:dyDescent="0.2">
      <c r="A141" s="223"/>
      <c r="B141" s="631" t="s">
        <v>769</v>
      </c>
      <c r="C141" s="224" t="s">
        <v>770</v>
      </c>
      <c r="D141" s="586"/>
      <c r="E141" s="586"/>
      <c r="F141" s="205"/>
      <c r="G141" s="187"/>
    </row>
    <row r="142" spans="1:7" ht="15" customHeight="1" x14ac:dyDescent="0.2">
      <c r="A142" s="164"/>
      <c r="B142" s="632"/>
      <c r="C142" s="180"/>
      <c r="D142" s="225"/>
      <c r="E142" s="225"/>
    </row>
    <row r="143" spans="1:7" ht="15" customHeight="1" x14ac:dyDescent="0.2">
      <c r="A143" s="164"/>
      <c r="B143" s="632"/>
      <c r="C143" s="180"/>
      <c r="D143" s="225"/>
      <c r="E143" s="225"/>
    </row>
  </sheetData>
  <mergeCells count="9">
    <mergeCell ref="F104:G104"/>
    <mergeCell ref="F82:G82"/>
    <mergeCell ref="F139:G139"/>
    <mergeCell ref="F109:G109"/>
    <mergeCell ref="F121:G121"/>
    <mergeCell ref="F126:G128"/>
    <mergeCell ref="F132:G132"/>
    <mergeCell ref="F133:G133"/>
    <mergeCell ref="F136:G136"/>
  </mergeCells>
  <hyperlinks>
    <hyperlink ref="F132:G132" location="Q!A1" display="Total - Q Bank loans and Short-term financial borrowings"/>
  </hyperlinks>
  <pageMargins left="0.18" right="0.16" top="0.21" bottom="0.97" header="0.25" footer="0.31496062992125984"/>
  <pageSetup paperSize="9" scale="83" fitToWidth="2" orientation="portrait" horizontalDpi="360" verticalDpi="300" r:id="rId1"/>
  <headerFooter alignWithMargins="0">
    <oddFooter xml:space="preserve">&amp;C&amp;"EYlogo,Regular"&amp;8e&amp;R&amp;"Times New Roman CE,Tučné"&amp;5Lead schedules v2.0&amp;"Times New Roman CE,Normálne"
</oddFooter>
  </headerFooter>
  <rowBreaks count="1" manualBreakCount="1">
    <brk id="76" max="7"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rgb="FF92D050"/>
    <pageSetUpPr fitToPage="1"/>
  </sheetPr>
  <dimension ref="A1:E88"/>
  <sheetViews>
    <sheetView showGridLines="0" showZeros="0" topLeftCell="A25" zoomScaleNormal="100" workbookViewId="0">
      <selection activeCell="B53" sqref="B53"/>
    </sheetView>
  </sheetViews>
  <sheetFormatPr defaultColWidth="9.140625" defaultRowHeight="11.25" x14ac:dyDescent="0.2"/>
  <cols>
    <col min="1" max="1" width="5.7109375" style="161" customWidth="1"/>
    <col min="2" max="2" width="65" style="161" customWidth="1"/>
    <col min="3" max="3" width="9.28515625" style="180" customWidth="1"/>
    <col min="4" max="4" width="15.5703125" style="258" customWidth="1"/>
    <col min="5" max="5" width="14.5703125" style="161" customWidth="1"/>
    <col min="6" max="16384" width="9.140625" style="161"/>
  </cols>
  <sheetData>
    <row r="1" spans="1:5" ht="12" customHeight="1" x14ac:dyDescent="0.2">
      <c r="A1" s="161" t="s">
        <v>461</v>
      </c>
      <c r="B1" s="226">
        <v>0</v>
      </c>
      <c r="C1" s="166"/>
      <c r="D1" s="227"/>
      <c r="E1" s="228"/>
    </row>
    <row r="2" spans="1:5" s="166" customFormat="1" ht="12" customHeight="1" x14ac:dyDescent="0.2">
      <c r="A2" s="161" t="s">
        <v>464</v>
      </c>
      <c r="B2" s="226" t="s">
        <v>771</v>
      </c>
      <c r="D2" s="227"/>
      <c r="E2" s="228"/>
    </row>
    <row r="3" spans="1:5" ht="11.25" customHeight="1" x14ac:dyDescent="0.2">
      <c r="B3" s="298" t="s">
        <v>771</v>
      </c>
      <c r="C3" s="161"/>
      <c r="D3" s="161"/>
    </row>
    <row r="4" spans="1:5" ht="11.25" customHeight="1" x14ac:dyDescent="0.2">
      <c r="A4" s="169"/>
      <c r="B4" s="170"/>
      <c r="C4" s="170"/>
      <c r="D4" s="229"/>
      <c r="E4" s="170"/>
    </row>
    <row r="5" spans="1:5" ht="12" customHeight="1" x14ac:dyDescent="0.2">
      <c r="B5" s="230" t="s">
        <v>772</v>
      </c>
      <c r="C5" s="176"/>
      <c r="D5" s="231"/>
      <c r="E5" s="232"/>
    </row>
    <row r="6" spans="1:5" s="180" customFormat="1" ht="12" customHeight="1" x14ac:dyDescent="0.2">
      <c r="A6" s="233" t="s">
        <v>472</v>
      </c>
      <c r="B6" s="234" t="s">
        <v>773</v>
      </c>
      <c r="C6" s="233" t="s">
        <v>474</v>
      </c>
      <c r="D6" s="235" t="s">
        <v>774</v>
      </c>
      <c r="E6" s="236"/>
    </row>
    <row r="7" spans="1:5" s="183" customFormat="1" ht="12" customHeight="1" x14ac:dyDescent="0.3">
      <c r="A7" s="237" t="s">
        <v>477</v>
      </c>
      <c r="C7" s="237" t="s">
        <v>478</v>
      </c>
      <c r="D7" s="238" t="s">
        <v>775</v>
      </c>
      <c r="E7" s="239" t="s">
        <v>776</v>
      </c>
    </row>
    <row r="8" spans="1:5" s="180" customFormat="1" ht="12" customHeight="1" x14ac:dyDescent="0.2">
      <c r="A8" s="240" t="s">
        <v>482</v>
      </c>
      <c r="B8" s="241" t="s">
        <v>483</v>
      </c>
      <c r="C8" s="240" t="s">
        <v>484</v>
      </c>
      <c r="D8" s="242">
        <v>1</v>
      </c>
      <c r="E8" s="240">
        <v>2</v>
      </c>
    </row>
    <row r="9" spans="1:5" s="166" customFormat="1" ht="12" customHeight="1" x14ac:dyDescent="0.3">
      <c r="A9" s="243" t="s">
        <v>777</v>
      </c>
      <c r="B9" s="244" t="s">
        <v>1281</v>
      </c>
      <c r="C9" s="192" t="s">
        <v>778</v>
      </c>
      <c r="D9" s="581"/>
      <c r="E9" s="581"/>
    </row>
    <row r="10" spans="1:5" s="166" customFormat="1" ht="12" customHeight="1" x14ac:dyDescent="0.2">
      <c r="A10" s="243" t="s">
        <v>779</v>
      </c>
      <c r="B10" s="244" t="s">
        <v>780</v>
      </c>
      <c r="C10" s="192" t="s">
        <v>781</v>
      </c>
      <c r="D10" s="590"/>
      <c r="E10" s="591"/>
    </row>
    <row r="11" spans="1:5" s="247" customFormat="1" ht="12" customHeight="1" x14ac:dyDescent="0.3">
      <c r="A11" s="245" t="s">
        <v>782</v>
      </c>
      <c r="B11" s="245" t="s">
        <v>783</v>
      </c>
      <c r="C11" s="246" t="s">
        <v>784</v>
      </c>
      <c r="D11" s="592">
        <f>D9-D10</f>
        <v>0</v>
      </c>
      <c r="E11" s="592">
        <f>E9-E10</f>
        <v>0</v>
      </c>
    </row>
    <row r="12" spans="1:5" s="188" customFormat="1" ht="12" customHeight="1" x14ac:dyDescent="0.3">
      <c r="A12" s="189" t="s">
        <v>785</v>
      </c>
      <c r="B12" s="189" t="s">
        <v>786</v>
      </c>
      <c r="C12" s="186" t="s">
        <v>787</v>
      </c>
      <c r="D12" s="580">
        <f>SUM(D13:D15)</f>
        <v>0</v>
      </c>
      <c r="E12" s="580">
        <f>SUM(E13:E15)</f>
        <v>0</v>
      </c>
    </row>
    <row r="13" spans="1:5" s="166" customFormat="1" ht="12" customHeight="1" x14ac:dyDescent="0.3">
      <c r="A13" s="243" t="s">
        <v>788</v>
      </c>
      <c r="B13" s="244" t="s">
        <v>789</v>
      </c>
      <c r="C13" s="192" t="s">
        <v>790</v>
      </c>
      <c r="D13" s="581"/>
      <c r="E13" s="581"/>
    </row>
    <row r="14" spans="1:5" s="166" customFormat="1" ht="12" customHeight="1" x14ac:dyDescent="0.3">
      <c r="A14" s="243" t="s">
        <v>496</v>
      </c>
      <c r="B14" s="244" t="s">
        <v>791</v>
      </c>
      <c r="C14" s="192" t="s">
        <v>792</v>
      </c>
      <c r="D14" s="581"/>
      <c r="E14" s="581"/>
    </row>
    <row r="15" spans="1:5" s="166" customFormat="1" ht="12" customHeight="1" x14ac:dyDescent="0.3">
      <c r="A15" s="243" t="s">
        <v>499</v>
      </c>
      <c r="B15" s="244" t="s">
        <v>793</v>
      </c>
      <c r="C15" s="192" t="s">
        <v>794</v>
      </c>
      <c r="D15" s="581"/>
      <c r="E15" s="581"/>
    </row>
    <row r="16" spans="1:5" s="166" customFormat="1" ht="12" customHeight="1" x14ac:dyDescent="0.3">
      <c r="A16" s="199" t="s">
        <v>558</v>
      </c>
      <c r="B16" s="248" t="s">
        <v>795</v>
      </c>
      <c r="C16" s="249" t="s">
        <v>796</v>
      </c>
      <c r="D16" s="586">
        <f>SUM(D17:D18)</f>
        <v>0</v>
      </c>
      <c r="E16" s="586">
        <f>SUM(E17:E18)</f>
        <v>0</v>
      </c>
    </row>
    <row r="17" spans="1:5" s="166" customFormat="1" ht="12" customHeight="1" x14ac:dyDescent="0.3">
      <c r="A17" s="243" t="s">
        <v>797</v>
      </c>
      <c r="B17" s="244" t="s">
        <v>798</v>
      </c>
      <c r="C17" s="192" t="s">
        <v>799</v>
      </c>
      <c r="D17" s="581"/>
      <c r="E17" s="581"/>
    </row>
    <row r="18" spans="1:5" s="166" customFormat="1" ht="12" customHeight="1" x14ac:dyDescent="0.3">
      <c r="A18" s="243" t="s">
        <v>800</v>
      </c>
      <c r="B18" s="244" t="s">
        <v>801</v>
      </c>
      <c r="C18" s="192" t="s">
        <v>802</v>
      </c>
      <c r="D18" s="590"/>
      <c r="E18" s="581"/>
    </row>
    <row r="19" spans="1:5" s="247" customFormat="1" ht="12" customHeight="1" x14ac:dyDescent="0.3">
      <c r="A19" s="245" t="s">
        <v>782</v>
      </c>
      <c r="B19" s="245" t="s">
        <v>803</v>
      </c>
      <c r="C19" s="246" t="s">
        <v>804</v>
      </c>
      <c r="D19" s="592">
        <f>D11+D12-D16</f>
        <v>0</v>
      </c>
      <c r="E19" s="592">
        <f>E11+E12-E16</f>
        <v>0</v>
      </c>
    </row>
    <row r="20" spans="1:5" s="188" customFormat="1" ht="12" customHeight="1" x14ac:dyDescent="0.25">
      <c r="A20" s="189" t="s">
        <v>627</v>
      </c>
      <c r="B20" s="189" t="s">
        <v>805</v>
      </c>
      <c r="C20" s="186" t="s">
        <v>806</v>
      </c>
      <c r="D20" s="580">
        <f>SUM(D21:D24)</f>
        <v>0</v>
      </c>
      <c r="E20" s="580">
        <f>SUM(E21:E24)</f>
        <v>0</v>
      </c>
    </row>
    <row r="21" spans="1:5" s="166" customFormat="1" ht="12" customHeight="1" x14ac:dyDescent="0.3">
      <c r="A21" s="243" t="s">
        <v>630</v>
      </c>
      <c r="B21" s="244" t="s">
        <v>807</v>
      </c>
      <c r="C21" s="192" t="s">
        <v>808</v>
      </c>
      <c r="D21" s="581"/>
      <c r="E21" s="581"/>
    </row>
    <row r="22" spans="1:5" s="166" customFormat="1" ht="12" customHeight="1" x14ac:dyDescent="0.3">
      <c r="A22" s="243" t="s">
        <v>800</v>
      </c>
      <c r="B22" s="244" t="s">
        <v>809</v>
      </c>
      <c r="C22" s="192" t="s">
        <v>810</v>
      </c>
      <c r="D22" s="581"/>
      <c r="E22" s="581"/>
    </row>
    <row r="23" spans="1:5" s="166" customFormat="1" ht="12" customHeight="1" x14ac:dyDescent="0.3">
      <c r="A23" s="243" t="s">
        <v>811</v>
      </c>
      <c r="B23" s="244" t="s">
        <v>812</v>
      </c>
      <c r="C23" s="192" t="s">
        <v>813</v>
      </c>
      <c r="D23" s="581"/>
      <c r="E23" s="581"/>
    </row>
    <row r="24" spans="1:5" s="166" customFormat="1" ht="12" customHeight="1" x14ac:dyDescent="0.3">
      <c r="A24" s="243" t="s">
        <v>814</v>
      </c>
      <c r="B24" s="244" t="s">
        <v>815</v>
      </c>
      <c r="C24" s="192" t="s">
        <v>816</v>
      </c>
      <c r="D24" s="581"/>
      <c r="E24" s="581"/>
    </row>
    <row r="25" spans="1:5" s="166" customFormat="1" ht="12" customHeight="1" x14ac:dyDescent="0.3">
      <c r="A25" s="243" t="s">
        <v>817</v>
      </c>
      <c r="B25" s="244" t="s">
        <v>818</v>
      </c>
      <c r="C25" s="192" t="s">
        <v>819</v>
      </c>
      <c r="D25" s="581"/>
      <c r="E25" s="581"/>
    </row>
    <row r="26" spans="1:5" s="166" customFormat="1" ht="12" customHeight="1" x14ac:dyDescent="0.3">
      <c r="A26" s="243" t="s">
        <v>820</v>
      </c>
      <c r="B26" s="244" t="s">
        <v>821</v>
      </c>
      <c r="C26" s="192" t="s">
        <v>822</v>
      </c>
      <c r="D26" s="581"/>
      <c r="E26" s="581"/>
    </row>
    <row r="27" spans="1:5" s="166" customFormat="1" ht="12" customHeight="1" x14ac:dyDescent="0.3">
      <c r="A27" s="243" t="s">
        <v>823</v>
      </c>
      <c r="B27" s="244" t="s">
        <v>824</v>
      </c>
      <c r="C27" s="192" t="s">
        <v>825</v>
      </c>
      <c r="D27" s="581"/>
      <c r="E27" s="581"/>
    </row>
    <row r="28" spans="1:5" s="166" customFormat="1" ht="12" customHeight="1" x14ac:dyDescent="0.3">
      <c r="A28" s="243" t="s">
        <v>826</v>
      </c>
      <c r="B28" s="244" t="s">
        <v>827</v>
      </c>
      <c r="C28" s="192" t="s">
        <v>828</v>
      </c>
      <c r="D28" s="581"/>
      <c r="E28" s="581"/>
    </row>
    <row r="29" spans="1:5" s="166" customFormat="1" ht="12" customHeight="1" x14ac:dyDescent="0.3">
      <c r="A29" s="243" t="s">
        <v>829</v>
      </c>
      <c r="B29" s="244" t="s">
        <v>830</v>
      </c>
      <c r="C29" s="192" t="s">
        <v>831</v>
      </c>
      <c r="D29" s="581"/>
      <c r="E29" s="581"/>
    </row>
    <row r="30" spans="1:5" s="166" customFormat="1" ht="12" customHeight="1" x14ac:dyDescent="0.3">
      <c r="A30" s="243" t="s">
        <v>832</v>
      </c>
      <c r="B30" s="244" t="s">
        <v>833</v>
      </c>
      <c r="C30" s="192" t="s">
        <v>834</v>
      </c>
      <c r="D30" s="581"/>
      <c r="E30" s="581"/>
    </row>
    <row r="31" spans="1:5" s="166" customFormat="1" ht="12" customHeight="1" x14ac:dyDescent="0.3">
      <c r="A31" s="243" t="s">
        <v>835</v>
      </c>
      <c r="B31" s="244" t="s">
        <v>836</v>
      </c>
      <c r="C31" s="192" t="s">
        <v>837</v>
      </c>
      <c r="D31" s="581"/>
      <c r="E31" s="581"/>
    </row>
    <row r="32" spans="1:5" s="166" customFormat="1" ht="12" customHeight="1" x14ac:dyDescent="0.3">
      <c r="A32" s="243" t="s">
        <v>838</v>
      </c>
      <c r="B32" s="244" t="s">
        <v>839</v>
      </c>
      <c r="C32" s="192" t="s">
        <v>840</v>
      </c>
      <c r="D32" s="581"/>
      <c r="E32" s="581"/>
    </row>
    <row r="33" spans="1:5" s="166" customFormat="1" ht="12" customHeight="1" x14ac:dyDescent="0.3">
      <c r="A33" s="243" t="s">
        <v>841</v>
      </c>
      <c r="B33" s="244" t="s">
        <v>842</v>
      </c>
      <c r="C33" s="192" t="s">
        <v>843</v>
      </c>
      <c r="D33" s="581"/>
      <c r="E33" s="581"/>
    </row>
    <row r="34" spans="1:5" s="247" customFormat="1" ht="30.75" customHeight="1" x14ac:dyDescent="0.3">
      <c r="A34" s="245" t="s">
        <v>844</v>
      </c>
      <c r="B34" s="250" t="s">
        <v>845</v>
      </c>
      <c r="C34" s="251" t="s">
        <v>846</v>
      </c>
      <c r="D34" s="592">
        <f>D19-D20-D25-D26+D27-D28-D29+D30-D31+(-D32)-(-D33)</f>
        <v>0</v>
      </c>
      <c r="E34" s="592">
        <f>E19-E20-E25-E26+E27-E28-E29+E30-E31+(-E32)-(-E33)</f>
        <v>0</v>
      </c>
    </row>
    <row r="35" spans="1:5" s="166" customFormat="1" ht="12" customHeight="1" x14ac:dyDescent="0.3">
      <c r="A35" s="243" t="s">
        <v>847</v>
      </c>
      <c r="B35" s="244" t="s">
        <v>848</v>
      </c>
      <c r="C35" s="192" t="s">
        <v>849</v>
      </c>
      <c r="D35" s="581"/>
      <c r="E35" s="581"/>
    </row>
    <row r="36" spans="1:5" s="166" customFormat="1" ht="12" customHeight="1" x14ac:dyDescent="0.3">
      <c r="A36" s="243" t="s">
        <v>850</v>
      </c>
      <c r="B36" s="244" t="s">
        <v>851</v>
      </c>
      <c r="C36" s="192" t="s">
        <v>852</v>
      </c>
      <c r="D36" s="581"/>
      <c r="E36" s="581"/>
    </row>
    <row r="37" spans="1:5" s="166" customFormat="1" ht="12" customHeight="1" x14ac:dyDescent="0.3">
      <c r="A37" s="199" t="s">
        <v>853</v>
      </c>
      <c r="B37" s="199" t="s">
        <v>854</v>
      </c>
      <c r="C37" s="249" t="s">
        <v>855</v>
      </c>
      <c r="D37" s="586">
        <f>(SUM(D38:D40))</f>
        <v>0</v>
      </c>
      <c r="E37" s="586">
        <f>(SUM(E38:E40))</f>
        <v>0</v>
      </c>
    </row>
    <row r="38" spans="1:5" s="166" customFormat="1" ht="12" customHeight="1" x14ac:dyDescent="0.3">
      <c r="A38" s="243" t="s">
        <v>856</v>
      </c>
      <c r="B38" s="244" t="s">
        <v>857</v>
      </c>
      <c r="C38" s="192" t="s">
        <v>858</v>
      </c>
      <c r="D38" s="581"/>
      <c r="E38" s="581"/>
    </row>
    <row r="39" spans="1:5" s="166" customFormat="1" ht="12" customHeight="1" x14ac:dyDescent="0.3">
      <c r="A39" s="243" t="s">
        <v>859</v>
      </c>
      <c r="B39" s="244" t="s">
        <v>860</v>
      </c>
      <c r="C39" s="192" t="s">
        <v>861</v>
      </c>
      <c r="D39" s="581"/>
      <c r="E39" s="581"/>
    </row>
    <row r="40" spans="1:5" s="166" customFormat="1" ht="12" customHeight="1" x14ac:dyDescent="0.3">
      <c r="A40" s="243" t="s">
        <v>862</v>
      </c>
      <c r="B40" s="244" t="s">
        <v>863</v>
      </c>
      <c r="C40" s="192" t="s">
        <v>864</v>
      </c>
      <c r="D40" s="581"/>
      <c r="E40" s="581"/>
    </row>
    <row r="41" spans="1:5" s="166" customFormat="1" ht="12" customHeight="1" x14ac:dyDescent="0.3">
      <c r="A41" s="243" t="s">
        <v>865</v>
      </c>
      <c r="B41" s="244" t="s">
        <v>866</v>
      </c>
      <c r="C41" s="192" t="s">
        <v>867</v>
      </c>
      <c r="D41" s="581"/>
      <c r="E41" s="581"/>
    </row>
    <row r="42" spans="1:5" s="166" customFormat="1" ht="12" customHeight="1" x14ac:dyDescent="0.3">
      <c r="A42" s="243" t="s">
        <v>868</v>
      </c>
      <c r="B42" s="244" t="s">
        <v>869</v>
      </c>
      <c r="C42" s="192" t="s">
        <v>870</v>
      </c>
      <c r="D42" s="581"/>
      <c r="E42" s="581"/>
    </row>
    <row r="43" spans="1:5" s="166" customFormat="1" ht="12" customHeight="1" x14ac:dyDescent="0.3">
      <c r="A43" s="243" t="s">
        <v>871</v>
      </c>
      <c r="B43" s="244" t="s">
        <v>872</v>
      </c>
      <c r="C43" s="192" t="s">
        <v>873</v>
      </c>
      <c r="D43" s="581"/>
      <c r="E43" s="581"/>
    </row>
    <row r="44" spans="1:5" s="166" customFormat="1" ht="12" customHeight="1" x14ac:dyDescent="0.3">
      <c r="A44" s="243" t="s">
        <v>874</v>
      </c>
      <c r="B44" s="244" t="s">
        <v>875</v>
      </c>
      <c r="C44" s="192" t="s">
        <v>876</v>
      </c>
      <c r="D44" s="581"/>
      <c r="E44" s="581"/>
    </row>
    <row r="45" spans="1:5" s="166" customFormat="1" ht="12" customHeight="1" x14ac:dyDescent="0.3">
      <c r="A45" s="243" t="s">
        <v>877</v>
      </c>
      <c r="B45" s="244" t="s">
        <v>878</v>
      </c>
      <c r="C45" s="192" t="s">
        <v>879</v>
      </c>
      <c r="D45" s="581"/>
      <c r="E45" s="581"/>
    </row>
    <row r="46" spans="1:5" s="166" customFormat="1" ht="12" customHeight="1" x14ac:dyDescent="0.3">
      <c r="A46" s="243" t="s">
        <v>880</v>
      </c>
      <c r="B46" s="244" t="s">
        <v>881</v>
      </c>
      <c r="C46" s="192" t="s">
        <v>882</v>
      </c>
      <c r="D46" s="581"/>
      <c r="E46" s="581"/>
    </row>
    <row r="47" spans="1:5" s="166" customFormat="1" ht="12" customHeight="1" x14ac:dyDescent="0.3">
      <c r="A47" s="243" t="s">
        <v>883</v>
      </c>
      <c r="B47" s="244" t="s">
        <v>884</v>
      </c>
      <c r="C47" s="192" t="s">
        <v>885</v>
      </c>
      <c r="D47" s="581"/>
      <c r="E47" s="581"/>
    </row>
    <row r="48" spans="1:5" s="166" customFormat="1" ht="12" customHeight="1" x14ac:dyDescent="0.3">
      <c r="A48" s="243" t="s">
        <v>886</v>
      </c>
      <c r="B48" s="244" t="s">
        <v>887</v>
      </c>
      <c r="C48" s="192" t="s">
        <v>888</v>
      </c>
      <c r="D48" s="581"/>
      <c r="E48" s="581"/>
    </row>
    <row r="49" spans="1:5" s="166" customFormat="1" ht="12" customHeight="1" x14ac:dyDescent="0.3">
      <c r="A49" s="243" t="s">
        <v>889</v>
      </c>
      <c r="B49" s="244" t="s">
        <v>890</v>
      </c>
      <c r="C49" s="192" t="s">
        <v>891</v>
      </c>
      <c r="D49" s="581"/>
      <c r="E49" s="581"/>
    </row>
    <row r="50" spans="1:5" s="166" customFormat="1" ht="12" customHeight="1" x14ac:dyDescent="0.3">
      <c r="A50" s="243" t="s">
        <v>892</v>
      </c>
      <c r="B50" s="244" t="s">
        <v>893</v>
      </c>
      <c r="C50" s="192" t="s">
        <v>894</v>
      </c>
      <c r="D50" s="581"/>
      <c r="E50" s="581"/>
    </row>
    <row r="51" spans="1:5" s="166" customFormat="1" ht="12" customHeight="1" x14ac:dyDescent="0.3">
      <c r="A51" s="243" t="s">
        <v>895</v>
      </c>
      <c r="B51" s="244" t="s">
        <v>896</v>
      </c>
      <c r="C51" s="192" t="s">
        <v>897</v>
      </c>
      <c r="D51" s="581"/>
      <c r="E51" s="581"/>
    </row>
    <row r="52" spans="1:5" s="166" customFormat="1" ht="12" customHeight="1" x14ac:dyDescent="0.3">
      <c r="A52" s="243" t="s">
        <v>898</v>
      </c>
      <c r="B52" s="244" t="s">
        <v>899</v>
      </c>
      <c r="C52" s="192" t="s">
        <v>900</v>
      </c>
      <c r="D52" s="581"/>
      <c r="E52" s="581"/>
    </row>
    <row r="53" spans="1:5" s="166" customFormat="1" ht="12" customHeight="1" x14ac:dyDescent="0.3">
      <c r="A53" s="243" t="s">
        <v>901</v>
      </c>
      <c r="B53" s="244" t="s">
        <v>902</v>
      </c>
      <c r="C53" s="192" t="s">
        <v>903</v>
      </c>
      <c r="D53" s="581"/>
      <c r="E53" s="581"/>
    </row>
    <row r="54" spans="1:5" s="247" customFormat="1" ht="30" customHeight="1" x14ac:dyDescent="0.3">
      <c r="A54" s="189" t="s">
        <v>844</v>
      </c>
      <c r="B54" s="250" t="s">
        <v>904</v>
      </c>
      <c r="C54" s="251" t="s">
        <v>905</v>
      </c>
      <c r="D54" s="592">
        <f>D35-D36+D37+D41-D42+D43-D44-D45+D46-D47+D48-D49+D50-D51+(-D52)-(-D53)</f>
        <v>0</v>
      </c>
      <c r="E54" s="592">
        <f>E35-E36+E37+E41-E42+E43-E44-E45+E46-E47+E48-E49+E50-E51+(-E52)-(-E53)</f>
        <v>0</v>
      </c>
    </row>
    <row r="55" spans="1:5" s="166" customFormat="1" ht="12" customHeight="1" x14ac:dyDescent="0.3">
      <c r="A55" s="199" t="s">
        <v>906</v>
      </c>
      <c r="B55" s="199" t="s">
        <v>907</v>
      </c>
      <c r="C55" s="249" t="s">
        <v>908</v>
      </c>
      <c r="D55" s="586"/>
      <c r="E55" s="586"/>
    </row>
    <row r="56" spans="1:5" s="166" customFormat="1" ht="12" customHeight="1" x14ac:dyDescent="0.3">
      <c r="A56" s="199" t="s">
        <v>909</v>
      </c>
      <c r="B56" s="199" t="s">
        <v>910</v>
      </c>
      <c r="C56" s="249" t="s">
        <v>911</v>
      </c>
      <c r="D56" s="586">
        <f>SUM(D57:D58)</f>
        <v>0</v>
      </c>
      <c r="E56" s="586">
        <f>SUM(E57:E58)</f>
        <v>0</v>
      </c>
    </row>
    <row r="57" spans="1:5" s="166" customFormat="1" ht="12" customHeight="1" x14ac:dyDescent="0.3">
      <c r="A57" s="243" t="s">
        <v>912</v>
      </c>
      <c r="B57" s="252" t="s">
        <v>913</v>
      </c>
      <c r="C57" s="192" t="s">
        <v>914</v>
      </c>
      <c r="D57" s="581"/>
      <c r="E57" s="581"/>
    </row>
    <row r="58" spans="1:5" s="247" customFormat="1" ht="12" customHeight="1" x14ac:dyDescent="0.3">
      <c r="A58" s="243" t="s">
        <v>800</v>
      </c>
      <c r="B58" s="252" t="s">
        <v>915</v>
      </c>
      <c r="C58" s="192" t="s">
        <v>916</v>
      </c>
      <c r="D58" s="581"/>
      <c r="E58" s="581"/>
    </row>
    <row r="59" spans="1:5" s="166" customFormat="1" ht="12" customHeight="1" x14ac:dyDescent="0.3">
      <c r="A59" s="189" t="s">
        <v>906</v>
      </c>
      <c r="B59" s="245" t="s">
        <v>917</v>
      </c>
      <c r="C59" s="251" t="s">
        <v>918</v>
      </c>
      <c r="D59" s="592">
        <f>D55-D56</f>
        <v>0</v>
      </c>
      <c r="E59" s="592">
        <f>E55-E56</f>
        <v>0</v>
      </c>
    </row>
    <row r="60" spans="1:5" s="166" customFormat="1" ht="12" customHeight="1" x14ac:dyDescent="0.3">
      <c r="A60" s="243" t="s">
        <v>919</v>
      </c>
      <c r="B60" s="244" t="s">
        <v>920</v>
      </c>
      <c r="C60" s="192" t="s">
        <v>921</v>
      </c>
      <c r="D60" s="581"/>
      <c r="E60" s="581"/>
    </row>
    <row r="61" spans="1:5" s="166" customFormat="1" ht="12" customHeight="1" x14ac:dyDescent="0.3">
      <c r="A61" s="243" t="s">
        <v>922</v>
      </c>
      <c r="B61" s="244" t="s">
        <v>923</v>
      </c>
      <c r="C61" s="192" t="s">
        <v>924</v>
      </c>
      <c r="D61" s="581"/>
      <c r="E61" s="581"/>
    </row>
    <row r="62" spans="1:5" s="166" customFormat="1" ht="12" customHeight="1" x14ac:dyDescent="0.3">
      <c r="A62" s="199" t="s">
        <v>844</v>
      </c>
      <c r="B62" s="199" t="s">
        <v>925</v>
      </c>
      <c r="C62" s="249" t="s">
        <v>926</v>
      </c>
      <c r="D62" s="586">
        <f>D60-D61</f>
        <v>0</v>
      </c>
      <c r="E62" s="586">
        <f>E60-E61</f>
        <v>0</v>
      </c>
    </row>
    <row r="63" spans="1:5" s="166" customFormat="1" ht="12" customHeight="1" x14ac:dyDescent="0.3">
      <c r="A63" s="199" t="s">
        <v>927</v>
      </c>
      <c r="B63" s="199" t="s">
        <v>928</v>
      </c>
      <c r="C63" s="249" t="s">
        <v>929</v>
      </c>
      <c r="D63" s="586">
        <f>SUM(D64:D65)</f>
        <v>0</v>
      </c>
      <c r="E63" s="586">
        <f>SUM(E64:E65)</f>
        <v>0</v>
      </c>
    </row>
    <row r="64" spans="1:5" s="247" customFormat="1" ht="12" customHeight="1" x14ac:dyDescent="0.3">
      <c r="A64" s="243" t="s">
        <v>930</v>
      </c>
      <c r="B64" s="252" t="s">
        <v>931</v>
      </c>
      <c r="C64" s="192" t="s">
        <v>932</v>
      </c>
      <c r="D64" s="581"/>
      <c r="E64" s="581"/>
    </row>
    <row r="65" spans="1:5" s="166" customFormat="1" ht="12" customHeight="1" x14ac:dyDescent="0.3">
      <c r="A65" s="243" t="s">
        <v>800</v>
      </c>
      <c r="B65" s="252" t="s">
        <v>933</v>
      </c>
      <c r="C65" s="192" t="s">
        <v>934</v>
      </c>
      <c r="D65" s="581"/>
      <c r="E65" s="581"/>
    </row>
    <row r="66" spans="1:5" s="253" customFormat="1" ht="12" customHeight="1" x14ac:dyDescent="0.3">
      <c r="A66" s="189" t="s">
        <v>844</v>
      </c>
      <c r="B66" s="245" t="s">
        <v>935</v>
      </c>
      <c r="C66" s="249" t="s">
        <v>936</v>
      </c>
      <c r="D66" s="592">
        <f>D62-D63</f>
        <v>0</v>
      </c>
      <c r="E66" s="592">
        <f>E62-E63</f>
        <v>0</v>
      </c>
    </row>
    <row r="67" spans="1:5" s="166" customFormat="1" ht="12" customHeight="1" x14ac:dyDescent="0.3">
      <c r="A67" s="199" t="s">
        <v>937</v>
      </c>
      <c r="B67" s="254" t="s">
        <v>938</v>
      </c>
      <c r="C67" s="249" t="s">
        <v>939</v>
      </c>
      <c r="D67" s="586">
        <f>D55+D62</f>
        <v>0</v>
      </c>
      <c r="E67" s="586">
        <f>E55+E62</f>
        <v>0</v>
      </c>
    </row>
    <row r="68" spans="1:5" ht="12" customHeight="1" x14ac:dyDescent="0.2">
      <c r="A68" s="243" t="s">
        <v>940</v>
      </c>
      <c r="B68" s="244" t="s">
        <v>941</v>
      </c>
      <c r="C68" s="192" t="s">
        <v>942</v>
      </c>
      <c r="D68" s="590"/>
      <c r="E68" s="581"/>
    </row>
    <row r="69" spans="1:5" ht="12" customHeight="1" x14ac:dyDescent="0.2">
      <c r="A69" s="255" t="s">
        <v>937</v>
      </c>
      <c r="B69" s="256" t="s">
        <v>943</v>
      </c>
      <c r="C69" s="257" t="s">
        <v>944</v>
      </c>
      <c r="D69" s="593">
        <f>D59+D66-D68</f>
        <v>0</v>
      </c>
      <c r="E69" s="593">
        <f>E59+E66-E68</f>
        <v>0</v>
      </c>
    </row>
    <row r="70" spans="1:5" ht="12" customHeight="1" x14ac:dyDescent="0.2"/>
    <row r="71" spans="1:5" ht="12" customHeight="1" x14ac:dyDescent="0.2"/>
    <row r="72" spans="1:5" ht="12" customHeight="1" x14ac:dyDescent="0.2"/>
    <row r="73" spans="1:5" ht="12" customHeight="1" x14ac:dyDescent="0.2">
      <c r="E73" s="258"/>
    </row>
    <row r="74" spans="1:5" ht="12" customHeight="1" x14ac:dyDescent="0.2"/>
    <row r="75" spans="1:5" ht="12" customHeight="1" x14ac:dyDescent="0.2"/>
    <row r="76" spans="1:5" ht="12" customHeight="1" x14ac:dyDescent="0.2"/>
    <row r="77" spans="1:5" ht="12" customHeight="1" x14ac:dyDescent="0.2"/>
    <row r="78" spans="1:5" ht="12" customHeight="1" x14ac:dyDescent="0.2"/>
    <row r="79" spans="1:5" ht="12" customHeight="1" x14ac:dyDescent="0.2"/>
    <row r="80" spans="1:5"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sheetData>
  <pageMargins left="0.64" right="0.19685039370078741" top="0.28000000000000003" bottom="0.59055118110236227" header="0.21" footer="0.31496062992125984"/>
  <pageSetup paperSize="9" scale="99" fitToWidth="2" orientation="portrait" horizontalDpi="360" verticalDpi="300" r:id="rId1"/>
  <headerFooter alignWithMargins="0">
    <oddFooter>&amp;C&amp;"EYlogo,Regular"&amp;8e&amp;R&amp;"Times New Roman CE,Tučné"&amp;5Lead schedules v2.0</oddFooter>
  </headerFooter>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pageSetUpPr fitToPage="1"/>
  </sheetPr>
  <dimension ref="A1:AR53"/>
  <sheetViews>
    <sheetView showGridLines="0" view="pageBreakPreview" zoomScaleNormal="100" zoomScaleSheetLayoutView="100" workbookViewId="0">
      <selection activeCell="A19" sqref="A19"/>
    </sheetView>
  </sheetViews>
  <sheetFormatPr defaultColWidth="9.140625" defaultRowHeight="12.75" x14ac:dyDescent="0.25"/>
  <cols>
    <col min="1" max="45" width="2.5703125" style="305" customWidth="1"/>
    <col min="46" max="46" width="7.7109375" style="305" customWidth="1"/>
    <col min="47" max="61" width="2.5703125" style="305" customWidth="1"/>
    <col min="62" max="16384" width="9.140625" style="305"/>
  </cols>
  <sheetData>
    <row r="1" spans="1:37" s="410" customFormat="1" ht="9.6" x14ac:dyDescent="0.3">
      <c r="C1" s="411" t="s">
        <v>1618</v>
      </c>
    </row>
    <row r="2" spans="1:37" s="312" customFormat="1" ht="21" customHeight="1" x14ac:dyDescent="0.25">
      <c r="C2" s="409" t="s">
        <v>1619</v>
      </c>
      <c r="D2" s="408"/>
      <c r="E2" s="408"/>
      <c r="F2" s="408"/>
      <c r="G2" s="408"/>
      <c r="H2" s="408"/>
      <c r="I2" s="408"/>
      <c r="J2" s="408"/>
      <c r="K2" s="407"/>
      <c r="Q2" s="406" t="s">
        <v>1311</v>
      </c>
    </row>
    <row r="3" spans="1:37" ht="13.5" thickBot="1" x14ac:dyDescent="0.3">
      <c r="N3" s="594"/>
      <c r="O3" s="594" t="s">
        <v>1616</v>
      </c>
    </row>
    <row r="4" spans="1:37" ht="28.5" customHeight="1" thickBot="1" x14ac:dyDescent="0.35">
      <c r="K4" s="405" t="s">
        <v>1617</v>
      </c>
      <c r="L4" s="404"/>
      <c r="M4" s="404"/>
      <c r="N4" s="404"/>
      <c r="O4" s="404" t="e">
        <f>+MID(#REF!,1,1)</f>
        <v>#REF!</v>
      </c>
      <c r="P4" s="404" t="e">
        <f>+MID(#REF!,2,1)</f>
        <v>#REF!</v>
      </c>
      <c r="Q4" s="404" t="s">
        <v>953</v>
      </c>
      <c r="R4" s="404" t="e">
        <f>LEFT(#REF!,1)</f>
        <v>#REF!</v>
      </c>
      <c r="S4" s="404" t="e">
        <f>RIGHT(#REF!,1)</f>
        <v>#REF!</v>
      </c>
      <c r="T4" s="404" t="s">
        <v>953</v>
      </c>
      <c r="U4" s="404" t="e">
        <f>+LEFT(#REF!,1)</f>
        <v>#REF!</v>
      </c>
      <c r="V4" s="404" t="e">
        <f>+MID(#REF!,2,1)</f>
        <v>#REF!</v>
      </c>
      <c r="W4" s="404" t="e">
        <f>+MID(#REF!,3,1)</f>
        <v>#REF!</v>
      </c>
      <c r="X4" s="404" t="e">
        <f>+MID(#REF!,4,1)</f>
        <v>#REF!</v>
      </c>
      <c r="Y4" s="402"/>
      <c r="Z4" s="401"/>
    </row>
    <row r="5" spans="1:37" ht="7.5" customHeight="1" thickBot="1" x14ac:dyDescent="0.35"/>
    <row r="6" spans="1:37" s="397" customFormat="1" ht="14.25" customHeight="1" x14ac:dyDescent="0.25">
      <c r="A6" s="400" t="s">
        <v>955</v>
      </c>
      <c r="B6" s="399"/>
      <c r="C6" s="399"/>
      <c r="D6" s="399"/>
      <c r="E6" s="399"/>
      <c r="F6" s="399"/>
      <c r="G6" s="399"/>
      <c r="H6" s="399"/>
      <c r="I6" s="399"/>
      <c r="J6" s="399"/>
      <c r="K6" s="399"/>
      <c r="L6" s="399"/>
      <c r="M6" s="399"/>
      <c r="N6" s="399"/>
      <c r="O6" s="399"/>
      <c r="P6" s="399"/>
      <c r="Q6" s="399"/>
      <c r="R6" s="399"/>
      <c r="S6" s="398"/>
      <c r="T6" s="399"/>
      <c r="U6" s="399"/>
      <c r="V6" s="399"/>
      <c r="W6" s="399"/>
      <c r="X6" s="399"/>
      <c r="Y6" s="399"/>
      <c r="Z6" s="399"/>
      <c r="AA6" s="399"/>
      <c r="AB6" s="399"/>
      <c r="AC6" s="399"/>
      <c r="AD6" s="399"/>
      <c r="AE6" s="399"/>
      <c r="AF6" s="399"/>
      <c r="AG6" s="399"/>
      <c r="AH6" s="399"/>
      <c r="AI6" s="399"/>
      <c r="AJ6" s="399"/>
      <c r="AK6" s="398"/>
    </row>
    <row r="7" spans="1:37" s="306" customFormat="1" ht="15" customHeight="1" x14ac:dyDescent="0.25">
      <c r="A7" s="315" t="s">
        <v>956</v>
      </c>
      <c r="S7" s="396"/>
      <c r="AK7" s="396"/>
    </row>
    <row r="8" spans="1:37" s="392" customFormat="1" ht="18" customHeight="1" thickBot="1" x14ac:dyDescent="0.3">
      <c r="A8" s="395" t="s">
        <v>957</v>
      </c>
      <c r="B8" s="394"/>
      <c r="C8" s="394"/>
      <c r="D8" s="394"/>
      <c r="E8" s="395"/>
      <c r="F8" s="394"/>
      <c r="G8" s="394"/>
      <c r="H8" s="394"/>
      <c r="I8" s="394"/>
      <c r="J8" s="394"/>
      <c r="K8" s="394"/>
      <c r="L8" s="394"/>
      <c r="M8" s="394"/>
      <c r="N8" s="394"/>
      <c r="O8" s="394"/>
      <c r="P8" s="394"/>
      <c r="Q8" s="394"/>
      <c r="R8" s="394"/>
      <c r="S8" s="393"/>
      <c r="T8" s="394"/>
      <c r="U8" s="394"/>
      <c r="V8" s="394"/>
      <c r="W8" s="394"/>
      <c r="X8" s="394"/>
      <c r="Y8" s="394"/>
      <c r="Z8" s="394"/>
      <c r="AA8" s="394"/>
      <c r="AB8" s="394"/>
      <c r="AC8" s="394"/>
      <c r="AD8" s="394"/>
      <c r="AE8" s="394"/>
      <c r="AF8" s="394"/>
      <c r="AG8" s="394"/>
      <c r="AH8" s="394"/>
      <c r="AI8" s="394"/>
      <c r="AJ8" s="394"/>
      <c r="AK8" s="393"/>
    </row>
    <row r="9" spans="1:37" s="373" customFormat="1" ht="3.75" customHeight="1" thickBot="1" x14ac:dyDescent="0.35"/>
    <row r="10" spans="1:37" s="373" customFormat="1" ht="14.25" customHeight="1" x14ac:dyDescent="0.25">
      <c r="A10" s="375" t="s">
        <v>1121</v>
      </c>
      <c r="B10" s="374"/>
      <c r="C10" s="374"/>
      <c r="D10" s="374"/>
      <c r="E10" s="374"/>
      <c r="F10" s="374"/>
      <c r="G10" s="374"/>
      <c r="H10" s="374"/>
      <c r="I10" s="318"/>
      <c r="J10" s="317"/>
      <c r="K10" s="390" t="s">
        <v>959</v>
      </c>
      <c r="L10" s="374"/>
      <c r="M10" s="391"/>
      <c r="N10" s="391"/>
      <c r="O10" s="391"/>
      <c r="P10" s="374"/>
      <c r="Q10" s="390" t="s">
        <v>959</v>
      </c>
      <c r="R10" s="374"/>
      <c r="S10" s="318"/>
      <c r="T10" s="374"/>
      <c r="U10" s="374"/>
      <c r="V10" s="389"/>
      <c r="W10" s="374"/>
      <c r="X10" s="374"/>
      <c r="Y10" s="374"/>
      <c r="Z10" s="374"/>
      <c r="AA10" s="374"/>
      <c r="AB10" s="374"/>
      <c r="AC10" s="374"/>
      <c r="AD10" s="390" t="s">
        <v>960</v>
      </c>
      <c r="AE10" s="390"/>
      <c r="AF10" s="390"/>
      <c r="AG10" s="390" t="s">
        <v>961</v>
      </c>
      <c r="AH10" s="374"/>
      <c r="AI10" s="374"/>
      <c r="AJ10" s="374"/>
      <c r="AK10" s="389"/>
    </row>
    <row r="11" spans="1:37" s="373" customFormat="1" ht="19.5" customHeight="1" x14ac:dyDescent="0.2">
      <c r="A11" s="386" t="e">
        <f>LEFT(#REF!,1)</f>
        <v>#REF!</v>
      </c>
      <c r="B11" s="352" t="e">
        <f>MID(#REF!,2,1)</f>
        <v>#REF!</v>
      </c>
      <c r="C11" s="352" t="e">
        <f>MID(#REF!,3,1)</f>
        <v>#REF!</v>
      </c>
      <c r="D11" s="352" t="e">
        <f>MID(#REF!,4,1)</f>
        <v>#REF!</v>
      </c>
      <c r="E11" s="352" t="e">
        <f>MID(#REF!,5,1)</f>
        <v>#REF!</v>
      </c>
      <c r="F11" s="352" t="e">
        <f>MID(#REF!,6,1)</f>
        <v>#REF!</v>
      </c>
      <c r="G11" s="352" t="e">
        <f>MID(#REF!,7,1)</f>
        <v>#REF!</v>
      </c>
      <c r="H11" s="352" t="e">
        <f>MID(#REF!,8,1)</f>
        <v>#REF!</v>
      </c>
      <c r="I11" s="352" t="e">
        <f>MID(#REF!,9,1)</f>
        <v>#REF!</v>
      </c>
      <c r="J11" s="359" t="e">
        <f>MID(#REF!,10,1)</f>
        <v>#REF!</v>
      </c>
      <c r="K11" s="307"/>
      <c r="L11" s="388" t="e">
        <f>IF(#REF!="x","x"," ")</f>
        <v>#REF!</v>
      </c>
      <c r="M11" s="380" t="s">
        <v>965</v>
      </c>
      <c r="N11" s="382"/>
      <c r="O11" s="382"/>
      <c r="P11" s="382"/>
      <c r="Q11" s="382"/>
      <c r="R11" s="388" t="e">
        <f>IF(#REF!="x","x"," ")</f>
        <v>#REF!</v>
      </c>
      <c r="S11" s="380" t="s">
        <v>966</v>
      </c>
      <c r="V11" s="381"/>
      <c r="W11" s="380" t="s">
        <v>962</v>
      </c>
      <c r="AB11" s="380" t="s">
        <v>963</v>
      </c>
      <c r="AD11" s="352" t="e">
        <f>MID(#REF!,1,1)</f>
        <v>#REF!</v>
      </c>
      <c r="AE11" s="352" t="e">
        <f>MID(#REF!,2,1)</f>
        <v>#REF!</v>
      </c>
      <c r="AF11" s="352"/>
      <c r="AG11" s="352" t="e">
        <f>MID(#REF!,1,1)</f>
        <v>#REF!</v>
      </c>
      <c r="AH11" s="352" t="e">
        <f>MID(#REF!,2,1)</f>
        <v>#REF!</v>
      </c>
      <c r="AI11" s="352" t="e">
        <f>MID(#REF!,3,1)</f>
        <v>#REF!</v>
      </c>
      <c r="AJ11" s="352" t="e">
        <f>MID(#REF!,4,1)</f>
        <v>#REF!</v>
      </c>
      <c r="AK11" s="381"/>
    </row>
    <row r="12" spans="1:37" s="373" customFormat="1" ht="19.5" customHeight="1" thickBot="1" x14ac:dyDescent="0.3">
      <c r="A12" s="315" t="s">
        <v>964</v>
      </c>
      <c r="H12" s="307"/>
      <c r="I12" s="307"/>
      <c r="J12" s="313"/>
      <c r="K12" s="307"/>
      <c r="L12" s="384" t="e">
        <f>IF(#REF!="x","x", "")</f>
        <v>#REF!</v>
      </c>
      <c r="M12" s="380" t="s">
        <v>968</v>
      </c>
      <c r="N12" s="382"/>
      <c r="O12" s="382"/>
      <c r="P12" s="382"/>
      <c r="Q12" s="382"/>
      <c r="R12" s="385" t="e">
        <f>IF(#REF!="x","x"," ")</f>
        <v>#REF!</v>
      </c>
      <c r="S12" s="380" t="s">
        <v>969</v>
      </c>
      <c r="V12" s="381"/>
      <c r="W12" s="387"/>
      <c r="X12" s="377"/>
      <c r="Y12" s="377"/>
      <c r="Z12" s="377"/>
      <c r="AA12" s="377"/>
      <c r="AB12" s="376" t="s">
        <v>967</v>
      </c>
      <c r="AC12" s="377"/>
      <c r="AD12" s="350" t="e">
        <f>MID(#REF!,1,1)</f>
        <v>#REF!</v>
      </c>
      <c r="AE12" s="350" t="e">
        <f>MID(#REF!,2,1)</f>
        <v>#REF!</v>
      </c>
      <c r="AF12" s="350"/>
      <c r="AG12" s="350" t="e">
        <f>MID(#REF!,1,1)</f>
        <v>#REF!</v>
      </c>
      <c r="AH12" s="350" t="e">
        <f>MID(#REF!,2,1)</f>
        <v>#REF!</v>
      </c>
      <c r="AI12" s="350" t="e">
        <f>MID(#REF!,3,1)</f>
        <v>#REF!</v>
      </c>
      <c r="AJ12" s="350" t="e">
        <f>MID(#REF!,4,1)</f>
        <v>#REF!</v>
      </c>
      <c r="AK12" s="378"/>
    </row>
    <row r="13" spans="1:37" s="373" customFormat="1" ht="19.5" customHeight="1" x14ac:dyDescent="0.2">
      <c r="A13" s="386" t="e">
        <f>LEFT(#REF!,1)</f>
        <v>#REF!</v>
      </c>
      <c r="B13" s="352" t="e">
        <f>MID(#REF!,2,1)</f>
        <v>#REF!</v>
      </c>
      <c r="C13" s="352" t="e">
        <f>MID(#REF!,3,1)</f>
        <v>#REF!</v>
      </c>
      <c r="D13" s="352" t="e">
        <f>MID(#REF!,4,1)</f>
        <v>#REF!</v>
      </c>
      <c r="E13" s="352" t="e">
        <f>MID(#REF!,5,1)</f>
        <v>#REF!</v>
      </c>
      <c r="F13" s="352" t="e">
        <f>MID(#REF!,6,1)</f>
        <v>#REF!</v>
      </c>
      <c r="G13" s="352" t="e">
        <f>MID(#REF!,7,1)</f>
        <v>#REF!</v>
      </c>
      <c r="H13" s="352" t="e">
        <f>MID(#REF!,8,1)</f>
        <v>#REF!</v>
      </c>
      <c r="I13" s="307"/>
      <c r="J13" s="313"/>
      <c r="K13" s="595"/>
      <c r="L13" s="532"/>
      <c r="M13" s="533" t="s">
        <v>1312</v>
      </c>
      <c r="N13" s="532"/>
      <c r="O13" s="532"/>
      <c r="P13" s="532"/>
      <c r="Q13" s="532"/>
      <c r="R13" s="596" t="s">
        <v>972</v>
      </c>
      <c r="S13" s="532"/>
      <c r="T13" s="532"/>
      <c r="U13" s="532"/>
      <c r="V13" s="535"/>
      <c r="W13" s="380" t="s">
        <v>970</v>
      </c>
      <c r="Y13" s="306"/>
      <c r="Z13" s="307"/>
      <c r="AA13" s="307"/>
      <c r="AB13" s="382"/>
      <c r="AC13" s="307"/>
      <c r="AD13" s="384"/>
      <c r="AE13" s="384"/>
      <c r="AF13" s="384"/>
      <c r="AG13" s="384"/>
      <c r="AH13" s="384"/>
      <c r="AI13" s="384"/>
      <c r="AJ13" s="384"/>
      <c r="AK13" s="313"/>
    </row>
    <row r="14" spans="1:37" s="373" customFormat="1" ht="19.5" customHeight="1" x14ac:dyDescent="0.2">
      <c r="A14" s="315" t="s">
        <v>971</v>
      </c>
      <c r="I14" s="307"/>
      <c r="J14" s="313"/>
      <c r="K14" s="307"/>
      <c r="L14" s="388"/>
      <c r="M14" s="380" t="s">
        <v>1620</v>
      </c>
      <c r="N14" s="382"/>
      <c r="O14" s="382"/>
      <c r="P14" s="382"/>
      <c r="Q14" s="382"/>
      <c r="S14" s="382"/>
      <c r="V14" s="381"/>
      <c r="W14" s="380" t="s">
        <v>945</v>
      </c>
      <c r="Y14" s="306"/>
      <c r="Z14" s="307"/>
      <c r="AA14" s="307"/>
      <c r="AB14" s="380" t="s">
        <v>963</v>
      </c>
      <c r="AC14" s="307"/>
      <c r="AD14" s="352" t="e">
        <f>MID(#REF!,1,1)</f>
        <v>#REF!</v>
      </c>
      <c r="AE14" s="352" t="e">
        <f>MID(#REF!,2,1)</f>
        <v>#REF!</v>
      </c>
      <c r="AF14" s="352"/>
      <c r="AG14" s="352" t="e">
        <f>MID(#REF!,1,1)</f>
        <v>#REF!</v>
      </c>
      <c r="AH14" s="352" t="e">
        <f>MID(#REF!,2,1)</f>
        <v>#REF!</v>
      </c>
      <c r="AI14" s="352" t="e">
        <f>MID(#REF!,3,1)</f>
        <v>#REF!</v>
      </c>
      <c r="AJ14" s="352" t="e">
        <f>MID(#REF!,4,1)</f>
        <v>#REF!</v>
      </c>
      <c r="AK14" s="313"/>
    </row>
    <row r="15" spans="1:37" s="373" customFormat="1" ht="19.5" customHeight="1" thickBot="1" x14ac:dyDescent="0.25">
      <c r="A15" s="379" t="e">
        <f>LEFT(#REF!,1)</f>
        <v>#REF!</v>
      </c>
      <c r="B15" s="309" t="e">
        <f>MID(#REF!,2,1)</f>
        <v>#REF!</v>
      </c>
      <c r="C15" s="377" t="s">
        <v>953</v>
      </c>
      <c r="D15" s="309" t="e">
        <f>MID(#REF!,3,1)</f>
        <v>#REF!</v>
      </c>
      <c r="E15" s="309" t="e">
        <f>MID(#REF!,4,1)</f>
        <v>#REF!</v>
      </c>
      <c r="F15" s="329" t="s">
        <v>953</v>
      </c>
      <c r="G15" s="309" t="e">
        <f>MID(#REF!,5,1)</f>
        <v>#REF!</v>
      </c>
      <c r="H15" s="309"/>
      <c r="I15" s="309"/>
      <c r="J15" s="308"/>
      <c r="K15" s="309"/>
      <c r="L15" s="309"/>
      <c r="M15" s="376" t="s">
        <v>1621</v>
      </c>
      <c r="N15" s="309"/>
      <c r="O15" s="309"/>
      <c r="P15" s="309"/>
      <c r="Q15" s="309"/>
      <c r="R15" s="597" t="s">
        <v>972</v>
      </c>
      <c r="S15" s="309"/>
      <c r="T15" s="377"/>
      <c r="U15" s="377"/>
      <c r="V15" s="378"/>
      <c r="W15" s="376" t="s">
        <v>973</v>
      </c>
      <c r="X15" s="377"/>
      <c r="Y15" s="310"/>
      <c r="Z15" s="309"/>
      <c r="AA15" s="309"/>
      <c r="AB15" s="376" t="s">
        <v>967</v>
      </c>
      <c r="AC15" s="309"/>
      <c r="AD15" s="350" t="e">
        <f>MID(#REF!,1,1)</f>
        <v>#REF!</v>
      </c>
      <c r="AE15" s="350" t="e">
        <f>MID(#REF!,2,1)</f>
        <v>#REF!</v>
      </c>
      <c r="AF15" s="350"/>
      <c r="AG15" s="350" t="e">
        <f>MID(#REF!,1,1)</f>
        <v>#REF!</v>
      </c>
      <c r="AH15" s="350" t="e">
        <f>MID(#REF!,2,1)</f>
        <v>#REF!</v>
      </c>
      <c r="AI15" s="350" t="e">
        <f>MID(#REF!,3,1)</f>
        <v>#REF!</v>
      </c>
      <c r="AJ15" s="350" t="e">
        <f>MID(#REF!,4,1)</f>
        <v>#REF!</v>
      </c>
      <c r="AK15" s="308"/>
    </row>
    <row r="16" spans="1:37" s="373" customFormat="1" ht="4.5" customHeight="1" x14ac:dyDescent="0.3">
      <c r="F16" s="374"/>
      <c r="H16" s="307"/>
      <c r="I16" s="307"/>
      <c r="J16" s="307"/>
      <c r="K16" s="307"/>
      <c r="L16" s="307"/>
      <c r="M16" s="307"/>
      <c r="N16" s="307"/>
      <c r="O16" s="307"/>
      <c r="P16" s="307"/>
      <c r="Q16" s="307"/>
      <c r="R16" s="307"/>
      <c r="S16" s="307"/>
      <c r="V16" s="307"/>
      <c r="W16" s="307"/>
      <c r="X16" s="307"/>
      <c r="Y16" s="307"/>
      <c r="Z16" s="307"/>
      <c r="AA16" s="307"/>
      <c r="AB16" s="307"/>
      <c r="AC16" s="307"/>
      <c r="AD16" s="307"/>
      <c r="AE16" s="307"/>
      <c r="AF16" s="307"/>
      <c r="AG16" s="307"/>
      <c r="AH16" s="307"/>
      <c r="AI16" s="307"/>
      <c r="AJ16" s="307"/>
      <c r="AK16" s="307"/>
    </row>
    <row r="17" spans="1:44" s="373" customFormat="1" ht="3" customHeight="1" thickBot="1" x14ac:dyDescent="0.35">
      <c r="H17" s="307"/>
      <c r="I17" s="307"/>
      <c r="J17" s="307"/>
      <c r="K17" s="307"/>
      <c r="L17" s="307"/>
      <c r="M17" s="307"/>
      <c r="N17" s="307"/>
      <c r="O17" s="307"/>
      <c r="P17" s="307"/>
      <c r="Q17" s="307"/>
      <c r="R17" s="307"/>
      <c r="S17" s="307"/>
      <c r="W17" s="307"/>
      <c r="X17" s="307"/>
      <c r="Y17" s="307"/>
      <c r="Z17" s="307"/>
      <c r="AA17" s="307"/>
      <c r="AB17" s="307"/>
      <c r="AC17" s="307"/>
      <c r="AD17" s="307"/>
      <c r="AE17" s="307"/>
      <c r="AF17" s="307"/>
      <c r="AG17" s="307"/>
      <c r="AH17" s="307"/>
      <c r="AI17" s="307"/>
      <c r="AJ17" s="307"/>
      <c r="AK17" s="307"/>
    </row>
    <row r="18" spans="1:44" s="373" customFormat="1" ht="16.5" x14ac:dyDescent="0.25">
      <c r="A18" s="375" t="s">
        <v>974</v>
      </c>
      <c r="B18" s="374"/>
      <c r="C18" s="374"/>
      <c r="D18" s="374"/>
      <c r="E18" s="374"/>
      <c r="F18" s="374"/>
      <c r="G18" s="374"/>
      <c r="H18" s="318"/>
      <c r="I18" s="318"/>
      <c r="J18" s="318"/>
      <c r="K18" s="318"/>
      <c r="L18" s="318"/>
      <c r="M18" s="318"/>
      <c r="N18" s="318"/>
      <c r="O18" s="318"/>
      <c r="P18" s="318"/>
      <c r="Q18" s="318"/>
      <c r="R18" s="318"/>
      <c r="S18" s="318"/>
      <c r="T18" s="374"/>
      <c r="U18" s="374"/>
      <c r="V18" s="374"/>
      <c r="W18" s="318"/>
      <c r="X18" s="318"/>
      <c r="Y18" s="318"/>
      <c r="Z18" s="318"/>
      <c r="AA18" s="318"/>
      <c r="AB18" s="318"/>
      <c r="AC18" s="318"/>
      <c r="AD18" s="318"/>
      <c r="AE18" s="318"/>
      <c r="AF18" s="318"/>
      <c r="AG18" s="318"/>
      <c r="AH18" s="318"/>
      <c r="AI18" s="318"/>
      <c r="AJ18" s="318"/>
      <c r="AK18" s="317"/>
    </row>
    <row r="19" spans="1:44" s="373" customFormat="1" ht="19.5" customHeight="1" x14ac:dyDescent="0.3">
      <c r="A19" s="360" t="e">
        <f>+LEFT(#REF!,1)</f>
        <v>#REF!</v>
      </c>
      <c r="B19" s="352" t="e">
        <f>+MID(#REF!,2,1)</f>
        <v>#REF!</v>
      </c>
      <c r="C19" s="352" t="e">
        <f>+MID(#REF!,3,1)</f>
        <v>#REF!</v>
      </c>
      <c r="D19" s="352" t="e">
        <f>+MID(#REF!,4,1)</f>
        <v>#REF!</v>
      </c>
      <c r="E19" s="352" t="e">
        <f>+MID(#REF!,5,1)</f>
        <v>#REF!</v>
      </c>
      <c r="F19" s="352" t="e">
        <f>+MID(#REF!,6,1)</f>
        <v>#REF!</v>
      </c>
      <c r="G19" s="352" t="e">
        <f>+MID(#REF!,7,1)</f>
        <v>#REF!</v>
      </c>
      <c r="H19" s="352" t="e">
        <f>+MID(#REF!,8,1)</f>
        <v>#REF!</v>
      </c>
      <c r="I19" s="352" t="e">
        <f>+MID(#REF!,9,1)</f>
        <v>#REF!</v>
      </c>
      <c r="J19" s="352" t="e">
        <f>+MID(#REF!,10,1)</f>
        <v>#REF!</v>
      </c>
      <c r="K19" s="352" t="e">
        <f>+MID(#REF!,11,1)</f>
        <v>#REF!</v>
      </c>
      <c r="L19" s="352" t="e">
        <f>+MID(#REF!,12,1)</f>
        <v>#REF!</v>
      </c>
      <c r="M19" s="352" t="e">
        <f>+MID(#REF!,13,1)</f>
        <v>#REF!</v>
      </c>
      <c r="N19" s="352" t="e">
        <f>+MID(#REF!,14,1)</f>
        <v>#REF!</v>
      </c>
      <c r="O19" s="352" t="e">
        <f>+MID(#REF!,15,1)</f>
        <v>#REF!</v>
      </c>
      <c r="P19" s="352" t="e">
        <f>+MID(#REF!,16,1)</f>
        <v>#REF!</v>
      </c>
      <c r="Q19" s="352" t="e">
        <f>+MID(#REF!,17,1)</f>
        <v>#REF!</v>
      </c>
      <c r="R19" s="352" t="e">
        <f>+MID(#REF!,18,1)</f>
        <v>#REF!</v>
      </c>
      <c r="S19" s="352" t="e">
        <f>+MID(#REF!,19,1)</f>
        <v>#REF!</v>
      </c>
      <c r="T19" s="352" t="e">
        <f>+MID(#REF!,20,1)</f>
        <v>#REF!</v>
      </c>
      <c r="U19" s="352" t="e">
        <f>+MID(#REF!,21,1)</f>
        <v>#REF!</v>
      </c>
      <c r="V19" s="352" t="e">
        <f>+MID(#REF!,22,1)</f>
        <v>#REF!</v>
      </c>
      <c r="W19" s="352" t="e">
        <f>+MID(#REF!,23,1)</f>
        <v>#REF!</v>
      </c>
      <c r="X19" s="352" t="e">
        <f>+MID(#REF!,24,1)</f>
        <v>#REF!</v>
      </c>
      <c r="Y19" s="352" t="e">
        <f>+MID(#REF!,25,1)</f>
        <v>#REF!</v>
      </c>
      <c r="Z19" s="352" t="e">
        <f>+MID(#REF!,26,1)</f>
        <v>#REF!</v>
      </c>
      <c r="AA19" s="352" t="e">
        <f>+MID(#REF!,27,1)</f>
        <v>#REF!</v>
      </c>
      <c r="AB19" s="352" t="e">
        <f>+MID(#REF!,28,1)</f>
        <v>#REF!</v>
      </c>
      <c r="AC19" s="352" t="e">
        <f>+MID(#REF!,29,1)</f>
        <v>#REF!</v>
      </c>
      <c r="AD19" s="352" t="e">
        <f>+MID(#REF!,30,1)</f>
        <v>#REF!</v>
      </c>
      <c r="AE19" s="352" t="e">
        <f>+MID(#REF!,31,1)</f>
        <v>#REF!</v>
      </c>
      <c r="AF19" s="352" t="e">
        <f>+MID(#REF!,32,1)</f>
        <v>#REF!</v>
      </c>
      <c r="AG19" s="352" t="e">
        <f>+MID(#REF!,33,1)</f>
        <v>#REF!</v>
      </c>
      <c r="AH19" s="352" t="e">
        <f>+MID(#REF!,34,1)</f>
        <v>#REF!</v>
      </c>
      <c r="AI19" s="352" t="e">
        <f>+MID(#REF!,35,1)</f>
        <v>#REF!</v>
      </c>
      <c r="AJ19" s="352" t="e">
        <f>+MID(#REF!,36,1)</f>
        <v>#REF!</v>
      </c>
      <c r="AK19" s="359" t="e">
        <f>+MID(#REF!,37,1)</f>
        <v>#REF!</v>
      </c>
    </row>
    <row r="20" spans="1:44" ht="19.5" customHeight="1" x14ac:dyDescent="0.3">
      <c r="A20" s="360" t="e">
        <f>+MID(#REF!,38,1)</f>
        <v>#REF!</v>
      </c>
      <c r="B20" s="352" t="e">
        <f>+MID(#REF!,39,1)</f>
        <v>#REF!</v>
      </c>
      <c r="C20" s="352" t="e">
        <f>+MID(#REF!,40,1)</f>
        <v>#REF!</v>
      </c>
      <c r="D20" s="352" t="e">
        <f>+MID(#REF!,41,1)</f>
        <v>#REF!</v>
      </c>
      <c r="E20" s="352" t="e">
        <f>+MID(#REF!,42,1)</f>
        <v>#REF!</v>
      </c>
      <c r="F20" s="352" t="e">
        <f>+MID(#REF!,43,1)</f>
        <v>#REF!</v>
      </c>
      <c r="G20" s="352" t="e">
        <f>+MID(#REF!,44,1)</f>
        <v>#REF!</v>
      </c>
      <c r="H20" s="352" t="e">
        <f>+MID(#REF!,45,1)</f>
        <v>#REF!</v>
      </c>
      <c r="I20" s="352" t="e">
        <f>+MID(#REF!,46,1)</f>
        <v>#REF!</v>
      </c>
      <c r="J20" s="352" t="e">
        <f>+MID(#REF!,47,1)</f>
        <v>#REF!</v>
      </c>
      <c r="K20" s="352" t="e">
        <f>+MID(#REF!,48,1)</f>
        <v>#REF!</v>
      </c>
      <c r="L20" s="352" t="e">
        <f>+MID(#REF!,49,1)</f>
        <v>#REF!</v>
      </c>
      <c r="M20" s="352" t="e">
        <f>+MID(#REF!,50,1)</f>
        <v>#REF!</v>
      </c>
      <c r="N20" s="352" t="e">
        <f>+MID(#REF!,51,1)</f>
        <v>#REF!</v>
      </c>
      <c r="O20" s="352" t="e">
        <f>+MID(#REF!,52,1)</f>
        <v>#REF!</v>
      </c>
      <c r="P20" s="352" t="e">
        <f>+MID(#REF!,53,1)</f>
        <v>#REF!</v>
      </c>
      <c r="Q20" s="352" t="e">
        <f>+MID(#REF!,54,1)</f>
        <v>#REF!</v>
      </c>
      <c r="R20" s="352" t="e">
        <f>+MID(#REF!,55,1)</f>
        <v>#REF!</v>
      </c>
      <c r="S20" s="352" t="e">
        <f>+MID(#REF!,56,1)</f>
        <v>#REF!</v>
      </c>
      <c r="T20" s="352" t="e">
        <f>+MID(#REF!,57,1)</f>
        <v>#REF!</v>
      </c>
      <c r="U20" s="352" t="e">
        <f>+MID(#REF!,58,1)</f>
        <v>#REF!</v>
      </c>
      <c r="V20" s="352" t="e">
        <f>+MID(#REF!,59,1)</f>
        <v>#REF!</v>
      </c>
      <c r="W20" s="352" t="e">
        <f>+MID(#REF!,60,1)</f>
        <v>#REF!</v>
      </c>
      <c r="X20" s="352" t="e">
        <f>+MID(#REF!,61,1)</f>
        <v>#REF!</v>
      </c>
      <c r="Y20" s="352" t="e">
        <f>+MID(#REF!,62,1)</f>
        <v>#REF!</v>
      </c>
      <c r="Z20" s="352" t="e">
        <f>+MID(#REF!,63,1)</f>
        <v>#REF!</v>
      </c>
      <c r="AA20" s="352" t="e">
        <f>+MID(#REF!,64,1)</f>
        <v>#REF!</v>
      </c>
      <c r="AB20" s="352" t="e">
        <f>+MID(#REF!,65,1)</f>
        <v>#REF!</v>
      </c>
      <c r="AC20" s="352" t="e">
        <f>+MID(#REF!,66,1)</f>
        <v>#REF!</v>
      </c>
      <c r="AD20" s="352" t="e">
        <f>+MID(#REF!,67,1)</f>
        <v>#REF!</v>
      </c>
      <c r="AE20" s="352" t="e">
        <f>+MID(#REF!,68,1)</f>
        <v>#REF!</v>
      </c>
      <c r="AF20" s="352" t="e">
        <f>+MID(#REF!,69,1)</f>
        <v>#REF!</v>
      </c>
      <c r="AG20" s="352" t="e">
        <f>+MID(#REF!,70,1)</f>
        <v>#REF!</v>
      </c>
      <c r="AH20" s="352" t="e">
        <f>+MID(#REF!,71,1)</f>
        <v>#REF!</v>
      </c>
      <c r="AI20" s="352" t="e">
        <f>+MID(#REF!,72,1)</f>
        <v>#REF!</v>
      </c>
      <c r="AJ20" s="352" t="e">
        <f>+MID(#REF!,73,1)</f>
        <v>#REF!</v>
      </c>
      <c r="AK20" s="359" t="e">
        <f>+MID(#REF!,74,1)</f>
        <v>#REF!</v>
      </c>
    </row>
    <row r="21" spans="1:44" ht="14.25" customHeight="1" x14ac:dyDescent="0.3">
      <c r="A21" s="372"/>
      <c r="B21" s="371"/>
      <c r="C21" s="371"/>
      <c r="D21" s="371"/>
      <c r="E21" s="371"/>
      <c r="F21" s="371"/>
      <c r="G21" s="371"/>
      <c r="H21" s="371"/>
      <c r="I21" s="371"/>
      <c r="J21" s="371"/>
      <c r="K21" s="371"/>
      <c r="L21" s="371"/>
      <c r="M21" s="371"/>
      <c r="N21" s="371"/>
      <c r="O21" s="371"/>
      <c r="P21" s="371"/>
      <c r="Q21" s="371"/>
      <c r="R21" s="371"/>
      <c r="S21" s="371"/>
      <c r="T21" s="371"/>
      <c r="U21" s="371"/>
      <c r="V21" s="371"/>
      <c r="W21" s="370"/>
      <c r="X21" s="370"/>
      <c r="Y21" s="370"/>
      <c r="Z21" s="370"/>
      <c r="AA21" s="370"/>
      <c r="AB21" s="370"/>
      <c r="AC21" s="370"/>
      <c r="AD21" s="370"/>
      <c r="AE21" s="370"/>
      <c r="AF21" s="370"/>
      <c r="AG21" s="370"/>
      <c r="AH21" s="370"/>
      <c r="AI21" s="370"/>
      <c r="AJ21" s="370"/>
      <c r="AK21" s="369"/>
    </row>
    <row r="22" spans="1:44" ht="19.5" hidden="1" customHeight="1" x14ac:dyDescent="0.3">
      <c r="A22" s="368"/>
      <c r="B22" s="367"/>
      <c r="C22" s="367"/>
      <c r="D22" s="367"/>
      <c r="E22" s="367"/>
      <c r="F22" s="367"/>
      <c r="G22" s="367" t="e">
        <f>+MID(#REF!,7,1)</f>
        <v>#REF!</v>
      </c>
      <c r="H22" s="367" t="e">
        <f>+MID(#REF!,8,1)</f>
        <v>#REF!</v>
      </c>
      <c r="I22" s="367" t="e">
        <f>+MID(#REF!,9,1)</f>
        <v>#REF!</v>
      </c>
      <c r="J22" s="367" t="e">
        <f>+MID(#REF!,10,1)</f>
        <v>#REF!</v>
      </c>
      <c r="K22" s="367" t="e">
        <f>+MID(#REF!,11,1)</f>
        <v>#REF!</v>
      </c>
      <c r="L22" s="367" t="e">
        <f>+MID(#REF!,12,1)</f>
        <v>#REF!</v>
      </c>
      <c r="M22" s="367" t="e">
        <f>+MID(#REF!,13,1)</f>
        <v>#REF!</v>
      </c>
      <c r="N22" s="367" t="e">
        <f>+MID(#REF!,14,1)</f>
        <v>#REF!</v>
      </c>
      <c r="O22" s="367" t="e">
        <f>+MID(#REF!,15,1)</f>
        <v>#REF!</v>
      </c>
      <c r="P22" s="367" t="e">
        <f>+MID(#REF!,16,1)</f>
        <v>#REF!</v>
      </c>
      <c r="Q22" s="367" t="e">
        <f>+MID(#REF!,17,1)</f>
        <v>#REF!</v>
      </c>
      <c r="R22" s="367" t="e">
        <f>+MID(#REF!,18,1)</f>
        <v>#REF!</v>
      </c>
      <c r="S22" s="367" t="e">
        <f>+MID(#REF!,19,1)</f>
        <v>#REF!</v>
      </c>
      <c r="T22" s="367" t="e">
        <f>+MID(#REF!,20,1)</f>
        <v>#REF!</v>
      </c>
      <c r="U22" s="367" t="e">
        <f>+MID(#REF!,21,1)</f>
        <v>#REF!</v>
      </c>
      <c r="V22" s="367" t="e">
        <f>+MID(#REF!,22,1)</f>
        <v>#REF!</v>
      </c>
      <c r="W22" s="367" t="e">
        <f>+MID(#REF!,23,1)</f>
        <v>#REF!</v>
      </c>
      <c r="X22" s="367" t="e">
        <f>+MID(#REF!,24,1)</f>
        <v>#REF!</v>
      </c>
      <c r="Y22" s="367" t="e">
        <f>+MID(#REF!,25,1)</f>
        <v>#REF!</v>
      </c>
      <c r="Z22" s="367" t="e">
        <f>+MID(#REF!,26,1)</f>
        <v>#REF!</v>
      </c>
      <c r="AA22" s="367" t="e">
        <f>+MID(#REF!,27,1)</f>
        <v>#REF!</v>
      </c>
      <c r="AB22" s="367" t="e">
        <f>+MID(#REF!,28,1)</f>
        <v>#REF!</v>
      </c>
      <c r="AC22" s="367" t="e">
        <f>+MID(#REF!,29,1)</f>
        <v>#REF!</v>
      </c>
      <c r="AD22" s="367" t="e">
        <f>+MID(#REF!,30,1)</f>
        <v>#REF!</v>
      </c>
      <c r="AE22" s="367" t="e">
        <f>+MID(#REF!,31,1)</f>
        <v>#REF!</v>
      </c>
      <c r="AF22" s="367" t="e">
        <f>+MID(#REF!,32,1)</f>
        <v>#REF!</v>
      </c>
      <c r="AG22" s="367" t="e">
        <f>+MID(#REF!,33,1)</f>
        <v>#REF!</v>
      </c>
      <c r="AH22" s="367" t="e">
        <f>+MID(#REF!,34,1)</f>
        <v>#REF!</v>
      </c>
      <c r="AI22" s="367" t="e">
        <f>+MID(#REF!,35,1)</f>
        <v>#REF!</v>
      </c>
      <c r="AJ22" s="367" t="e">
        <f>+MID(#REF!,36,1)</f>
        <v>#REF!</v>
      </c>
      <c r="AK22" s="366" t="e">
        <f>+MID(#REF!,37,1)</f>
        <v>#REF!</v>
      </c>
    </row>
    <row r="23" spans="1:44" s="361" customFormat="1" ht="12" customHeight="1" x14ac:dyDescent="0.25">
      <c r="A23" s="365" t="s">
        <v>975</v>
      </c>
      <c r="B23" s="364"/>
      <c r="C23" s="364"/>
      <c r="D23" s="364"/>
      <c r="E23" s="364"/>
      <c r="F23" s="364"/>
      <c r="G23" s="364"/>
      <c r="H23" s="364"/>
      <c r="I23" s="364"/>
      <c r="J23" s="364"/>
      <c r="K23" s="364"/>
      <c r="L23" s="364"/>
      <c r="M23" s="364"/>
      <c r="N23" s="364"/>
      <c r="O23" s="364"/>
      <c r="P23" s="364"/>
      <c r="Q23" s="364"/>
      <c r="R23" s="364"/>
      <c r="S23" s="364"/>
      <c r="T23" s="364"/>
      <c r="U23" s="364"/>
      <c r="V23" s="364"/>
      <c r="W23" s="363"/>
      <c r="X23" s="363"/>
      <c r="Y23" s="363"/>
      <c r="Z23" s="363"/>
      <c r="AA23" s="363"/>
      <c r="AB23" s="363"/>
      <c r="AC23" s="363"/>
      <c r="AD23" s="363"/>
      <c r="AE23" s="363"/>
      <c r="AF23" s="363"/>
      <c r="AG23" s="363"/>
      <c r="AH23" s="363"/>
      <c r="AI23" s="363"/>
      <c r="AJ23" s="363"/>
      <c r="AK23" s="362"/>
    </row>
    <row r="24" spans="1:44" x14ac:dyDescent="0.25">
      <c r="A24" s="357" t="s">
        <v>976</v>
      </c>
      <c r="W24" s="307"/>
      <c r="X24" s="307"/>
      <c r="Y24" s="307"/>
      <c r="Z24" s="307"/>
      <c r="AA24" s="307"/>
      <c r="AC24" s="307"/>
      <c r="AD24" s="306" t="s">
        <v>977</v>
      </c>
      <c r="AE24" s="307"/>
      <c r="AF24" s="307"/>
      <c r="AG24" s="307"/>
      <c r="AH24" s="307"/>
      <c r="AI24" s="307"/>
      <c r="AJ24" s="307"/>
      <c r="AK24" s="313"/>
    </row>
    <row r="25" spans="1:44" ht="19.5" customHeight="1" x14ac:dyDescent="0.3">
      <c r="A25" s="360" t="e">
        <f>+LEFT(#REF!,1)</f>
        <v>#REF!</v>
      </c>
      <c r="B25" s="352" t="e">
        <f>+MID(#REF!,2,1)</f>
        <v>#REF!</v>
      </c>
      <c r="C25" s="352" t="e">
        <f>+MID(#REF!,3,1)</f>
        <v>#REF!</v>
      </c>
      <c r="D25" s="352" t="e">
        <f>+MID(#REF!,4,1)</f>
        <v>#REF!</v>
      </c>
      <c r="E25" s="352" t="e">
        <f>+MID(#REF!,5,1)</f>
        <v>#REF!</v>
      </c>
      <c r="F25" s="352" t="e">
        <f>+MID(#REF!,6,1)</f>
        <v>#REF!</v>
      </c>
      <c r="G25" s="352" t="e">
        <f>+MID(#REF!,7,1)</f>
        <v>#REF!</v>
      </c>
      <c r="H25" s="352" t="e">
        <f>+MID(#REF!,8,1)</f>
        <v>#REF!</v>
      </c>
      <c r="I25" s="352" t="e">
        <f>+MID(#REF!,9,1)</f>
        <v>#REF!</v>
      </c>
      <c r="J25" s="352" t="e">
        <f>+MID(#REF!,10,1)</f>
        <v>#REF!</v>
      </c>
      <c r="K25" s="352" t="e">
        <f>+MID(#REF!,11,1)</f>
        <v>#REF!</v>
      </c>
      <c r="L25" s="352" t="e">
        <f>+MID(#REF!,12,1)</f>
        <v>#REF!</v>
      </c>
      <c r="M25" s="352" t="e">
        <f>+MID(#REF!,13,1)</f>
        <v>#REF!</v>
      </c>
      <c r="N25" s="352" t="e">
        <f>+MID(#REF!,14,1)</f>
        <v>#REF!</v>
      </c>
      <c r="O25" s="352" t="e">
        <f>+MID(#REF!,15,1)</f>
        <v>#REF!</v>
      </c>
      <c r="P25" s="352" t="e">
        <f>+MID(#REF!,16,1)</f>
        <v>#REF!</v>
      </c>
      <c r="Q25" s="352" t="e">
        <f>+MID(#REF!,17,1)</f>
        <v>#REF!</v>
      </c>
      <c r="R25" s="352" t="e">
        <f>+MID(#REF!,18,1)</f>
        <v>#REF!</v>
      </c>
      <c r="S25" s="352" t="e">
        <f>+MID(#REF!,19,1)</f>
        <v>#REF!</v>
      </c>
      <c r="T25" s="352" t="e">
        <f>+MID(#REF!,20,1)</f>
        <v>#REF!</v>
      </c>
      <c r="U25" s="352" t="e">
        <f>+MID(#REF!,21,1)</f>
        <v>#REF!</v>
      </c>
      <c r="V25" s="352" t="e">
        <f>+MID(#REF!,22,1)</f>
        <v>#REF!</v>
      </c>
      <c r="W25" s="352" t="e">
        <f>+MID(#REF!,23,1)</f>
        <v>#REF!</v>
      </c>
      <c r="X25" s="352" t="e">
        <f>+MID(#REF!,24,1)</f>
        <v>#REF!</v>
      </c>
      <c r="Y25" s="352" t="e">
        <f>+MID(#REF!,25,1)</f>
        <v>#REF!</v>
      </c>
      <c r="Z25" s="352" t="e">
        <f>+MID(#REF!,26,1)</f>
        <v>#REF!</v>
      </c>
      <c r="AA25" s="352" t="e">
        <f>+MID(#REF!,27,1)</f>
        <v>#REF!</v>
      </c>
      <c r="AB25" s="352" t="e">
        <f>+MID(#REF!,28,1)</f>
        <v>#REF!</v>
      </c>
      <c r="AC25" s="354"/>
      <c r="AD25" s="352" t="e">
        <f>+LEFT(#REF!,1)</f>
        <v>#REF!</v>
      </c>
      <c r="AE25" s="352" t="e">
        <f>+MID(#REF!,2,1)</f>
        <v>#REF!</v>
      </c>
      <c r="AF25" s="352" t="e">
        <f>+MID(#REF!,3,1)</f>
        <v>#REF!</v>
      </c>
      <c r="AG25" s="352" t="e">
        <f>+MID(#REF!,4,1)</f>
        <v>#REF!</v>
      </c>
      <c r="AH25" s="352" t="e">
        <f>+MID(#REF!,5,1)</f>
        <v>#REF!</v>
      </c>
      <c r="AI25" s="352" t="e">
        <f>+MID(#REF!,6,1)</f>
        <v>#REF!</v>
      </c>
      <c r="AJ25" s="352" t="e">
        <f>+MID(#REF!,7,1)</f>
        <v>#REF!</v>
      </c>
      <c r="AK25" s="359" t="e">
        <f>+MID(#REF!,8,1)</f>
        <v>#REF!</v>
      </c>
      <c r="AR25" s="611"/>
    </row>
    <row r="26" spans="1:44" x14ac:dyDescent="0.25">
      <c r="A26" s="357" t="s">
        <v>978</v>
      </c>
      <c r="G26" s="356" t="s">
        <v>979</v>
      </c>
      <c r="H26" s="356"/>
      <c r="I26" s="356"/>
      <c r="J26" s="356"/>
      <c r="K26" s="356"/>
      <c r="L26" s="356"/>
      <c r="M26" s="356"/>
      <c r="N26" s="356"/>
      <c r="O26" s="356"/>
      <c r="P26" s="356"/>
      <c r="Q26" s="356"/>
      <c r="R26" s="356"/>
      <c r="S26" s="356"/>
      <c r="T26" s="356"/>
      <c r="U26" s="356"/>
      <c r="V26" s="356"/>
      <c r="W26" s="356"/>
      <c r="X26" s="356"/>
      <c r="Y26" s="356"/>
      <c r="Z26" s="356"/>
      <c r="AA26" s="356"/>
      <c r="AB26" s="356"/>
      <c r="AC26" s="356"/>
      <c r="AD26" s="356"/>
      <c r="AE26" s="307"/>
      <c r="AF26" s="307"/>
      <c r="AG26" s="307"/>
      <c r="AH26" s="307"/>
      <c r="AI26" s="307"/>
      <c r="AJ26" s="307"/>
      <c r="AK26" s="313"/>
    </row>
    <row r="27" spans="1:44" s="358" customFormat="1" ht="19.5" customHeight="1" x14ac:dyDescent="0.3">
      <c r="A27" s="360" t="e">
        <f>+LEFT(#REF!,1)</f>
        <v>#REF!</v>
      </c>
      <c r="B27" s="352" t="e">
        <f>+MID(#REF!,2,1)</f>
        <v>#REF!</v>
      </c>
      <c r="C27" s="352" t="e">
        <f>+MID(#REF!,3,1)</f>
        <v>#REF!</v>
      </c>
      <c r="D27" s="352" t="e">
        <f>+MID(#REF!,4,1)</f>
        <v>#REF!</v>
      </c>
      <c r="E27" s="352" t="e">
        <f>+MID(#REF!,5,1)</f>
        <v>#REF!</v>
      </c>
      <c r="F27" s="352"/>
      <c r="G27" s="352" t="e">
        <f>+LEFT(#REF!,1)</f>
        <v>#REF!</v>
      </c>
      <c r="H27" s="352" t="e">
        <f>+MID(#REF!,2,1)</f>
        <v>#REF!</v>
      </c>
      <c r="I27" s="352" t="e">
        <f>+MID(#REF!,3,1)</f>
        <v>#REF!</v>
      </c>
      <c r="J27" s="352" t="e">
        <f>+MID(#REF!,4,1)</f>
        <v>#REF!</v>
      </c>
      <c r="K27" s="352" t="e">
        <f>+MID(#REF!,5,1)</f>
        <v>#REF!</v>
      </c>
      <c r="L27" s="352" t="e">
        <f>+MID(#REF!,6,1)</f>
        <v>#REF!</v>
      </c>
      <c r="M27" s="352" t="e">
        <f>+MID(#REF!,7,1)</f>
        <v>#REF!</v>
      </c>
      <c r="N27" s="352" t="e">
        <f>+MID(#REF!,8,1)</f>
        <v>#REF!</v>
      </c>
      <c r="O27" s="352" t="e">
        <f>+MID(#REF!,9,1)</f>
        <v>#REF!</v>
      </c>
      <c r="P27" s="352" t="e">
        <f>+MID(#REF!,10,1)</f>
        <v>#REF!</v>
      </c>
      <c r="Q27" s="352" t="e">
        <f>+MID(#REF!,11,1)</f>
        <v>#REF!</v>
      </c>
      <c r="R27" s="352" t="e">
        <f>+MID(#REF!,12,1)</f>
        <v>#REF!</v>
      </c>
      <c r="S27" s="352" t="e">
        <f>+MID(#REF!,13,1)</f>
        <v>#REF!</v>
      </c>
      <c r="T27" s="352" t="e">
        <f>+MID(#REF!,14,1)</f>
        <v>#REF!</v>
      </c>
      <c r="U27" s="352" t="e">
        <f>+MID(#REF!,15,1)</f>
        <v>#REF!</v>
      </c>
      <c r="V27" s="352" t="e">
        <f>+MID(#REF!,16,1)</f>
        <v>#REF!</v>
      </c>
      <c r="W27" s="352" t="e">
        <f>+MID(#REF!,17,1)</f>
        <v>#REF!</v>
      </c>
      <c r="X27" s="352" t="e">
        <f>+MID(#REF!,18,1)</f>
        <v>#REF!</v>
      </c>
      <c r="Y27" s="352" t="e">
        <f>+MID(#REF!,19,1)</f>
        <v>#REF!</v>
      </c>
      <c r="Z27" s="352" t="e">
        <f>+MID(#REF!,20,1)</f>
        <v>#REF!</v>
      </c>
      <c r="AA27" s="352" t="e">
        <f>+MID(#REF!,21,1)</f>
        <v>#REF!</v>
      </c>
      <c r="AB27" s="352" t="e">
        <f>+MID(#REF!,22,1)</f>
        <v>#REF!</v>
      </c>
      <c r="AC27" s="352" t="e">
        <f>+MID(#REF!,23,1)</f>
        <v>#REF!</v>
      </c>
      <c r="AD27" s="352" t="e">
        <f>+MID(#REF!,24,1)</f>
        <v>#REF!</v>
      </c>
      <c r="AE27" s="352" t="e">
        <f>+MID(#REF!,25,1)</f>
        <v>#REF!</v>
      </c>
      <c r="AF27" s="352" t="e">
        <f>+MID(#REF!,26,1)</f>
        <v>#REF!</v>
      </c>
      <c r="AG27" s="352" t="e">
        <f>+MID(#REF!,27,1)</f>
        <v>#REF!</v>
      </c>
      <c r="AH27" s="352" t="e">
        <f>+MID(#REF!,28,1)</f>
        <v>#REF!</v>
      </c>
      <c r="AI27" s="352" t="e">
        <f>+MID(#REF!,29,1)</f>
        <v>#REF!</v>
      </c>
      <c r="AJ27" s="352" t="e">
        <f>+MID(#REF!,30,1)</f>
        <v>#REF!</v>
      </c>
      <c r="AK27" s="359" t="e">
        <f>+MID(#REF!,31,1)</f>
        <v>#REF!</v>
      </c>
    </row>
    <row r="28" spans="1:44" x14ac:dyDescent="0.25">
      <c r="A28" s="357" t="s">
        <v>980</v>
      </c>
      <c r="G28" s="356"/>
      <c r="H28" s="356"/>
      <c r="I28" s="356"/>
      <c r="J28" s="356"/>
      <c r="K28" s="356"/>
      <c r="L28" s="356"/>
      <c r="M28" s="356"/>
      <c r="O28" s="356" t="s">
        <v>981</v>
      </c>
      <c r="P28" s="356"/>
      <c r="Q28" s="356"/>
      <c r="R28" s="356"/>
      <c r="S28" s="356"/>
      <c r="T28" s="356"/>
      <c r="U28" s="356"/>
      <c r="V28" s="356"/>
      <c r="W28" s="356"/>
      <c r="X28" s="356"/>
      <c r="Y28" s="356"/>
      <c r="Z28" s="356"/>
      <c r="AA28" s="356"/>
      <c r="AB28" s="356"/>
      <c r="AC28" s="356"/>
      <c r="AD28" s="356"/>
      <c r="AE28" s="307"/>
      <c r="AF28" s="307"/>
      <c r="AG28" s="307"/>
      <c r="AH28" s="307"/>
      <c r="AI28" s="307"/>
      <c r="AJ28" s="307"/>
      <c r="AK28" s="313"/>
    </row>
    <row r="29" spans="1:44" ht="19.5" customHeight="1" x14ac:dyDescent="0.3">
      <c r="A29" s="355">
        <v>0</v>
      </c>
      <c r="B29" s="352" t="e">
        <f>+LEFT(#REF!,1)</f>
        <v>#REF!</v>
      </c>
      <c r="C29" s="352" t="e">
        <f>+MID(#REF!,2,1)</f>
        <v>#REF!</v>
      </c>
      <c r="D29" s="352" t="e">
        <f>+MID(#REF!,3,1)</f>
        <v>#REF!</v>
      </c>
      <c r="E29" s="352" t="s">
        <v>982</v>
      </c>
      <c r="F29" s="352" t="e">
        <f>+LEFT(#REF!,1)</f>
        <v>#REF!</v>
      </c>
      <c r="G29" s="352" t="e">
        <f>+MID(#REF!,2,1)</f>
        <v>#REF!</v>
      </c>
      <c r="H29" s="352" t="e">
        <f>+MID(#REF!,3,1)</f>
        <v>#REF!</v>
      </c>
      <c r="I29" s="352" t="e">
        <f>+MID(#REF!,4,1)</f>
        <v>#REF!</v>
      </c>
      <c r="J29" s="352" t="e">
        <f>+MID(#REF!,5,1)</f>
        <v>#REF!</v>
      </c>
      <c r="K29" s="352" t="e">
        <f>+MID(#REF!,6,1)</f>
        <v>#REF!</v>
      </c>
      <c r="L29" s="352" t="e">
        <f>+MID(#REF!,7,1)</f>
        <v>#REF!</v>
      </c>
      <c r="M29" s="352" t="e">
        <f>+MID(#REF!,8,1)</f>
        <v>#REF!</v>
      </c>
      <c r="N29" s="354"/>
      <c r="O29" s="353">
        <v>0</v>
      </c>
      <c r="P29" s="352" t="e">
        <f>+LEFT(#REF!,1)</f>
        <v>#REF!</v>
      </c>
      <c r="Q29" s="352" t="e">
        <f>+MID(#REF!,2,1)</f>
        <v>#REF!</v>
      </c>
      <c r="R29" s="352" t="e">
        <f>+MID(#REF!,3,1)</f>
        <v>#REF!</v>
      </c>
      <c r="S29" s="352" t="s">
        <v>982</v>
      </c>
      <c r="T29" s="352" t="e">
        <f>+LEFT(#REF!,1)</f>
        <v>#REF!</v>
      </c>
      <c r="U29" s="352" t="e">
        <f>+MID(#REF!,2,1)</f>
        <v>#REF!</v>
      </c>
      <c r="V29" s="352" t="e">
        <f>+MID(#REF!,3,1)</f>
        <v>#REF!</v>
      </c>
      <c r="W29" s="352" t="e">
        <f>+MID(#REF!,4,1)</f>
        <v>#REF!</v>
      </c>
      <c r="X29" s="352" t="e">
        <f>+MID(#REF!,5,1)</f>
        <v>#REF!</v>
      </c>
      <c r="Y29" s="352" t="e">
        <f>+MID(#REF!,6,1)</f>
        <v>#REF!</v>
      </c>
      <c r="Z29" s="352" t="e">
        <f>+MID(#REF!,7,1)</f>
        <v>#REF!</v>
      </c>
      <c r="AA29" s="352" t="e">
        <f>+MID(#REF!,8,1)</f>
        <v>#REF!</v>
      </c>
      <c r="AB29" s="352"/>
      <c r="AC29" s="352"/>
      <c r="AD29" s="352"/>
      <c r="AE29" s="307"/>
      <c r="AF29" s="307"/>
      <c r="AG29" s="307" t="s">
        <v>983</v>
      </c>
      <c r="AH29" s="307"/>
      <c r="AI29" s="307"/>
      <c r="AJ29" s="307"/>
      <c r="AK29" s="313"/>
    </row>
    <row r="30" spans="1:44" s="306" customFormat="1" x14ac:dyDescent="0.25">
      <c r="A30" s="315" t="s">
        <v>984</v>
      </c>
      <c r="W30" s="307"/>
      <c r="X30" s="307"/>
      <c r="Y30" s="307"/>
      <c r="Z30" s="307"/>
      <c r="AA30" s="307"/>
      <c r="AB30" s="307"/>
      <c r="AC30" s="307"/>
      <c r="AD30" s="307"/>
      <c r="AE30" s="307"/>
      <c r="AF30" s="307"/>
      <c r="AG30" s="307"/>
      <c r="AH30" s="307"/>
      <c r="AI30" s="307"/>
      <c r="AJ30" s="307"/>
      <c r="AK30" s="313"/>
    </row>
    <row r="31" spans="1:44" ht="19.5" customHeight="1" thickBot="1" x14ac:dyDescent="0.35">
      <c r="A31" s="351" t="e">
        <f>+LEFT(#REF!,1)</f>
        <v>#REF!</v>
      </c>
      <c r="B31" s="350" t="e">
        <f>+MID(#REF!,2,1)</f>
        <v>#REF!</v>
      </c>
      <c r="C31" s="350" t="e">
        <f>+MID(#REF!,3,1)</f>
        <v>#REF!</v>
      </c>
      <c r="D31" s="350" t="e">
        <f>+MID(#REF!,4,1)</f>
        <v>#REF!</v>
      </c>
      <c r="E31" s="350" t="e">
        <f>+MID(#REF!,5,1)</f>
        <v>#REF!</v>
      </c>
      <c r="F31" s="350" t="e">
        <f>+MID(#REF!,6,1)</f>
        <v>#REF!</v>
      </c>
      <c r="G31" s="350" t="e">
        <f>+MID(#REF!,7,1)</f>
        <v>#REF!</v>
      </c>
      <c r="H31" s="350" t="e">
        <f>+MID(#REF!,8,1)</f>
        <v>#REF!</v>
      </c>
      <c r="I31" s="350" t="e">
        <f>+MID(#REF!,9,1)</f>
        <v>#REF!</v>
      </c>
      <c r="J31" s="350" t="e">
        <f>+MID(#REF!,10,1)</f>
        <v>#REF!</v>
      </c>
      <c r="K31" s="350" t="e">
        <f>+MID(#REF!,11,1)</f>
        <v>#REF!</v>
      </c>
      <c r="L31" s="350" t="e">
        <f>+MID(#REF!,12,1)</f>
        <v>#REF!</v>
      </c>
      <c r="M31" s="350" t="e">
        <f>+MID(#REF!,13,1)</f>
        <v>#REF!</v>
      </c>
      <c r="N31" s="350" t="e">
        <f>+MID(#REF!,14,1)</f>
        <v>#REF!</v>
      </c>
      <c r="O31" s="350" t="e">
        <f>+MID(#REF!,15,1)</f>
        <v>#REF!</v>
      </c>
      <c r="P31" s="350" t="e">
        <f>+MID(#REF!,16,1)</f>
        <v>#REF!</v>
      </c>
      <c r="Q31" s="350" t="e">
        <f>+MID(#REF!,17,1)</f>
        <v>#REF!</v>
      </c>
      <c r="R31" s="350" t="e">
        <f>+MID(#REF!,18,1)</f>
        <v>#REF!</v>
      </c>
      <c r="S31" s="350" t="e">
        <f>+MID(#REF!,19,1)</f>
        <v>#REF!</v>
      </c>
      <c r="T31" s="350" t="e">
        <f>+MID(#REF!,20,1)</f>
        <v>#REF!</v>
      </c>
      <c r="U31" s="350" t="e">
        <f>+MID(#REF!,21,1)</f>
        <v>#REF!</v>
      </c>
      <c r="V31" s="350" t="e">
        <f>+MID(#REF!,22,1)</f>
        <v>#REF!</v>
      </c>
      <c r="W31" s="350" t="e">
        <f>+MID(#REF!,23,1)</f>
        <v>#REF!</v>
      </c>
      <c r="X31" s="350" t="e">
        <f>+MID(#REF!,24,1)</f>
        <v>#REF!</v>
      </c>
      <c r="Y31" s="350" t="e">
        <f>+MID(#REF!,25,1)</f>
        <v>#REF!</v>
      </c>
      <c r="Z31" s="350" t="e">
        <f>+MID(#REF!,26,1)</f>
        <v>#REF!</v>
      </c>
      <c r="AA31" s="350" t="e">
        <f>+MID(#REF!,27,1)</f>
        <v>#REF!</v>
      </c>
      <c r="AB31" s="350" t="e">
        <f>+MID(#REF!,28,1)</f>
        <v>#REF!</v>
      </c>
      <c r="AC31" s="350" t="e">
        <f>+MID(#REF!,29,1)</f>
        <v>#REF!</v>
      </c>
      <c r="AD31" s="350" t="e">
        <f>+MID(#REF!,30,1)</f>
        <v>#REF!</v>
      </c>
      <c r="AE31" s="350" t="e">
        <f>+MID(#REF!,31,1)</f>
        <v>#REF!</v>
      </c>
      <c r="AF31" s="350" t="e">
        <f>+MID(#REF!,32,1)</f>
        <v>#REF!</v>
      </c>
      <c r="AG31" s="350" t="e">
        <f>+MID(#REF!,33,1)</f>
        <v>#REF!</v>
      </c>
      <c r="AH31" s="350" t="e">
        <f>+MID(#REF!,34,1)</f>
        <v>#REF!</v>
      </c>
      <c r="AI31" s="350" t="e">
        <f>+MID(#REF!,35,1)</f>
        <v>#REF!</v>
      </c>
      <c r="AJ31" s="350" t="e">
        <f>+MID(#REF!,36,1)</f>
        <v>#REF!</v>
      </c>
      <c r="AK31" s="349" t="e">
        <f>+MID(#REF!,37,1)</f>
        <v>#REF!</v>
      </c>
    </row>
    <row r="32" spans="1:44" s="306" customFormat="1" ht="4.5" customHeight="1" thickBot="1" x14ac:dyDescent="0.35">
      <c r="W32" s="307"/>
      <c r="X32" s="307"/>
      <c r="Y32" s="307"/>
      <c r="Z32" s="307"/>
      <c r="AA32" s="307"/>
      <c r="AB32" s="307"/>
      <c r="AC32" s="307"/>
      <c r="AD32" s="307"/>
      <c r="AE32" s="307"/>
      <c r="AF32" s="307"/>
      <c r="AG32" s="307"/>
      <c r="AH32" s="307"/>
      <c r="AI32" s="307"/>
      <c r="AJ32" s="307"/>
      <c r="AK32" s="307"/>
    </row>
    <row r="33" spans="1:37" s="345" customFormat="1" ht="12.75" customHeight="1" x14ac:dyDescent="0.25">
      <c r="A33" s="348" t="s">
        <v>985</v>
      </c>
      <c r="B33" s="347"/>
      <c r="C33" s="347"/>
      <c r="D33" s="347"/>
      <c r="E33" s="347"/>
      <c r="F33" s="347"/>
      <c r="G33" s="347"/>
      <c r="H33" s="347"/>
      <c r="I33" s="347"/>
      <c r="J33" s="347"/>
      <c r="K33" s="346"/>
      <c r="L33" s="1459" t="s">
        <v>1623</v>
      </c>
      <c r="M33" s="1460"/>
      <c r="N33" s="1460"/>
      <c r="O33" s="1460"/>
      <c r="P33" s="1460"/>
      <c r="Q33" s="1460"/>
      <c r="R33" s="1460"/>
      <c r="S33" s="1460"/>
      <c r="T33" s="1461"/>
      <c r="U33" s="1460" t="s">
        <v>987</v>
      </c>
      <c r="V33" s="1460"/>
      <c r="W33" s="1460"/>
      <c r="X33" s="1460"/>
      <c r="Y33" s="1460"/>
      <c r="Z33" s="1460"/>
      <c r="AA33" s="1460"/>
      <c r="AB33" s="1461"/>
      <c r="AC33" s="1459" t="s">
        <v>1622</v>
      </c>
      <c r="AD33" s="1460"/>
      <c r="AE33" s="1460"/>
      <c r="AF33" s="1460"/>
      <c r="AG33" s="1460"/>
      <c r="AH33" s="1460"/>
      <c r="AI33" s="1460"/>
      <c r="AJ33" s="1460"/>
      <c r="AK33" s="1465"/>
    </row>
    <row r="34" spans="1:37" s="306" customFormat="1" ht="19.5" customHeight="1" x14ac:dyDescent="0.25">
      <c r="A34" s="331" t="e">
        <f>LEFT(TEXT(#REF!,"dd.m.yyyy"),1)</f>
        <v>#REF!</v>
      </c>
      <c r="B34" s="330" t="e">
        <f>MID(TEXT(#REF!,"dd.mm.yyyy"),2,1)</f>
        <v>#REF!</v>
      </c>
      <c r="C34" s="329" t="s">
        <v>953</v>
      </c>
      <c r="D34" s="330" t="e">
        <f>MID(TEXT(#REF!,"dd.mm.yyyy"),4,1)</f>
        <v>#REF!</v>
      </c>
      <c r="E34" s="330" t="e">
        <f>MID(TEXT(#REF!,"dd.mm.yyyy"),5,1)</f>
        <v>#REF!</v>
      </c>
      <c r="F34" s="329" t="s">
        <v>953</v>
      </c>
      <c r="G34" s="328" t="e">
        <f>MID(TEXT(#REF!,"dd.mm.yyyy"),7,1)</f>
        <v>#REF!</v>
      </c>
      <c r="H34" s="328" t="e">
        <f>MID(TEXT(#REF!,"dd.mm.yyyy"),8,1)</f>
        <v>#REF!</v>
      </c>
      <c r="I34" s="328" t="e">
        <f>MID(TEXT(#REF!,"dd.mm.yyyy"),9,1)</f>
        <v>#REF!</v>
      </c>
      <c r="J34" s="328" t="e">
        <f>MID(TEXT(#REF!,"dd.mm.yyyy"),10,1)</f>
        <v>#REF!</v>
      </c>
      <c r="K34" s="344"/>
      <c r="L34" s="1462"/>
      <c r="M34" s="1463"/>
      <c r="N34" s="1463"/>
      <c r="O34" s="1463"/>
      <c r="P34" s="1463"/>
      <c r="Q34" s="1463"/>
      <c r="R34" s="1463"/>
      <c r="S34" s="1463"/>
      <c r="T34" s="1464"/>
      <c r="U34" s="1463"/>
      <c r="V34" s="1463"/>
      <c r="W34" s="1463"/>
      <c r="X34" s="1463"/>
      <c r="Y34" s="1463"/>
      <c r="Z34" s="1463"/>
      <c r="AA34" s="1463"/>
      <c r="AB34" s="1464"/>
      <c r="AC34" s="1462"/>
      <c r="AD34" s="1463"/>
      <c r="AE34" s="1463"/>
      <c r="AF34" s="1463"/>
      <c r="AG34" s="1463"/>
      <c r="AH34" s="1463"/>
      <c r="AI34" s="1463"/>
      <c r="AJ34" s="1463"/>
      <c r="AK34" s="1466"/>
    </row>
    <row r="35" spans="1:37" s="306" customFormat="1" ht="12.75" customHeight="1" x14ac:dyDescent="0.25">
      <c r="A35" s="343"/>
      <c r="B35" s="342"/>
      <c r="C35" s="342"/>
      <c r="D35" s="342"/>
      <c r="E35" s="342"/>
      <c r="F35" s="342"/>
      <c r="G35" s="341"/>
      <c r="H35" s="341"/>
      <c r="I35" s="341"/>
      <c r="J35" s="341"/>
      <c r="K35" s="340"/>
      <c r="L35" s="1462"/>
      <c r="M35" s="1463"/>
      <c r="N35" s="1463"/>
      <c r="O35" s="1463"/>
      <c r="P35" s="1463"/>
      <c r="Q35" s="1463"/>
      <c r="R35" s="1463"/>
      <c r="S35" s="1463"/>
      <c r="T35" s="1464"/>
      <c r="U35" s="1463"/>
      <c r="V35" s="1463"/>
      <c r="W35" s="1463"/>
      <c r="X35" s="1463"/>
      <c r="Y35" s="1463"/>
      <c r="Z35" s="1463"/>
      <c r="AA35" s="1463"/>
      <c r="AB35" s="1464"/>
      <c r="AC35" s="1462"/>
      <c r="AD35" s="1463"/>
      <c r="AE35" s="1463"/>
      <c r="AF35" s="1463"/>
      <c r="AG35" s="1463"/>
      <c r="AH35" s="1463"/>
      <c r="AI35" s="1463"/>
      <c r="AJ35" s="1463"/>
      <c r="AK35" s="1466"/>
    </row>
    <row r="36" spans="1:37" s="306" customFormat="1" x14ac:dyDescent="0.2">
      <c r="A36" s="315" t="s">
        <v>989</v>
      </c>
      <c r="G36" s="339"/>
      <c r="H36" s="339"/>
      <c r="I36" s="339"/>
      <c r="J36" s="339"/>
      <c r="K36" s="338"/>
      <c r="L36" s="337"/>
      <c r="M36" s="337"/>
      <c r="N36" s="337"/>
      <c r="O36" s="337"/>
      <c r="P36" s="337"/>
      <c r="Q36" s="337"/>
      <c r="R36" s="337"/>
      <c r="T36" s="335"/>
      <c r="U36" s="336"/>
      <c r="V36" s="336"/>
      <c r="W36" s="336"/>
      <c r="X36" s="336"/>
      <c r="Y36" s="336"/>
      <c r="Z36" s="307"/>
      <c r="AA36" s="336"/>
      <c r="AB36" s="335"/>
      <c r="AC36" s="334"/>
      <c r="AD36" s="333"/>
      <c r="AE36" s="333"/>
      <c r="AF36" s="333"/>
      <c r="AG36" s="333"/>
      <c r="AH36" s="333"/>
      <c r="AI36" s="333"/>
      <c r="AJ36" s="333"/>
      <c r="AK36" s="332"/>
    </row>
    <row r="37" spans="1:37" s="306" customFormat="1" ht="19.5" customHeight="1" x14ac:dyDescent="0.3">
      <c r="A37" s="331" t="e">
        <f>IF(#REF!="","",LEFT(TEXT(#REF!,"dd.mm.yyyy"),1))</f>
        <v>#REF!</v>
      </c>
      <c r="B37" s="330" t="e">
        <f>IF(#REF!="","",MID(TEXT(#REF!,"dd.mm.yyyy"),2,1))</f>
        <v>#REF!</v>
      </c>
      <c r="C37" s="329" t="s">
        <v>953</v>
      </c>
      <c r="D37" s="330" t="e">
        <f>IF(#REF!="","",MID(TEXT(#REF!,"dd.mm.yyyy"),4,1))</f>
        <v>#REF!</v>
      </c>
      <c r="E37" s="330" t="e">
        <f>IF(#REF!="","",MID(TEXT(#REF!,"dd.mm.yyyy"),5,1))</f>
        <v>#REF!</v>
      </c>
      <c r="F37" s="329" t="s">
        <v>953</v>
      </c>
      <c r="G37" s="328" t="e">
        <f>IF(#REF!="","",MID(TEXT(#REF!,"dd.mm.yyyy"),7,1))</f>
        <v>#REF!</v>
      </c>
      <c r="H37" s="328" t="e">
        <f>IF(#REF!="","",MID(TEXT(#REF!,"dd.mm.yyyy"),8,1))</f>
        <v>#REF!</v>
      </c>
      <c r="I37" s="328" t="e">
        <f>IF(#REF!="","",MID(TEXT(#REF!,"dd.mm.yyyy"),9,1))</f>
        <v>#REF!</v>
      </c>
      <c r="J37" s="328" t="e">
        <f>IF(#REF!="","",MID(TEXT(#REF!,"dd.mm.yyyy"),10,1))</f>
        <v>#REF!</v>
      </c>
      <c r="K37" s="327"/>
      <c r="L37" s="326"/>
      <c r="M37" s="325"/>
      <c r="N37" s="325"/>
      <c r="O37" s="325"/>
      <c r="P37" s="325"/>
      <c r="Q37" s="325"/>
      <c r="R37" s="325"/>
      <c r="S37" s="325"/>
      <c r="T37" s="324"/>
      <c r="U37" s="326"/>
      <c r="V37" s="325"/>
      <c r="W37" s="325"/>
      <c r="X37" s="325"/>
      <c r="Y37" s="325"/>
      <c r="Z37" s="325"/>
      <c r="AA37" s="325"/>
      <c r="AB37" s="324"/>
      <c r="AC37" s="307"/>
      <c r="AD37" s="307"/>
      <c r="AE37" s="307"/>
      <c r="AF37" s="307"/>
      <c r="AG37" s="307"/>
      <c r="AH37" s="307"/>
      <c r="AI37" s="307"/>
      <c r="AJ37" s="307"/>
      <c r="AK37" s="313"/>
    </row>
    <row r="38" spans="1:37" s="312" customFormat="1" ht="12" thickBot="1" x14ac:dyDescent="0.35">
      <c r="A38" s="323"/>
      <c r="B38" s="322"/>
      <c r="C38" s="322"/>
      <c r="D38" s="322"/>
      <c r="E38" s="322"/>
      <c r="F38" s="322"/>
      <c r="G38" s="322"/>
      <c r="H38" s="322"/>
      <c r="I38" s="322"/>
      <c r="J38" s="322"/>
      <c r="K38" s="321"/>
      <c r="L38" s="1467" t="e">
        <f>#REF!</f>
        <v>#REF!</v>
      </c>
      <c r="M38" s="1468"/>
      <c r="N38" s="1468"/>
      <c r="O38" s="1468"/>
      <c r="P38" s="1468"/>
      <c r="Q38" s="1468"/>
      <c r="R38" s="1468"/>
      <c r="S38" s="1468"/>
      <c r="T38" s="1469"/>
      <c r="U38" s="1467" t="e">
        <f>#REF!</f>
        <v>#REF!</v>
      </c>
      <c r="V38" s="1468"/>
      <c r="W38" s="1468"/>
      <c r="X38" s="1468"/>
      <c r="Y38" s="1468"/>
      <c r="Z38" s="1468"/>
      <c r="AA38" s="1468"/>
      <c r="AB38" s="1469"/>
      <c r="AC38" s="1467" t="e">
        <f>#REF!</f>
        <v>#REF!</v>
      </c>
      <c r="AD38" s="1468"/>
      <c r="AE38" s="1468"/>
      <c r="AF38" s="1468"/>
      <c r="AG38" s="1468"/>
      <c r="AH38" s="1468"/>
      <c r="AI38" s="1468"/>
      <c r="AJ38" s="1468"/>
      <c r="AK38" s="1470"/>
    </row>
    <row r="39" spans="1:37" s="312" customFormat="1" ht="13.15" x14ac:dyDescent="0.3">
      <c r="W39" s="307"/>
      <c r="X39" s="307"/>
      <c r="Y39" s="307"/>
      <c r="Z39" s="307"/>
      <c r="AA39" s="307"/>
      <c r="AB39" s="307"/>
      <c r="AC39" s="307"/>
      <c r="AD39" s="307"/>
      <c r="AE39" s="307"/>
      <c r="AF39" s="307"/>
      <c r="AG39" s="307"/>
      <c r="AH39" s="307"/>
      <c r="AI39" s="307"/>
      <c r="AJ39" s="307"/>
      <c r="AK39" s="307"/>
    </row>
    <row r="40" spans="1:37" s="312" customFormat="1" ht="12.75" customHeight="1" x14ac:dyDescent="0.25">
      <c r="W40" s="307"/>
      <c r="X40" s="307"/>
      <c r="Y40" s="307"/>
      <c r="Z40" s="307"/>
      <c r="AA40" s="307"/>
      <c r="AB40" s="307"/>
      <c r="AC40" s="307"/>
      <c r="AD40" s="307"/>
      <c r="AE40" s="307"/>
      <c r="AF40" s="307"/>
      <c r="AG40" s="307"/>
      <c r="AH40" s="307"/>
      <c r="AI40" s="307"/>
      <c r="AJ40" s="307"/>
      <c r="AK40" s="307"/>
    </row>
    <row r="41" spans="1:37" s="312" customFormat="1" x14ac:dyDescent="0.25">
      <c r="W41" s="307"/>
      <c r="X41" s="307"/>
      <c r="Y41" s="307"/>
      <c r="Z41" s="307"/>
      <c r="AA41" s="307"/>
      <c r="AB41" s="307"/>
      <c r="AC41" s="307"/>
      <c r="AD41" s="307"/>
      <c r="AE41" s="307"/>
      <c r="AF41" s="307"/>
      <c r="AG41" s="307"/>
      <c r="AH41" s="307"/>
      <c r="AI41" s="307"/>
      <c r="AJ41" s="307"/>
      <c r="AK41" s="307"/>
    </row>
    <row r="42" spans="1:37" ht="13.5" thickBot="1" x14ac:dyDescent="0.3">
      <c r="W42" s="307"/>
      <c r="X42" s="307"/>
      <c r="Y42" s="307"/>
      <c r="Z42" s="307"/>
      <c r="AA42" s="307"/>
      <c r="AB42" s="307"/>
      <c r="AC42" s="307"/>
      <c r="AD42" s="307"/>
      <c r="AE42" s="307"/>
      <c r="AF42" s="307"/>
      <c r="AG42" s="307"/>
      <c r="AH42" s="307"/>
      <c r="AI42" s="307"/>
      <c r="AJ42" s="307"/>
      <c r="AK42" s="307"/>
    </row>
    <row r="43" spans="1:37" s="312" customFormat="1" x14ac:dyDescent="0.25">
      <c r="B43" s="320" t="s">
        <v>990</v>
      </c>
      <c r="C43" s="319"/>
      <c r="D43" s="319"/>
      <c r="E43" s="319"/>
      <c r="F43" s="319"/>
      <c r="G43" s="319"/>
      <c r="H43" s="319"/>
      <c r="I43" s="319"/>
      <c r="J43" s="319"/>
      <c r="K43" s="319"/>
      <c r="L43" s="319"/>
      <c r="M43" s="319"/>
      <c r="N43" s="319"/>
      <c r="O43" s="319"/>
      <c r="P43" s="319"/>
      <c r="Q43" s="319"/>
      <c r="R43" s="319"/>
      <c r="S43" s="319"/>
      <c r="T43" s="319"/>
      <c r="U43" s="319"/>
      <c r="V43" s="319"/>
      <c r="W43" s="318"/>
      <c r="X43" s="318"/>
      <c r="Y43" s="318"/>
      <c r="Z43" s="318"/>
      <c r="AA43" s="318"/>
      <c r="AB43" s="318"/>
      <c r="AC43" s="318"/>
      <c r="AD43" s="318"/>
      <c r="AE43" s="318"/>
      <c r="AF43" s="318"/>
      <c r="AG43" s="318"/>
      <c r="AH43" s="318"/>
      <c r="AI43" s="318"/>
      <c r="AJ43" s="317"/>
      <c r="AK43" s="307"/>
    </row>
    <row r="44" spans="1:37" s="312" customFormat="1" x14ac:dyDescent="0.25">
      <c r="B44" s="314"/>
      <c r="W44" s="307"/>
      <c r="X44" s="307"/>
      <c r="Y44" s="307"/>
      <c r="Z44" s="307"/>
      <c r="AA44" s="307"/>
      <c r="AB44" s="307"/>
      <c r="AC44" s="307"/>
      <c r="AD44" s="307"/>
      <c r="AE44" s="307"/>
      <c r="AF44" s="307"/>
      <c r="AG44" s="307"/>
      <c r="AH44" s="307"/>
      <c r="AI44" s="307"/>
      <c r="AJ44" s="313"/>
      <c r="AK44" s="307"/>
    </row>
    <row r="45" spans="1:37" ht="12.75" customHeight="1" x14ac:dyDescent="0.25">
      <c r="B45" s="316"/>
      <c r="W45" s="307"/>
      <c r="X45" s="307"/>
      <c r="Y45" s="307"/>
      <c r="Z45" s="307"/>
      <c r="AA45" s="307"/>
      <c r="AB45" s="307"/>
      <c r="AC45" s="307"/>
      <c r="AD45" s="307"/>
      <c r="AE45" s="307"/>
      <c r="AF45" s="307"/>
      <c r="AG45" s="307"/>
      <c r="AH45" s="307"/>
      <c r="AI45" s="307"/>
      <c r="AJ45" s="313"/>
      <c r="AK45" s="307"/>
    </row>
    <row r="46" spans="1:37" s="312" customFormat="1" x14ac:dyDescent="0.25">
      <c r="B46" s="314"/>
      <c r="W46" s="307"/>
      <c r="X46" s="307"/>
      <c r="Y46" s="307"/>
      <c r="Z46" s="307"/>
      <c r="AA46" s="307"/>
      <c r="AB46" s="307"/>
      <c r="AC46" s="307"/>
      <c r="AD46" s="307"/>
      <c r="AE46" s="307"/>
      <c r="AF46" s="307"/>
      <c r="AG46" s="307"/>
      <c r="AH46" s="307"/>
      <c r="AI46" s="307"/>
      <c r="AJ46" s="313"/>
      <c r="AK46" s="307"/>
    </row>
    <row r="47" spans="1:37" s="306" customFormat="1" x14ac:dyDescent="0.25">
      <c r="B47" s="315"/>
      <c r="W47" s="307"/>
      <c r="X47" s="307"/>
      <c r="Y47" s="307"/>
      <c r="Z47" s="307"/>
      <c r="AA47" s="307"/>
      <c r="AB47" s="307"/>
      <c r="AC47" s="307"/>
      <c r="AD47" s="307"/>
      <c r="AE47" s="307"/>
      <c r="AF47" s="307"/>
      <c r="AG47" s="307"/>
      <c r="AH47" s="307"/>
      <c r="AI47" s="307"/>
      <c r="AJ47" s="313"/>
      <c r="AK47" s="307"/>
    </row>
    <row r="48" spans="1:37" s="306" customFormat="1" x14ac:dyDescent="0.25">
      <c r="B48" s="315"/>
      <c r="W48" s="307"/>
      <c r="X48" s="307"/>
      <c r="Y48" s="307"/>
      <c r="Z48" s="307"/>
      <c r="AA48" s="307"/>
      <c r="AB48" s="307"/>
      <c r="AC48" s="307"/>
      <c r="AD48" s="307"/>
      <c r="AE48" s="307"/>
      <c r="AF48" s="307"/>
      <c r="AG48" s="307"/>
      <c r="AH48" s="307"/>
      <c r="AI48" s="307"/>
      <c r="AJ48" s="313"/>
      <c r="AK48" s="307"/>
    </row>
    <row r="49" spans="2:37" s="312" customFormat="1" x14ac:dyDescent="0.25">
      <c r="B49" s="314"/>
      <c r="W49" s="307"/>
      <c r="X49" s="307"/>
      <c r="Y49" s="307"/>
      <c r="Z49" s="307"/>
      <c r="AA49" s="307"/>
      <c r="AB49" s="307"/>
      <c r="AC49" s="307"/>
      <c r="AD49" s="307"/>
      <c r="AE49" s="307"/>
      <c r="AF49" s="307"/>
      <c r="AG49" s="307"/>
      <c r="AH49" s="307"/>
      <c r="AI49" s="307"/>
      <c r="AJ49" s="313"/>
      <c r="AK49" s="307"/>
    </row>
    <row r="50" spans="2:37" s="312" customFormat="1" x14ac:dyDescent="0.25">
      <c r="B50" s="314"/>
      <c r="W50" s="307"/>
      <c r="X50" s="307"/>
      <c r="Y50" s="307"/>
      <c r="Z50" s="307"/>
      <c r="AA50" s="307"/>
      <c r="AB50" s="307"/>
      <c r="AC50" s="307"/>
      <c r="AD50" s="307"/>
      <c r="AE50" s="307"/>
      <c r="AF50" s="307"/>
      <c r="AG50" s="307"/>
      <c r="AH50" s="307"/>
      <c r="AI50" s="307"/>
      <c r="AJ50" s="313"/>
      <c r="AK50" s="307"/>
    </row>
    <row r="51" spans="2:37" s="312" customFormat="1" x14ac:dyDescent="0.25">
      <c r="B51" s="314"/>
      <c r="W51" s="307"/>
      <c r="X51" s="307"/>
      <c r="Y51" s="307"/>
      <c r="Z51" s="307"/>
      <c r="AA51" s="307"/>
      <c r="AB51" s="307"/>
      <c r="AC51" s="307"/>
      <c r="AD51" s="307"/>
      <c r="AE51" s="307"/>
      <c r="AF51" s="307"/>
      <c r="AG51" s="307"/>
      <c r="AH51" s="307"/>
      <c r="AI51" s="307"/>
      <c r="AJ51" s="313"/>
      <c r="AK51" s="307"/>
    </row>
    <row r="52" spans="2:37" s="312" customFormat="1" x14ac:dyDescent="0.25">
      <c r="B52" s="314"/>
      <c r="W52" s="307"/>
      <c r="X52" s="307"/>
      <c r="Y52" s="307"/>
      <c r="Z52" s="307"/>
      <c r="AA52" s="307"/>
      <c r="AB52" s="307"/>
      <c r="AC52" s="307"/>
      <c r="AD52" s="307"/>
      <c r="AE52" s="307"/>
      <c r="AF52" s="307"/>
      <c r="AG52" s="307"/>
      <c r="AH52" s="307"/>
      <c r="AI52" s="307"/>
      <c r="AJ52" s="313"/>
      <c r="AK52" s="307"/>
    </row>
    <row r="53" spans="2:37" s="306" customFormat="1" ht="13.5" thickBot="1" x14ac:dyDescent="0.3">
      <c r="B53" s="311"/>
      <c r="C53" s="310"/>
      <c r="D53" s="310"/>
      <c r="E53" s="310"/>
      <c r="F53" s="310"/>
      <c r="G53" s="310" t="s">
        <v>991</v>
      </c>
      <c r="H53" s="310"/>
      <c r="I53" s="310"/>
      <c r="J53" s="310"/>
      <c r="K53" s="310"/>
      <c r="L53" s="310"/>
      <c r="M53" s="310"/>
      <c r="N53" s="310"/>
      <c r="O53" s="310"/>
      <c r="P53" s="310"/>
      <c r="Q53" s="310"/>
      <c r="R53" s="310"/>
      <c r="S53" s="310"/>
      <c r="T53" s="310"/>
      <c r="U53" s="310" t="s">
        <v>992</v>
      </c>
      <c r="V53" s="310"/>
      <c r="W53" s="309"/>
      <c r="X53" s="309"/>
      <c r="Y53" s="309"/>
      <c r="Z53" s="309"/>
      <c r="AA53" s="309"/>
      <c r="AB53" s="309"/>
      <c r="AC53" s="309"/>
      <c r="AD53" s="309"/>
      <c r="AE53" s="309"/>
      <c r="AF53" s="309"/>
      <c r="AG53" s="309"/>
      <c r="AH53" s="309"/>
      <c r="AI53" s="309"/>
      <c r="AJ53" s="308"/>
      <c r="AK53" s="307"/>
    </row>
  </sheetData>
  <mergeCells count="6">
    <mergeCell ref="L33:T35"/>
    <mergeCell ref="U33:AB35"/>
    <mergeCell ref="AC33:AK35"/>
    <mergeCell ref="L38:T38"/>
    <mergeCell ref="U38:AB38"/>
    <mergeCell ref="AC38:AK38"/>
  </mergeCells>
  <pageMargins left="0.39370078740157483" right="0.39370078740157483" top="0.35433070866141736" bottom="0.35433070866141736" header="0.23622047244094491" footer="0.23622047244094491"/>
  <pageSetup scale="99" orientation="portrait" r:id="rId1"/>
  <headerFooter alignWithMargins="0">
    <oddFooter>&amp;LMF SR č. 25947/1/2010&amp;RStrana 1</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O213"/>
  <sheetViews>
    <sheetView showGridLines="0" view="pageBreakPreview" zoomScaleNormal="100" zoomScaleSheetLayoutView="100" workbookViewId="0">
      <selection activeCell="H11" sqref="H11:K11"/>
    </sheetView>
  </sheetViews>
  <sheetFormatPr defaultColWidth="9.140625" defaultRowHeight="11.25" x14ac:dyDescent="0.25"/>
  <cols>
    <col min="1" max="1" width="5.5703125" style="356" customWidth="1"/>
    <col min="2" max="2" width="18.7109375" style="356" customWidth="1"/>
    <col min="3" max="3" width="1.42578125" style="356" customWidth="1"/>
    <col min="4" max="4" width="3.7109375" style="356" customWidth="1"/>
    <col min="5" max="5" width="3.5703125" style="356" customWidth="1"/>
    <col min="6" max="6" width="12.42578125" style="356" customWidth="1"/>
    <col min="7" max="7" width="12.140625" style="356" customWidth="1"/>
    <col min="8" max="8" width="1.42578125" style="356" customWidth="1"/>
    <col min="9" max="9" width="3.7109375" style="356" customWidth="1"/>
    <col min="10" max="10" width="3.5703125" style="356" customWidth="1"/>
    <col min="11" max="11" width="10.5703125" style="356" customWidth="1"/>
    <col min="12" max="12" width="14.42578125" style="356" customWidth="1"/>
    <col min="13" max="16384" width="9.140625" style="356"/>
  </cols>
  <sheetData>
    <row r="1" spans="1:15" ht="9.75" customHeight="1" x14ac:dyDescent="0.3">
      <c r="A1" s="411"/>
      <c r="B1" s="356" t="s">
        <v>1728</v>
      </c>
    </row>
    <row r="2" spans="1:15" ht="23.25" customHeight="1" x14ac:dyDescent="0.25">
      <c r="A2" s="411"/>
      <c r="B2" s="653" t="s">
        <v>1729</v>
      </c>
      <c r="C2" s="656"/>
      <c r="D2" s="433" t="s">
        <v>1121</v>
      </c>
      <c r="E2" s="432" t="e">
        <f>"  "&amp;#REF!&amp;"  "&amp;#REF!&amp;"  "&amp;#REF!&amp;"  "&amp;#REF!&amp;"  "&amp;#REF!&amp;"  "&amp;#REF!&amp;"  "&amp;#REF!&amp;"  "&amp;#REF!&amp;"  "&amp;#REF!&amp;"  "&amp;#REF!</f>
        <v>#REF!</v>
      </c>
      <c r="F2" s="431"/>
      <c r="G2" s="430"/>
      <c r="H2" s="662"/>
      <c r="I2" s="430" t="s">
        <v>964</v>
      </c>
      <c r="J2" s="432" t="e">
        <f>"  "&amp;#REF!&amp;"  "&amp;#REF!&amp;"  "&amp;#REF!&amp;"  "&amp;#REF!&amp;"  "&amp;#REF!&amp;"  "&amp;#REF!&amp;"  "&amp;#REF!&amp;"  "&amp;#REF!&amp;" "</f>
        <v>#REF!</v>
      </c>
      <c r="K2" s="654"/>
      <c r="L2" s="655"/>
    </row>
    <row r="3" spans="1:15" ht="2.25" customHeight="1" thickBot="1" x14ac:dyDescent="0.35">
      <c r="A3" s="411"/>
      <c r="C3" s="486"/>
      <c r="D3" s="486"/>
      <c r="F3" s="486"/>
      <c r="G3" s="486"/>
      <c r="H3" s="486"/>
      <c r="I3" s="486"/>
    </row>
    <row r="4" spans="1:15" s="337" customFormat="1" ht="11.25" customHeight="1" x14ac:dyDescent="0.25">
      <c r="A4" s="1530" t="s">
        <v>1027</v>
      </c>
      <c r="B4" s="1532" t="s">
        <v>1071</v>
      </c>
      <c r="C4" s="1515" t="s">
        <v>1025</v>
      </c>
      <c r="D4" s="1516"/>
      <c r="E4" s="1490" t="s">
        <v>2</v>
      </c>
      <c r="F4" s="1481"/>
      <c r="G4" s="1481"/>
      <c r="H4" s="1481"/>
      <c r="I4" s="1481"/>
      <c r="J4" s="1491"/>
      <c r="K4" s="1485" t="s">
        <v>1070</v>
      </c>
      <c r="L4" s="1486"/>
    </row>
    <row r="5" spans="1:15" s="337" customFormat="1" ht="11.25" customHeight="1" x14ac:dyDescent="0.15">
      <c r="A5" s="1531"/>
      <c r="B5" s="1492"/>
      <c r="C5" s="1515"/>
      <c r="D5" s="1516"/>
      <c r="E5" s="1493">
        <v>1</v>
      </c>
      <c r="F5" s="1492" t="s">
        <v>1069</v>
      </c>
      <c r="G5" s="1492"/>
      <c r="H5" s="1483" t="s">
        <v>1068</v>
      </c>
      <c r="I5" s="1494"/>
      <c r="J5" s="1484"/>
      <c r="K5" s="1480"/>
      <c r="L5" s="1487"/>
    </row>
    <row r="6" spans="1:15" s="337" customFormat="1" ht="12" customHeight="1" x14ac:dyDescent="0.25">
      <c r="A6" s="1531"/>
      <c r="B6" s="1492"/>
      <c r="C6" s="1517"/>
      <c r="D6" s="1518"/>
      <c r="E6" s="1493"/>
      <c r="F6" s="1492" t="s">
        <v>1067</v>
      </c>
      <c r="G6" s="1492"/>
      <c r="H6" s="1478"/>
      <c r="I6" s="1495"/>
      <c r="J6" s="1496"/>
      <c r="K6" s="1478" t="s">
        <v>1066</v>
      </c>
      <c r="L6" s="1479"/>
    </row>
    <row r="7" spans="1:15" s="429" customFormat="1" ht="27.95" customHeight="1" x14ac:dyDescent="0.25">
      <c r="A7" s="1533"/>
      <c r="B7" s="1504" t="s">
        <v>1730</v>
      </c>
      <c r="C7" s="1519" t="s">
        <v>486</v>
      </c>
      <c r="D7" s="1520"/>
      <c r="E7" s="1476" t="e">
        <f>#REF!</f>
        <v>#REF!</v>
      </c>
      <c r="F7" s="1476"/>
      <c r="G7" s="1476"/>
      <c r="H7" s="1471" t="e">
        <f>E7-E8</f>
        <v>#REF!</v>
      </c>
      <c r="I7" s="1497"/>
      <c r="J7" s="1497"/>
      <c r="K7" s="1472"/>
      <c r="L7" s="428"/>
    </row>
    <row r="8" spans="1:15" s="429" customFormat="1" ht="27.95" customHeight="1" x14ac:dyDescent="0.25">
      <c r="A8" s="1533"/>
      <c r="B8" s="1504"/>
      <c r="C8" s="1521"/>
      <c r="D8" s="1522"/>
      <c r="E8" s="1476" t="e">
        <f>#REF!</f>
        <v>#REF!</v>
      </c>
      <c r="F8" s="1476"/>
      <c r="G8" s="1476"/>
      <c r="H8" s="1471"/>
      <c r="I8" s="1472"/>
      <c r="J8" s="1488" t="e">
        <f>#REF!</f>
        <v>#REF!</v>
      </c>
      <c r="K8" s="1489"/>
      <c r="L8" s="1475"/>
      <c r="O8" s="429" t="s">
        <v>983</v>
      </c>
    </row>
    <row r="9" spans="1:15" s="429" customFormat="1" ht="27.95" customHeight="1" x14ac:dyDescent="0.25">
      <c r="A9" s="1527" t="s">
        <v>487</v>
      </c>
      <c r="B9" s="1534" t="s">
        <v>1731</v>
      </c>
      <c r="C9" s="1519" t="s">
        <v>489</v>
      </c>
      <c r="D9" s="1520"/>
      <c r="E9" s="1473" t="e">
        <f>#REF!</f>
        <v>#REF!</v>
      </c>
      <c r="F9" s="1474"/>
      <c r="G9" s="1477"/>
      <c r="H9" s="1471" t="e">
        <f>E9-E10</f>
        <v>#REF!</v>
      </c>
      <c r="I9" s="1497"/>
      <c r="J9" s="1497"/>
      <c r="K9" s="1472"/>
      <c r="L9" s="428"/>
    </row>
    <row r="10" spans="1:15" s="429" customFormat="1" ht="27.95" customHeight="1" x14ac:dyDescent="0.25">
      <c r="A10" s="1527"/>
      <c r="B10" s="1534"/>
      <c r="C10" s="1521"/>
      <c r="D10" s="1522"/>
      <c r="E10" s="1473" t="e">
        <f>#REF!</f>
        <v>#REF!</v>
      </c>
      <c r="F10" s="1474"/>
      <c r="G10" s="1477"/>
      <c r="H10" s="1471"/>
      <c r="I10" s="1472"/>
      <c r="J10" s="1473" t="e">
        <f>#REF!</f>
        <v>#REF!</v>
      </c>
      <c r="K10" s="1474"/>
      <c r="L10" s="1475"/>
    </row>
    <row r="11" spans="1:15" s="429" customFormat="1" ht="27.95" customHeight="1" x14ac:dyDescent="0.25">
      <c r="A11" s="1527" t="s">
        <v>490</v>
      </c>
      <c r="B11" s="1528" t="s">
        <v>1732</v>
      </c>
      <c r="C11" s="1519" t="s">
        <v>492</v>
      </c>
      <c r="D11" s="1520"/>
      <c r="E11" s="1476">
        <f>'BS old'!D12</f>
        <v>0</v>
      </c>
      <c r="F11" s="1476"/>
      <c r="G11" s="1476"/>
      <c r="H11" s="1471">
        <f>'BS old'!F12</f>
        <v>0</v>
      </c>
      <c r="I11" s="1497"/>
      <c r="J11" s="1497"/>
      <c r="K11" s="1472"/>
      <c r="L11" s="428"/>
    </row>
    <row r="12" spans="1:15" s="429" customFormat="1" ht="27.95" customHeight="1" x14ac:dyDescent="0.25">
      <c r="A12" s="1527"/>
      <c r="B12" s="1529"/>
      <c r="C12" s="1521"/>
      <c r="D12" s="1522"/>
      <c r="E12" s="1476">
        <f>'BS old'!E12</f>
        <v>0</v>
      </c>
      <c r="F12" s="1476"/>
      <c r="G12" s="1476"/>
      <c r="H12" s="663"/>
      <c r="I12" s="664"/>
      <c r="J12" s="1473">
        <f>'BS old'!G12</f>
        <v>0</v>
      </c>
      <c r="K12" s="1474"/>
      <c r="L12" s="1475"/>
    </row>
    <row r="13" spans="1:15" s="337" customFormat="1" ht="27.95" customHeight="1" x14ac:dyDescent="0.25">
      <c r="A13" s="1525" t="s">
        <v>493</v>
      </c>
      <c r="B13" s="1502" t="s">
        <v>1120</v>
      </c>
      <c r="C13" s="1536" t="s">
        <v>495</v>
      </c>
      <c r="D13" s="1537"/>
      <c r="E13" s="1476">
        <f>'BS old'!D13</f>
        <v>0</v>
      </c>
      <c r="F13" s="1476"/>
      <c r="G13" s="1476"/>
      <c r="H13" s="1471">
        <f>'BS old'!F13</f>
        <v>0</v>
      </c>
      <c r="I13" s="1497"/>
      <c r="J13" s="1497"/>
      <c r="K13" s="1472"/>
      <c r="L13" s="428"/>
    </row>
    <row r="14" spans="1:15" s="337" customFormat="1" ht="27.95" customHeight="1" x14ac:dyDescent="0.25">
      <c r="A14" s="1526"/>
      <c r="B14" s="1502"/>
      <c r="C14" s="1538"/>
      <c r="D14" s="1539"/>
      <c r="E14" s="1476">
        <f>'BS old'!E13</f>
        <v>0</v>
      </c>
      <c r="F14" s="1476"/>
      <c r="G14" s="1476"/>
      <c r="H14" s="663"/>
      <c r="I14" s="664"/>
      <c r="J14" s="1473">
        <f>'BS old'!G13</f>
        <v>0</v>
      </c>
      <c r="K14" s="1474"/>
      <c r="L14" s="1475"/>
    </row>
    <row r="15" spans="1:15" s="337" customFormat="1" ht="27.95" customHeight="1" x14ac:dyDescent="0.25">
      <c r="A15" s="1524" t="s">
        <v>496</v>
      </c>
      <c r="B15" s="1502" t="s">
        <v>1119</v>
      </c>
      <c r="C15" s="1536" t="s">
        <v>498</v>
      </c>
      <c r="D15" s="1537"/>
      <c r="E15" s="1476">
        <f>'BS old'!D14</f>
        <v>0</v>
      </c>
      <c r="F15" s="1476"/>
      <c r="G15" s="1476"/>
      <c r="H15" s="1471">
        <f>'BS old'!F14</f>
        <v>0</v>
      </c>
      <c r="I15" s="1497"/>
      <c r="J15" s="1497"/>
      <c r="K15" s="1472"/>
      <c r="L15" s="428"/>
    </row>
    <row r="16" spans="1:15" s="337" customFormat="1" ht="27.95" customHeight="1" x14ac:dyDescent="0.25">
      <c r="A16" s="1524"/>
      <c r="B16" s="1502"/>
      <c r="C16" s="1538"/>
      <c r="D16" s="1539"/>
      <c r="E16" s="1476">
        <f>'BS old'!E14</f>
        <v>0</v>
      </c>
      <c r="F16" s="1476"/>
      <c r="G16" s="1476"/>
      <c r="H16" s="663"/>
      <c r="I16" s="664"/>
      <c r="J16" s="1473">
        <f>'BS old'!G14</f>
        <v>0</v>
      </c>
      <c r="K16" s="1474"/>
      <c r="L16" s="1475"/>
    </row>
    <row r="17" spans="1:12" s="337" customFormat="1" ht="27.95" customHeight="1" x14ac:dyDescent="0.25">
      <c r="A17" s="1524" t="s">
        <v>499</v>
      </c>
      <c r="B17" s="1502" t="s">
        <v>1118</v>
      </c>
      <c r="C17" s="1536" t="s">
        <v>501</v>
      </c>
      <c r="D17" s="1537"/>
      <c r="E17" s="1476">
        <f>'BS old'!D15</f>
        <v>0</v>
      </c>
      <c r="F17" s="1476"/>
      <c r="G17" s="1476"/>
      <c r="H17" s="1471">
        <f>'BS old'!F15</f>
        <v>0</v>
      </c>
      <c r="I17" s="1497"/>
      <c r="J17" s="1497"/>
      <c r="K17" s="1472"/>
      <c r="L17" s="428"/>
    </row>
    <row r="18" spans="1:12" s="337" customFormat="1" ht="27.95" customHeight="1" x14ac:dyDescent="0.25">
      <c r="A18" s="1524"/>
      <c r="B18" s="1502"/>
      <c r="C18" s="1538"/>
      <c r="D18" s="1539"/>
      <c r="E18" s="1476">
        <f>'BS old'!E15</f>
        <v>0</v>
      </c>
      <c r="F18" s="1476"/>
      <c r="G18" s="1476"/>
      <c r="H18" s="663"/>
      <c r="I18" s="664"/>
      <c r="J18" s="1473">
        <f>'BS old'!G15</f>
        <v>0</v>
      </c>
      <c r="K18" s="1474"/>
      <c r="L18" s="1475"/>
    </row>
    <row r="19" spans="1:12" s="337" customFormat="1" ht="27.95" customHeight="1" x14ac:dyDescent="0.25">
      <c r="A19" s="1524" t="s">
        <v>502</v>
      </c>
      <c r="B19" s="1502" t="s">
        <v>1117</v>
      </c>
      <c r="C19" s="1536" t="s">
        <v>504</v>
      </c>
      <c r="D19" s="1537"/>
      <c r="E19" s="1476">
        <f>'BS old'!D16</f>
        <v>0</v>
      </c>
      <c r="F19" s="1476"/>
      <c r="G19" s="1476"/>
      <c r="H19" s="1471">
        <f>'BS old'!F16</f>
        <v>0</v>
      </c>
      <c r="I19" s="1497"/>
      <c r="J19" s="1497"/>
      <c r="K19" s="1472"/>
      <c r="L19" s="428"/>
    </row>
    <row r="20" spans="1:12" s="337" customFormat="1" ht="27.95" customHeight="1" x14ac:dyDescent="0.25">
      <c r="A20" s="1524"/>
      <c r="B20" s="1502"/>
      <c r="C20" s="1538"/>
      <c r="D20" s="1539"/>
      <c r="E20" s="1476">
        <f>'BS old'!E16</f>
        <v>0</v>
      </c>
      <c r="F20" s="1476"/>
      <c r="G20" s="1476"/>
      <c r="H20" s="663"/>
      <c r="I20" s="664"/>
      <c r="J20" s="1473">
        <f>'BS old'!G16</f>
        <v>0</v>
      </c>
      <c r="K20" s="1474"/>
      <c r="L20" s="1475"/>
    </row>
    <row r="21" spans="1:12" s="337" customFormat="1" ht="27.95" customHeight="1" x14ac:dyDescent="0.25">
      <c r="A21" s="1524" t="s">
        <v>505</v>
      </c>
      <c r="B21" s="1502" t="s">
        <v>1116</v>
      </c>
      <c r="C21" s="1536" t="s">
        <v>507</v>
      </c>
      <c r="D21" s="1537"/>
      <c r="E21" s="1476">
        <f>'BS old'!D17</f>
        <v>0</v>
      </c>
      <c r="F21" s="1476"/>
      <c r="G21" s="1476"/>
      <c r="H21" s="1471">
        <f>'BS old'!F17</f>
        <v>0</v>
      </c>
      <c r="I21" s="1497"/>
      <c r="J21" s="1497"/>
      <c r="K21" s="1472"/>
      <c r="L21" s="428"/>
    </row>
    <row r="22" spans="1:12" s="337" customFormat="1" ht="27.95" customHeight="1" x14ac:dyDescent="0.25">
      <c r="A22" s="1524"/>
      <c r="B22" s="1502"/>
      <c r="C22" s="1538"/>
      <c r="D22" s="1539"/>
      <c r="E22" s="1476">
        <f>'BS old'!E17</f>
        <v>0</v>
      </c>
      <c r="F22" s="1476"/>
      <c r="G22" s="1476"/>
      <c r="H22" s="663"/>
      <c r="I22" s="664"/>
      <c r="J22" s="1473">
        <f>'BS old'!G17</f>
        <v>0</v>
      </c>
      <c r="K22" s="1474"/>
      <c r="L22" s="1475"/>
    </row>
    <row r="23" spans="1:12" s="337" customFormat="1" ht="27.95" customHeight="1" x14ac:dyDescent="0.25">
      <c r="A23" s="1524" t="s">
        <v>508</v>
      </c>
      <c r="B23" s="1502" t="s">
        <v>1115</v>
      </c>
      <c r="C23" s="1536" t="s">
        <v>510</v>
      </c>
      <c r="D23" s="1537"/>
      <c r="E23" s="1476">
        <f>'BS old'!D18</f>
        <v>0</v>
      </c>
      <c r="F23" s="1476"/>
      <c r="G23" s="1476"/>
      <c r="H23" s="1471">
        <f>'BS old'!F18</f>
        <v>0</v>
      </c>
      <c r="I23" s="1497"/>
      <c r="J23" s="1497"/>
      <c r="K23" s="1472"/>
      <c r="L23" s="428"/>
    </row>
    <row r="24" spans="1:12" s="337" customFormat="1" ht="27.95" customHeight="1" x14ac:dyDescent="0.25">
      <c r="A24" s="1524"/>
      <c r="B24" s="1502"/>
      <c r="C24" s="1538"/>
      <c r="D24" s="1539"/>
      <c r="E24" s="1476">
        <f>'BS old'!E18</f>
        <v>0</v>
      </c>
      <c r="F24" s="1476"/>
      <c r="G24" s="1476"/>
      <c r="H24" s="663"/>
      <c r="I24" s="664"/>
      <c r="J24" s="1473">
        <f>'BS old'!G18</f>
        <v>0</v>
      </c>
      <c r="K24" s="1474"/>
      <c r="L24" s="1475"/>
    </row>
    <row r="25" spans="1:12" s="337" customFormat="1" ht="27.95" customHeight="1" x14ac:dyDescent="0.25">
      <c r="A25" s="1524" t="s">
        <v>511</v>
      </c>
      <c r="B25" s="1502" t="s">
        <v>1114</v>
      </c>
      <c r="C25" s="1536" t="s">
        <v>513</v>
      </c>
      <c r="D25" s="1537"/>
      <c r="E25" s="1476">
        <f>'BS old'!D19</f>
        <v>0</v>
      </c>
      <c r="F25" s="1476"/>
      <c r="G25" s="1476"/>
      <c r="H25" s="1471">
        <f>'BS old'!F19</f>
        <v>0</v>
      </c>
      <c r="I25" s="1497"/>
      <c r="J25" s="1497"/>
      <c r="K25" s="1472"/>
      <c r="L25" s="428"/>
    </row>
    <row r="26" spans="1:12" s="337" customFormat="1" ht="27.95" customHeight="1" x14ac:dyDescent="0.25">
      <c r="A26" s="1524"/>
      <c r="B26" s="1502"/>
      <c r="C26" s="1538"/>
      <c r="D26" s="1539"/>
      <c r="E26" s="1476">
        <f>'BS old'!E19</f>
        <v>0</v>
      </c>
      <c r="F26" s="1476"/>
      <c r="G26" s="1476"/>
      <c r="H26" s="663"/>
      <c r="I26" s="664"/>
      <c r="J26" s="1473">
        <f>'BS old'!G19</f>
        <v>0</v>
      </c>
      <c r="K26" s="1474"/>
      <c r="L26" s="1475"/>
    </row>
    <row r="27" spans="1:12" s="429" customFormat="1" ht="27.95" customHeight="1" x14ac:dyDescent="0.25">
      <c r="A27" s="1540" t="s">
        <v>514</v>
      </c>
      <c r="B27" s="1504" t="s">
        <v>1113</v>
      </c>
      <c r="C27" s="1519" t="s">
        <v>516</v>
      </c>
      <c r="D27" s="1520"/>
      <c r="E27" s="1476">
        <f>'BS old'!D20</f>
        <v>0</v>
      </c>
      <c r="F27" s="1476"/>
      <c r="G27" s="1476"/>
      <c r="H27" s="1471">
        <f>'BS old'!F20</f>
        <v>0</v>
      </c>
      <c r="I27" s="1497"/>
      <c r="J27" s="1497"/>
      <c r="K27" s="1472"/>
      <c r="L27" s="428"/>
    </row>
    <row r="28" spans="1:12" s="429" customFormat="1" ht="27.95" customHeight="1" x14ac:dyDescent="0.25">
      <c r="A28" s="1527"/>
      <c r="B28" s="1504"/>
      <c r="C28" s="1521"/>
      <c r="D28" s="1522"/>
      <c r="E28" s="1476">
        <f>'BS old'!E20</f>
        <v>0</v>
      </c>
      <c r="F28" s="1476"/>
      <c r="G28" s="1476"/>
      <c r="H28" s="1471"/>
      <c r="I28" s="1472"/>
      <c r="J28" s="1473">
        <f>'BS old'!G20</f>
        <v>0</v>
      </c>
      <c r="K28" s="1474"/>
      <c r="L28" s="1475"/>
    </row>
    <row r="29" spans="1:12" s="337" customFormat="1" ht="27.95" customHeight="1" x14ac:dyDescent="0.25">
      <c r="A29" s="1525" t="s">
        <v>517</v>
      </c>
      <c r="B29" s="1502" t="s">
        <v>1112</v>
      </c>
      <c r="C29" s="1536" t="s">
        <v>519</v>
      </c>
      <c r="D29" s="1537"/>
      <c r="E29" s="1476">
        <f>'BS old'!D21</f>
        <v>0</v>
      </c>
      <c r="F29" s="1476"/>
      <c r="G29" s="1476"/>
      <c r="H29" s="1471">
        <f>'BS old'!F21</f>
        <v>0</v>
      </c>
      <c r="I29" s="1497"/>
      <c r="J29" s="1497"/>
      <c r="K29" s="1472"/>
      <c r="L29" s="428"/>
    </row>
    <row r="30" spans="1:12" s="337" customFormat="1" ht="27.95" customHeight="1" x14ac:dyDescent="0.25">
      <c r="A30" s="1535"/>
      <c r="B30" s="1502"/>
      <c r="C30" s="1538"/>
      <c r="D30" s="1539"/>
      <c r="E30" s="1476">
        <f>'BS old'!E21</f>
        <v>0</v>
      </c>
      <c r="F30" s="1476"/>
      <c r="G30" s="1476"/>
      <c r="H30" s="663"/>
      <c r="I30" s="664"/>
      <c r="J30" s="1473">
        <f>'BS old'!G21</f>
        <v>0</v>
      </c>
      <c r="K30" s="1474"/>
      <c r="L30" s="1475"/>
    </row>
    <row r="31" spans="1:12" s="337" customFormat="1" ht="27.95" customHeight="1" x14ac:dyDescent="0.25">
      <c r="A31" s="1524" t="s">
        <v>496</v>
      </c>
      <c r="B31" s="1502" t="s">
        <v>1111</v>
      </c>
      <c r="C31" s="1536" t="s">
        <v>521</v>
      </c>
      <c r="D31" s="1537"/>
      <c r="E31" s="1476">
        <f>'BS old'!D22</f>
        <v>0</v>
      </c>
      <c r="F31" s="1476"/>
      <c r="G31" s="1476"/>
      <c r="H31" s="1471">
        <f>'BS old'!F22</f>
        <v>0</v>
      </c>
      <c r="I31" s="1497"/>
      <c r="J31" s="1497"/>
      <c r="K31" s="1472"/>
      <c r="L31" s="428"/>
    </row>
    <row r="32" spans="1:12" s="337" customFormat="1" ht="27.95" customHeight="1" x14ac:dyDescent="0.25">
      <c r="A32" s="1524"/>
      <c r="B32" s="1502"/>
      <c r="C32" s="1538"/>
      <c r="D32" s="1539"/>
      <c r="E32" s="1476">
        <f>'BS old'!E22</f>
        <v>0</v>
      </c>
      <c r="F32" s="1476"/>
      <c r="G32" s="1476"/>
      <c r="H32" s="1471"/>
      <c r="I32" s="1472"/>
      <c r="J32" s="1473">
        <f>'BS old'!G22</f>
        <v>0</v>
      </c>
      <c r="K32" s="1474"/>
      <c r="L32" s="1475"/>
    </row>
    <row r="33" spans="1:12" s="337" customFormat="1" ht="11.25" customHeight="1" x14ac:dyDescent="0.25">
      <c r="A33" s="1544" t="s">
        <v>1027</v>
      </c>
      <c r="B33" s="1543" t="s">
        <v>1071</v>
      </c>
      <c r="C33" s="637"/>
      <c r="D33" s="1552" t="s">
        <v>1025</v>
      </c>
      <c r="E33" s="1480" t="s">
        <v>2</v>
      </c>
      <c r="F33" s="1481"/>
      <c r="G33" s="1481"/>
      <c r="H33" s="1481"/>
      <c r="I33" s="1481"/>
      <c r="J33" s="1482"/>
      <c r="K33" s="1500" t="s">
        <v>1070</v>
      </c>
      <c r="L33" s="1501"/>
    </row>
    <row r="34" spans="1:12" s="337" customFormat="1" ht="11.25" customHeight="1" x14ac:dyDescent="0.15">
      <c r="A34" s="1531"/>
      <c r="B34" s="1492"/>
      <c r="C34" s="523"/>
      <c r="D34" s="1553"/>
      <c r="E34" s="1493">
        <v>1</v>
      </c>
      <c r="F34" s="1492" t="s">
        <v>1069</v>
      </c>
      <c r="G34" s="1492"/>
      <c r="H34" s="633"/>
      <c r="I34" s="1498" t="s">
        <v>1068</v>
      </c>
      <c r="J34" s="1499"/>
      <c r="K34" s="1480"/>
      <c r="L34" s="1487"/>
    </row>
    <row r="35" spans="1:12" s="337" customFormat="1" ht="12" customHeight="1" x14ac:dyDescent="0.15">
      <c r="A35" s="1531"/>
      <c r="B35" s="1492"/>
      <c r="C35" s="523"/>
      <c r="D35" s="1553"/>
      <c r="E35" s="1493"/>
      <c r="F35" s="1492" t="s">
        <v>1067</v>
      </c>
      <c r="G35" s="1492"/>
      <c r="H35" s="480"/>
      <c r="I35" s="1483"/>
      <c r="J35" s="1484"/>
      <c r="K35" s="1478" t="s">
        <v>1066</v>
      </c>
      <c r="L35" s="1479"/>
    </row>
    <row r="36" spans="1:12" ht="27.95" customHeight="1" x14ac:dyDescent="0.25">
      <c r="A36" s="1556" t="s">
        <v>499</v>
      </c>
      <c r="B36" s="1557" t="s">
        <v>1110</v>
      </c>
      <c r="C36" s="635"/>
      <c r="D36" s="1514" t="s">
        <v>523</v>
      </c>
      <c r="E36" s="1476">
        <f>'BS old'!D23</f>
        <v>0</v>
      </c>
      <c r="F36" s="1476"/>
      <c r="G36" s="1476"/>
      <c r="H36" s="521"/>
      <c r="I36" s="1473">
        <f>'BS old'!F23</f>
        <v>0</v>
      </c>
      <c r="J36" s="1474"/>
      <c r="K36" s="1477"/>
      <c r="L36" s="428"/>
    </row>
    <row r="37" spans="1:12" ht="27.95" customHeight="1" x14ac:dyDescent="0.25">
      <c r="A37" s="1524"/>
      <c r="B37" s="1502"/>
      <c r="C37" s="636"/>
      <c r="D37" s="1512"/>
      <c r="E37" s="1476">
        <f>'BS old'!E23</f>
        <v>0</v>
      </c>
      <c r="F37" s="1476"/>
      <c r="G37" s="1476"/>
      <c r="H37" s="498"/>
      <c r="I37" s="498"/>
      <c r="J37" s="1473">
        <f>'BS old'!G23</f>
        <v>0</v>
      </c>
      <c r="K37" s="1474"/>
      <c r="L37" s="1475"/>
    </row>
    <row r="38" spans="1:12" ht="27.95" customHeight="1" x14ac:dyDescent="0.25">
      <c r="A38" s="1524" t="s">
        <v>502</v>
      </c>
      <c r="B38" s="1502" t="s">
        <v>1109</v>
      </c>
      <c r="C38" s="636"/>
      <c r="D38" s="1512" t="s">
        <v>525</v>
      </c>
      <c r="E38" s="1476">
        <f>'BS old'!D24</f>
        <v>0</v>
      </c>
      <c r="F38" s="1476"/>
      <c r="G38" s="1476"/>
      <c r="H38" s="521"/>
      <c r="I38" s="1473">
        <f>'BS old'!F24</f>
        <v>0</v>
      </c>
      <c r="J38" s="1474"/>
      <c r="K38" s="1477"/>
      <c r="L38" s="428"/>
    </row>
    <row r="39" spans="1:12" ht="27.95" customHeight="1" x14ac:dyDescent="0.25">
      <c r="A39" s="1524"/>
      <c r="B39" s="1502"/>
      <c r="C39" s="636"/>
      <c r="D39" s="1512"/>
      <c r="E39" s="1476">
        <f>'BS old'!E24</f>
        <v>0</v>
      </c>
      <c r="F39" s="1476"/>
      <c r="G39" s="1476"/>
      <c r="H39" s="498"/>
      <c r="I39" s="498"/>
      <c r="J39" s="1473">
        <f>'BS old'!G24</f>
        <v>0</v>
      </c>
      <c r="K39" s="1474"/>
      <c r="L39" s="1475"/>
    </row>
    <row r="40" spans="1:12" ht="27.95" customHeight="1" x14ac:dyDescent="0.25">
      <c r="A40" s="1524" t="s">
        <v>505</v>
      </c>
      <c r="B40" s="1502" t="s">
        <v>1108</v>
      </c>
      <c r="C40" s="635"/>
      <c r="D40" s="1514" t="s">
        <v>527</v>
      </c>
      <c r="E40" s="1476">
        <f>'BS old'!D25</f>
        <v>0</v>
      </c>
      <c r="F40" s="1476"/>
      <c r="G40" s="1476"/>
      <c r="H40" s="521"/>
      <c r="I40" s="1473">
        <f>'BS old'!F25</f>
        <v>0</v>
      </c>
      <c r="J40" s="1474"/>
      <c r="K40" s="1477"/>
      <c r="L40" s="428"/>
    </row>
    <row r="41" spans="1:12" ht="27.95" customHeight="1" x14ac:dyDescent="0.25">
      <c r="A41" s="1524"/>
      <c r="B41" s="1502"/>
      <c r="C41" s="636"/>
      <c r="D41" s="1512"/>
      <c r="E41" s="1476">
        <f>'BS old'!E25</f>
        <v>0</v>
      </c>
      <c r="F41" s="1476"/>
      <c r="G41" s="1476"/>
      <c r="H41" s="498"/>
      <c r="I41" s="498"/>
      <c r="J41" s="1473">
        <f>'BS old'!G25</f>
        <v>0</v>
      </c>
      <c r="K41" s="1474"/>
      <c r="L41" s="1475"/>
    </row>
    <row r="42" spans="1:12" ht="27.95" customHeight="1" x14ac:dyDescent="0.25">
      <c r="A42" s="1524" t="s">
        <v>508</v>
      </c>
      <c r="B42" s="1502" t="s">
        <v>1107</v>
      </c>
      <c r="C42" s="636"/>
      <c r="D42" s="1512" t="s">
        <v>529</v>
      </c>
      <c r="E42" s="1476">
        <f>'BS old'!D26</f>
        <v>0</v>
      </c>
      <c r="F42" s="1476"/>
      <c r="G42" s="1476"/>
      <c r="H42" s="521"/>
      <c r="I42" s="1473">
        <f>'BS old'!F26</f>
        <v>0</v>
      </c>
      <c r="J42" s="1474"/>
      <c r="K42" s="1477"/>
      <c r="L42" s="428"/>
    </row>
    <row r="43" spans="1:12" ht="27.95" customHeight="1" x14ac:dyDescent="0.25">
      <c r="A43" s="1524"/>
      <c r="B43" s="1502"/>
      <c r="C43" s="636"/>
      <c r="D43" s="1512"/>
      <c r="E43" s="1476">
        <f>'BS old'!E26</f>
        <v>0</v>
      </c>
      <c r="F43" s="1476"/>
      <c r="G43" s="1476"/>
      <c r="H43" s="498"/>
      <c r="I43" s="498"/>
      <c r="J43" s="1473">
        <f>'BS old'!G26</f>
        <v>0</v>
      </c>
      <c r="K43" s="1474"/>
      <c r="L43" s="1475"/>
    </row>
    <row r="44" spans="1:12" ht="27.95" customHeight="1" x14ac:dyDescent="0.25">
      <c r="A44" s="1524" t="s">
        <v>511</v>
      </c>
      <c r="B44" s="1502" t="s">
        <v>1106</v>
      </c>
      <c r="C44" s="635"/>
      <c r="D44" s="1514" t="s">
        <v>531</v>
      </c>
      <c r="E44" s="1476">
        <f>'BS old'!D27</f>
        <v>0</v>
      </c>
      <c r="F44" s="1476"/>
      <c r="G44" s="1476"/>
      <c r="H44" s="521"/>
      <c r="I44" s="1473">
        <f>'BS old'!F27</f>
        <v>0</v>
      </c>
      <c r="J44" s="1474"/>
      <c r="K44" s="1477"/>
      <c r="L44" s="428"/>
    </row>
    <row r="45" spans="1:12" ht="27.95" customHeight="1" x14ac:dyDescent="0.25">
      <c r="A45" s="1524"/>
      <c r="B45" s="1502"/>
      <c r="C45" s="636"/>
      <c r="D45" s="1512"/>
      <c r="E45" s="1476">
        <f>'BS old'!E27</f>
        <v>0</v>
      </c>
      <c r="F45" s="1476"/>
      <c r="G45" s="1476"/>
      <c r="H45" s="498"/>
      <c r="I45" s="498"/>
      <c r="J45" s="1473">
        <f>'BS old'!G27</f>
        <v>0</v>
      </c>
      <c r="K45" s="1474"/>
      <c r="L45" s="1475"/>
    </row>
    <row r="46" spans="1:12" ht="27.95" customHeight="1" x14ac:dyDescent="0.25">
      <c r="A46" s="1524" t="s">
        <v>532</v>
      </c>
      <c r="B46" s="1502" t="s">
        <v>1105</v>
      </c>
      <c r="C46" s="636"/>
      <c r="D46" s="1512" t="s">
        <v>534</v>
      </c>
      <c r="E46" s="1476">
        <f>'BS old'!D28</f>
        <v>0</v>
      </c>
      <c r="F46" s="1476"/>
      <c r="G46" s="1476"/>
      <c r="H46" s="521"/>
      <c r="I46" s="1473">
        <f>'BS old'!F28</f>
        <v>0</v>
      </c>
      <c r="J46" s="1474"/>
      <c r="K46" s="1477"/>
      <c r="L46" s="428"/>
    </row>
    <row r="47" spans="1:12" ht="27.95" customHeight="1" x14ac:dyDescent="0.25">
      <c r="A47" s="1524"/>
      <c r="B47" s="1502"/>
      <c r="C47" s="636"/>
      <c r="D47" s="1512"/>
      <c r="E47" s="1476">
        <f>'BS old'!E28</f>
        <v>0</v>
      </c>
      <c r="F47" s="1476"/>
      <c r="G47" s="1476"/>
      <c r="H47" s="498"/>
      <c r="I47" s="498"/>
      <c r="J47" s="1473">
        <f>'BS old'!G28</f>
        <v>0</v>
      </c>
      <c r="K47" s="1474"/>
      <c r="L47" s="1475"/>
    </row>
    <row r="48" spans="1:12" ht="27.95" customHeight="1" x14ac:dyDescent="0.25">
      <c r="A48" s="1524" t="s">
        <v>535</v>
      </c>
      <c r="B48" s="1502" t="s">
        <v>1104</v>
      </c>
      <c r="C48" s="635"/>
      <c r="D48" s="1514" t="s">
        <v>537</v>
      </c>
      <c r="E48" s="1476">
        <f>'BS old'!D29</f>
        <v>0</v>
      </c>
      <c r="F48" s="1476"/>
      <c r="G48" s="1476"/>
      <c r="H48" s="521"/>
      <c r="I48" s="1473">
        <f>'BS old'!F29</f>
        <v>0</v>
      </c>
      <c r="J48" s="1474"/>
      <c r="K48" s="1477"/>
      <c r="L48" s="428"/>
    </row>
    <row r="49" spans="1:12" ht="27.95" customHeight="1" x14ac:dyDescent="0.25">
      <c r="A49" s="1524"/>
      <c r="B49" s="1502"/>
      <c r="C49" s="636"/>
      <c r="D49" s="1512"/>
      <c r="E49" s="1476">
        <f>'BS old'!E29</f>
        <v>0</v>
      </c>
      <c r="F49" s="1476"/>
      <c r="G49" s="1476"/>
      <c r="H49" s="498"/>
      <c r="I49" s="498"/>
      <c r="J49" s="1473">
        <f>'BS old'!G29</f>
        <v>0</v>
      </c>
      <c r="K49" s="1474"/>
      <c r="L49" s="1475"/>
    </row>
    <row r="50" spans="1:12" ht="27.95" customHeight="1" x14ac:dyDescent="0.25">
      <c r="A50" s="1540" t="s">
        <v>538</v>
      </c>
      <c r="B50" s="1541" t="s">
        <v>1103</v>
      </c>
      <c r="C50" s="640"/>
      <c r="D50" s="1512" t="s">
        <v>540</v>
      </c>
      <c r="E50" s="1476">
        <f>'BS old'!D30</f>
        <v>0</v>
      </c>
      <c r="F50" s="1476"/>
      <c r="G50" s="1476"/>
      <c r="H50" s="521"/>
      <c r="I50" s="1473">
        <f>'BS old'!F30</f>
        <v>0</v>
      </c>
      <c r="J50" s="1474"/>
      <c r="K50" s="1477"/>
      <c r="L50" s="428"/>
    </row>
    <row r="51" spans="1:12" ht="27.95" customHeight="1" x14ac:dyDescent="0.25">
      <c r="A51" s="1540"/>
      <c r="B51" s="1541"/>
      <c r="C51" s="640"/>
      <c r="D51" s="1512"/>
      <c r="E51" s="1476">
        <f>'BS old'!E30</f>
        <v>0</v>
      </c>
      <c r="F51" s="1476"/>
      <c r="G51" s="1476"/>
      <c r="H51" s="498"/>
      <c r="I51" s="498"/>
      <c r="J51" s="1473">
        <f>'BS old'!G30</f>
        <v>0</v>
      </c>
      <c r="K51" s="1474"/>
      <c r="L51" s="1475"/>
    </row>
    <row r="52" spans="1:12" s="361" customFormat="1" ht="27.95" customHeight="1" x14ac:dyDescent="0.25">
      <c r="A52" s="1542" t="s">
        <v>541</v>
      </c>
      <c r="B52" s="1502" t="s">
        <v>1102</v>
      </c>
      <c r="C52" s="635"/>
      <c r="D52" s="1514" t="s">
        <v>543</v>
      </c>
      <c r="E52" s="1476">
        <f>'BS old'!D31</f>
        <v>0</v>
      </c>
      <c r="F52" s="1476"/>
      <c r="G52" s="1476"/>
      <c r="H52" s="521"/>
      <c r="I52" s="1473">
        <f>'BS old'!F31</f>
        <v>0</v>
      </c>
      <c r="J52" s="1474"/>
      <c r="K52" s="1477"/>
      <c r="L52" s="428"/>
    </row>
    <row r="53" spans="1:12" s="361" customFormat="1" ht="27.95" customHeight="1" x14ac:dyDescent="0.25">
      <c r="A53" s="1542"/>
      <c r="B53" s="1502"/>
      <c r="C53" s="636"/>
      <c r="D53" s="1512"/>
      <c r="E53" s="1476">
        <f>'BS old'!E31</f>
        <v>0</v>
      </c>
      <c r="F53" s="1476"/>
      <c r="G53" s="1476"/>
      <c r="H53" s="498"/>
      <c r="I53" s="498"/>
      <c r="J53" s="1473">
        <f>'BS old'!G31</f>
        <v>0</v>
      </c>
      <c r="K53" s="1474"/>
      <c r="L53" s="1475"/>
    </row>
    <row r="54" spans="1:12" ht="27.95" customHeight="1" x14ac:dyDescent="0.25">
      <c r="A54" s="1524" t="s">
        <v>496</v>
      </c>
      <c r="B54" s="1502" t="s">
        <v>1101</v>
      </c>
      <c r="C54" s="636"/>
      <c r="D54" s="1512" t="s">
        <v>545</v>
      </c>
      <c r="E54" s="1476">
        <f>'BS old'!D32</f>
        <v>0</v>
      </c>
      <c r="F54" s="1476"/>
      <c r="G54" s="1476"/>
      <c r="H54" s="521"/>
      <c r="I54" s="1473">
        <f>'BS old'!F32</f>
        <v>0</v>
      </c>
      <c r="J54" s="1474"/>
      <c r="K54" s="1477"/>
      <c r="L54" s="428"/>
    </row>
    <row r="55" spans="1:12" ht="27.95" customHeight="1" x14ac:dyDescent="0.25">
      <c r="A55" s="1524"/>
      <c r="B55" s="1502"/>
      <c r="C55" s="636"/>
      <c r="D55" s="1512"/>
      <c r="E55" s="1476">
        <f>'BS old'!E32</f>
        <v>0</v>
      </c>
      <c r="F55" s="1476"/>
      <c r="G55" s="1476"/>
      <c r="H55" s="498"/>
      <c r="I55" s="498"/>
      <c r="J55" s="1473">
        <f>'BS old'!G32</f>
        <v>0</v>
      </c>
      <c r="K55" s="1474"/>
      <c r="L55" s="1475"/>
    </row>
    <row r="56" spans="1:12" ht="27.95" customHeight="1" x14ac:dyDescent="0.25">
      <c r="A56" s="1524" t="s">
        <v>499</v>
      </c>
      <c r="B56" s="1502" t="s">
        <v>1100</v>
      </c>
      <c r="C56" s="635"/>
      <c r="D56" s="1514" t="s">
        <v>547</v>
      </c>
      <c r="E56" s="1476">
        <f>'BS old'!D33</f>
        <v>0</v>
      </c>
      <c r="F56" s="1476"/>
      <c r="G56" s="1476"/>
      <c r="H56" s="521"/>
      <c r="I56" s="1473">
        <f>'BS old'!F33</f>
        <v>0</v>
      </c>
      <c r="J56" s="1474"/>
      <c r="K56" s="1477"/>
      <c r="L56" s="428"/>
    </row>
    <row r="57" spans="1:12" ht="27.95" customHeight="1" x14ac:dyDescent="0.25">
      <c r="A57" s="1524"/>
      <c r="B57" s="1502"/>
      <c r="C57" s="636"/>
      <c r="D57" s="1512"/>
      <c r="E57" s="1476">
        <f>'BS old'!E33</f>
        <v>0</v>
      </c>
      <c r="F57" s="1476"/>
      <c r="G57" s="1476"/>
      <c r="H57" s="498"/>
      <c r="I57" s="498"/>
      <c r="J57" s="1473">
        <f>'BS old'!G33</f>
        <v>0</v>
      </c>
      <c r="K57" s="1474"/>
      <c r="L57" s="1475"/>
    </row>
    <row r="58" spans="1:12" ht="27.95" customHeight="1" x14ac:dyDescent="0.25">
      <c r="A58" s="1524" t="s">
        <v>502</v>
      </c>
      <c r="B58" s="1502" t="s">
        <v>1099</v>
      </c>
      <c r="C58" s="636"/>
      <c r="D58" s="1512" t="s">
        <v>549</v>
      </c>
      <c r="E58" s="1476">
        <f>'BS old'!D34</f>
        <v>0</v>
      </c>
      <c r="F58" s="1476"/>
      <c r="G58" s="1476"/>
      <c r="H58" s="521"/>
      <c r="I58" s="1473">
        <f>'BS old'!F34</f>
        <v>0</v>
      </c>
      <c r="J58" s="1474"/>
      <c r="K58" s="1477"/>
      <c r="L58" s="428"/>
    </row>
    <row r="59" spans="1:12" ht="27.95" customHeight="1" x14ac:dyDescent="0.25">
      <c r="A59" s="1524"/>
      <c r="B59" s="1502"/>
      <c r="C59" s="636"/>
      <c r="D59" s="1512"/>
      <c r="E59" s="1476">
        <f>'BS old'!E34</f>
        <v>0</v>
      </c>
      <c r="F59" s="1476"/>
      <c r="G59" s="1476"/>
      <c r="H59" s="498"/>
      <c r="I59" s="498"/>
      <c r="J59" s="1473">
        <f>'BS old'!G34</f>
        <v>0</v>
      </c>
      <c r="K59" s="1474"/>
      <c r="L59" s="1475"/>
    </row>
    <row r="60" spans="1:12" ht="27.95" customHeight="1" x14ac:dyDescent="0.25">
      <c r="A60" s="1524" t="s">
        <v>505</v>
      </c>
      <c r="B60" s="1502" t="s">
        <v>1098</v>
      </c>
      <c r="C60" s="635"/>
      <c r="D60" s="1514" t="s">
        <v>551</v>
      </c>
      <c r="E60" s="1476">
        <f>'BS old'!D35</f>
        <v>0</v>
      </c>
      <c r="F60" s="1476"/>
      <c r="G60" s="1476"/>
      <c r="H60" s="521"/>
      <c r="I60" s="1473">
        <f>'BS old'!F35</f>
        <v>0</v>
      </c>
      <c r="J60" s="1474"/>
      <c r="K60" s="1477"/>
      <c r="L60" s="428"/>
    </row>
    <row r="61" spans="1:12" ht="27.95" customHeight="1" x14ac:dyDescent="0.25">
      <c r="A61" s="1524"/>
      <c r="B61" s="1502"/>
      <c r="C61" s="636"/>
      <c r="D61" s="1512"/>
      <c r="E61" s="1476">
        <f>'BS old'!E35</f>
        <v>0</v>
      </c>
      <c r="F61" s="1476"/>
      <c r="G61" s="1476"/>
      <c r="H61" s="498"/>
      <c r="I61" s="498"/>
      <c r="J61" s="1473">
        <f>'BS old'!G35</f>
        <v>0</v>
      </c>
      <c r="K61" s="1474"/>
      <c r="L61" s="1475"/>
    </row>
    <row r="62" spans="1:12" ht="27.95" customHeight="1" x14ac:dyDescent="0.25">
      <c r="A62" s="1524" t="s">
        <v>508</v>
      </c>
      <c r="B62" s="1502" t="s">
        <v>1097</v>
      </c>
      <c r="C62" s="636"/>
      <c r="D62" s="1512" t="s">
        <v>553</v>
      </c>
      <c r="E62" s="1476">
        <f>'BS old'!D36</f>
        <v>0</v>
      </c>
      <c r="F62" s="1476"/>
      <c r="G62" s="1476"/>
      <c r="H62" s="521"/>
      <c r="I62" s="1473">
        <f>'BS old'!F36</f>
        <v>0</v>
      </c>
      <c r="J62" s="1474"/>
      <c r="K62" s="1477"/>
      <c r="L62" s="428"/>
    </row>
    <row r="63" spans="1:12" ht="27.95" customHeight="1" x14ac:dyDescent="0.25">
      <c r="A63" s="1524"/>
      <c r="B63" s="1502"/>
      <c r="C63" s="636"/>
      <c r="D63" s="1512"/>
      <c r="E63" s="1476">
        <f>'BS old'!E36</f>
        <v>0</v>
      </c>
      <c r="F63" s="1476"/>
      <c r="G63" s="1476"/>
      <c r="H63" s="498"/>
      <c r="I63" s="498"/>
      <c r="J63" s="1473">
        <f>'BS old'!G36</f>
        <v>0</v>
      </c>
      <c r="K63" s="1474"/>
      <c r="L63" s="1475"/>
    </row>
    <row r="64" spans="1:12" ht="11.25" customHeight="1" x14ac:dyDescent="0.25">
      <c r="A64" s="1544" t="s">
        <v>1027</v>
      </c>
      <c r="B64" s="1543" t="s">
        <v>1071</v>
      </c>
      <c r="C64" s="637"/>
      <c r="D64" s="1552" t="s">
        <v>1025</v>
      </c>
      <c r="E64" s="1480" t="s">
        <v>2</v>
      </c>
      <c r="F64" s="1481"/>
      <c r="G64" s="1481"/>
      <c r="H64" s="1481"/>
      <c r="I64" s="1481"/>
      <c r="J64" s="1482"/>
      <c r="K64" s="1500" t="s">
        <v>1070</v>
      </c>
      <c r="L64" s="1501"/>
    </row>
    <row r="65" spans="1:12" ht="11.25" customHeight="1" x14ac:dyDescent="0.15">
      <c r="A65" s="1531"/>
      <c r="B65" s="1492"/>
      <c r="C65" s="523"/>
      <c r="D65" s="1553"/>
      <c r="E65" s="1493">
        <v>1</v>
      </c>
      <c r="F65" s="1492" t="s">
        <v>1069</v>
      </c>
      <c r="G65" s="1492"/>
      <c r="H65" s="633"/>
      <c r="I65" s="1498" t="s">
        <v>1068</v>
      </c>
      <c r="J65" s="1499"/>
      <c r="K65" s="1480"/>
      <c r="L65" s="1487"/>
    </row>
    <row r="66" spans="1:12" ht="11.25" customHeight="1" x14ac:dyDescent="0.15">
      <c r="A66" s="1531"/>
      <c r="B66" s="1492"/>
      <c r="C66" s="523"/>
      <c r="D66" s="1553"/>
      <c r="E66" s="1493"/>
      <c r="F66" s="1492" t="s">
        <v>1067</v>
      </c>
      <c r="G66" s="1492"/>
      <c r="H66" s="634"/>
      <c r="I66" s="1508"/>
      <c r="J66" s="1509"/>
      <c r="K66" s="1523" t="s">
        <v>1066</v>
      </c>
      <c r="L66" s="1479"/>
    </row>
    <row r="67" spans="1:12" ht="27.95" customHeight="1" x14ac:dyDescent="0.25">
      <c r="A67" s="1524" t="s">
        <v>511</v>
      </c>
      <c r="B67" s="1502" t="s">
        <v>1096</v>
      </c>
      <c r="C67" s="636"/>
      <c r="D67" s="1512" t="s">
        <v>852</v>
      </c>
      <c r="E67" s="1476">
        <f>'BS old'!D37</f>
        <v>0</v>
      </c>
      <c r="F67" s="1476"/>
      <c r="G67" s="1476"/>
      <c r="H67" s="521"/>
      <c r="I67" s="1473">
        <f>'BS old'!F37</f>
        <v>0</v>
      </c>
      <c r="J67" s="1474"/>
      <c r="K67" s="1477"/>
      <c r="L67" s="428"/>
    </row>
    <row r="68" spans="1:12" ht="27.95" customHeight="1" x14ac:dyDescent="0.25">
      <c r="A68" s="1524"/>
      <c r="B68" s="1502"/>
      <c r="C68" s="636"/>
      <c r="D68" s="1512"/>
      <c r="E68" s="1476">
        <f>'BS old'!E37</f>
        <v>0</v>
      </c>
      <c r="F68" s="1476"/>
      <c r="G68" s="1476"/>
      <c r="H68" s="498"/>
      <c r="I68" s="498"/>
      <c r="J68" s="1473">
        <f>'BS old'!G37</f>
        <v>0</v>
      </c>
      <c r="K68" s="1474"/>
      <c r="L68" s="1475"/>
    </row>
    <row r="69" spans="1:12" ht="27.95" customHeight="1" x14ac:dyDescent="0.25">
      <c r="A69" s="1524" t="s">
        <v>532</v>
      </c>
      <c r="B69" s="1502" t="s">
        <v>1095</v>
      </c>
      <c r="C69" s="636"/>
      <c r="D69" s="1512" t="s">
        <v>855</v>
      </c>
      <c r="E69" s="1476">
        <f>'BS old'!D38</f>
        <v>0</v>
      </c>
      <c r="F69" s="1476"/>
      <c r="G69" s="1476"/>
      <c r="H69" s="521"/>
      <c r="I69" s="1473">
        <f>'BS old'!F38</f>
        <v>0</v>
      </c>
      <c r="J69" s="1474"/>
      <c r="K69" s="1477"/>
      <c r="L69" s="428"/>
    </row>
    <row r="70" spans="1:12" ht="27.95" customHeight="1" x14ac:dyDescent="0.25">
      <c r="A70" s="1524"/>
      <c r="B70" s="1502"/>
      <c r="C70" s="636"/>
      <c r="D70" s="1512"/>
      <c r="E70" s="1476">
        <f>'BS old'!E38</f>
        <v>0</v>
      </c>
      <c r="F70" s="1476"/>
      <c r="G70" s="1476"/>
      <c r="H70" s="498"/>
      <c r="I70" s="498"/>
      <c r="J70" s="1473">
        <f>'BS old'!G38</f>
        <v>0</v>
      </c>
      <c r="K70" s="1474"/>
      <c r="L70" s="1475"/>
    </row>
    <row r="71" spans="1:12" ht="27.95" customHeight="1" x14ac:dyDescent="0.25">
      <c r="A71" s="1527" t="s">
        <v>558</v>
      </c>
      <c r="B71" s="1541" t="s">
        <v>1094</v>
      </c>
      <c r="C71" s="640"/>
      <c r="D71" s="1512" t="s">
        <v>858</v>
      </c>
      <c r="E71" s="1476">
        <f>'BS old'!D39</f>
        <v>0</v>
      </c>
      <c r="F71" s="1476"/>
      <c r="G71" s="1476"/>
      <c r="H71" s="521"/>
      <c r="I71" s="1473">
        <f>'BS old'!F39</f>
        <v>0</v>
      </c>
      <c r="J71" s="1474"/>
      <c r="K71" s="1477"/>
      <c r="L71" s="428"/>
    </row>
    <row r="72" spans="1:12" ht="27.95" customHeight="1" x14ac:dyDescent="0.25">
      <c r="A72" s="1527"/>
      <c r="B72" s="1504"/>
      <c r="C72" s="638"/>
      <c r="D72" s="1512"/>
      <c r="E72" s="1476">
        <f>'BS old'!E39</f>
        <v>0</v>
      </c>
      <c r="F72" s="1476"/>
      <c r="G72" s="1476"/>
      <c r="H72" s="498"/>
      <c r="I72" s="498"/>
      <c r="J72" s="1473">
        <f>'BS old'!G39</f>
        <v>0</v>
      </c>
      <c r="K72" s="1474"/>
      <c r="L72" s="1475"/>
    </row>
    <row r="73" spans="1:12" s="361" customFormat="1" ht="27.95" customHeight="1" x14ac:dyDescent="0.25">
      <c r="A73" s="1540" t="s">
        <v>561</v>
      </c>
      <c r="B73" s="1541" t="s">
        <v>1093</v>
      </c>
      <c r="C73" s="640"/>
      <c r="D73" s="1512" t="s">
        <v>861</v>
      </c>
      <c r="E73" s="1476">
        <f>'BS old'!D40</f>
        <v>0</v>
      </c>
      <c r="F73" s="1476"/>
      <c r="G73" s="1476"/>
      <c r="H73" s="521"/>
      <c r="I73" s="1473">
        <f>'BS old'!F40</f>
        <v>0</v>
      </c>
      <c r="J73" s="1474"/>
      <c r="K73" s="1477"/>
      <c r="L73" s="428"/>
    </row>
    <row r="74" spans="1:12" s="361" customFormat="1" ht="27.95" customHeight="1" x14ac:dyDescent="0.25">
      <c r="A74" s="1527"/>
      <c r="B74" s="1504"/>
      <c r="C74" s="638"/>
      <c r="D74" s="1512"/>
      <c r="E74" s="1476">
        <f>'BS old'!E40</f>
        <v>0</v>
      </c>
      <c r="F74" s="1476"/>
      <c r="G74" s="1476"/>
      <c r="H74" s="498"/>
      <c r="I74" s="498"/>
      <c r="J74" s="1473">
        <f>'BS old'!G40</f>
        <v>0</v>
      </c>
      <c r="K74" s="1474"/>
      <c r="L74" s="1475"/>
    </row>
    <row r="75" spans="1:12" s="361" customFormat="1" ht="27.95" customHeight="1" x14ac:dyDescent="0.25">
      <c r="A75" s="1525" t="s">
        <v>564</v>
      </c>
      <c r="B75" s="1502" t="s">
        <v>1092</v>
      </c>
      <c r="C75" s="636"/>
      <c r="D75" s="1512" t="s">
        <v>864</v>
      </c>
      <c r="E75" s="1476">
        <f>'BS old'!D41</f>
        <v>0</v>
      </c>
      <c r="F75" s="1476"/>
      <c r="G75" s="1476"/>
      <c r="H75" s="521"/>
      <c r="I75" s="1473">
        <f>'BS old'!F41</f>
        <v>0</v>
      </c>
      <c r="J75" s="1474"/>
      <c r="K75" s="1477"/>
      <c r="L75" s="428"/>
    </row>
    <row r="76" spans="1:12" s="361" customFormat="1" ht="27.95" customHeight="1" x14ac:dyDescent="0.25">
      <c r="A76" s="1535"/>
      <c r="B76" s="1502"/>
      <c r="C76" s="636"/>
      <c r="D76" s="1512"/>
      <c r="E76" s="1476">
        <f>'BS old'!E41</f>
        <v>0</v>
      </c>
      <c r="F76" s="1476"/>
      <c r="G76" s="1476"/>
      <c r="H76" s="498"/>
      <c r="I76" s="498"/>
      <c r="J76" s="1473">
        <f>'BS old'!G41</f>
        <v>0</v>
      </c>
      <c r="K76" s="1474"/>
      <c r="L76" s="1475"/>
    </row>
    <row r="77" spans="1:12" ht="27.95" customHeight="1" x14ac:dyDescent="0.25">
      <c r="A77" s="1524" t="s">
        <v>496</v>
      </c>
      <c r="B77" s="1502" t="s">
        <v>1091</v>
      </c>
      <c r="C77" s="636"/>
      <c r="D77" s="1512" t="s">
        <v>867</v>
      </c>
      <c r="E77" s="1476">
        <f>'BS old'!D42</f>
        <v>0</v>
      </c>
      <c r="F77" s="1476"/>
      <c r="G77" s="1476"/>
      <c r="H77" s="521"/>
      <c r="I77" s="1473">
        <f>'BS old'!F42</f>
        <v>0</v>
      </c>
      <c r="J77" s="1474"/>
      <c r="K77" s="1477"/>
      <c r="L77" s="428"/>
    </row>
    <row r="78" spans="1:12" ht="27.95" customHeight="1" x14ac:dyDescent="0.25">
      <c r="A78" s="1524"/>
      <c r="B78" s="1502"/>
      <c r="C78" s="636"/>
      <c r="D78" s="1512"/>
      <c r="E78" s="1476">
        <f>'BS old'!E42</f>
        <v>0</v>
      </c>
      <c r="F78" s="1476"/>
      <c r="G78" s="1476"/>
      <c r="H78" s="498"/>
      <c r="I78" s="498"/>
      <c r="J78" s="1473">
        <f>'BS old'!G42</f>
        <v>0</v>
      </c>
      <c r="K78" s="1474"/>
      <c r="L78" s="1475"/>
    </row>
    <row r="79" spans="1:12" ht="27.95" customHeight="1" x14ac:dyDescent="0.25">
      <c r="A79" s="1524" t="s">
        <v>499</v>
      </c>
      <c r="B79" s="1502" t="s">
        <v>1090</v>
      </c>
      <c r="C79" s="636"/>
      <c r="D79" s="1512" t="s">
        <v>870</v>
      </c>
      <c r="E79" s="1476">
        <f>'BS old'!D43</f>
        <v>0</v>
      </c>
      <c r="F79" s="1476"/>
      <c r="G79" s="1476"/>
      <c r="H79" s="521"/>
      <c r="I79" s="1473">
        <f>'BS old'!F43</f>
        <v>0</v>
      </c>
      <c r="J79" s="1474"/>
      <c r="K79" s="1477"/>
      <c r="L79" s="428"/>
    </row>
    <row r="80" spans="1:12" ht="27.95" customHeight="1" x14ac:dyDescent="0.25">
      <c r="A80" s="1524"/>
      <c r="B80" s="1502"/>
      <c r="C80" s="636"/>
      <c r="D80" s="1512"/>
      <c r="E80" s="1476">
        <f>'BS old'!E43</f>
        <v>0</v>
      </c>
      <c r="F80" s="1476"/>
      <c r="G80" s="1476"/>
      <c r="H80" s="498"/>
      <c r="I80" s="498"/>
      <c r="J80" s="1473">
        <f>'BS old'!G43</f>
        <v>0</v>
      </c>
      <c r="K80" s="1474"/>
      <c r="L80" s="1475"/>
    </row>
    <row r="81" spans="1:12" ht="27.95" customHeight="1" x14ac:dyDescent="0.25">
      <c r="A81" s="1524" t="s">
        <v>502</v>
      </c>
      <c r="B81" s="1502" t="s">
        <v>1089</v>
      </c>
      <c r="C81" s="636"/>
      <c r="D81" s="1512" t="s">
        <v>873</v>
      </c>
      <c r="E81" s="1476">
        <f>'BS old'!D44</f>
        <v>0</v>
      </c>
      <c r="F81" s="1476"/>
      <c r="G81" s="1476"/>
      <c r="H81" s="521"/>
      <c r="I81" s="1473">
        <f>'BS old'!F44</f>
        <v>0</v>
      </c>
      <c r="J81" s="1474"/>
      <c r="K81" s="1477"/>
      <c r="L81" s="428"/>
    </row>
    <row r="82" spans="1:12" ht="27.95" customHeight="1" x14ac:dyDescent="0.25">
      <c r="A82" s="1524"/>
      <c r="B82" s="1502"/>
      <c r="C82" s="636"/>
      <c r="D82" s="1512"/>
      <c r="E82" s="1476">
        <f>'BS old'!E44</f>
        <v>0</v>
      </c>
      <c r="F82" s="1476"/>
      <c r="G82" s="1476"/>
      <c r="H82" s="498"/>
      <c r="I82" s="498"/>
      <c r="J82" s="1473">
        <f>'BS old'!G44</f>
        <v>0</v>
      </c>
      <c r="K82" s="1474"/>
      <c r="L82" s="1475"/>
    </row>
    <row r="83" spans="1:12" ht="27.95" customHeight="1" x14ac:dyDescent="0.25">
      <c r="A83" s="1524" t="s">
        <v>505</v>
      </c>
      <c r="B83" s="1502" t="s">
        <v>1088</v>
      </c>
      <c r="C83" s="636"/>
      <c r="D83" s="1512" t="s">
        <v>876</v>
      </c>
      <c r="E83" s="1476">
        <f>'BS old'!D45</f>
        <v>0</v>
      </c>
      <c r="F83" s="1476"/>
      <c r="G83" s="1476"/>
      <c r="H83" s="521"/>
      <c r="I83" s="1473">
        <f>'BS old'!F45</f>
        <v>0</v>
      </c>
      <c r="J83" s="1474"/>
      <c r="K83" s="1477"/>
      <c r="L83" s="428"/>
    </row>
    <row r="84" spans="1:12" ht="27.95" customHeight="1" x14ac:dyDescent="0.25">
      <c r="A84" s="1524"/>
      <c r="B84" s="1502"/>
      <c r="C84" s="636"/>
      <c r="D84" s="1512"/>
      <c r="E84" s="1476">
        <f>'BS old'!E45</f>
        <v>0</v>
      </c>
      <c r="F84" s="1476"/>
      <c r="G84" s="1476"/>
      <c r="H84" s="498"/>
      <c r="I84" s="498"/>
      <c r="J84" s="1473">
        <f>'BS old'!G45</f>
        <v>0</v>
      </c>
      <c r="K84" s="1474"/>
      <c r="L84" s="1475"/>
    </row>
    <row r="85" spans="1:12" ht="27.95" customHeight="1" x14ac:dyDescent="0.25">
      <c r="A85" s="1524" t="s">
        <v>508</v>
      </c>
      <c r="B85" s="1502" t="s">
        <v>1087</v>
      </c>
      <c r="C85" s="636"/>
      <c r="D85" s="1512" t="s">
        <v>879</v>
      </c>
      <c r="E85" s="1476">
        <f>'BS old'!D46</f>
        <v>0</v>
      </c>
      <c r="F85" s="1476"/>
      <c r="G85" s="1476"/>
      <c r="H85" s="521"/>
      <c r="I85" s="1473">
        <f>'BS old'!F46</f>
        <v>0</v>
      </c>
      <c r="J85" s="1474"/>
      <c r="K85" s="1477"/>
      <c r="L85" s="428"/>
    </row>
    <row r="86" spans="1:12" ht="27.95" customHeight="1" x14ac:dyDescent="0.25">
      <c r="A86" s="1524"/>
      <c r="B86" s="1502"/>
      <c r="C86" s="636"/>
      <c r="D86" s="1512"/>
      <c r="E86" s="1476">
        <f>'BS old'!E46</f>
        <v>0</v>
      </c>
      <c r="F86" s="1476"/>
      <c r="G86" s="1476"/>
      <c r="H86" s="498"/>
      <c r="I86" s="498"/>
      <c r="J86" s="1473">
        <f>'BS old'!G46</f>
        <v>0</v>
      </c>
      <c r="K86" s="1474"/>
      <c r="L86" s="1475"/>
    </row>
    <row r="87" spans="1:12" ht="27.95" customHeight="1" x14ac:dyDescent="0.25">
      <c r="A87" s="1540" t="s">
        <v>577</v>
      </c>
      <c r="B87" s="1504" t="s">
        <v>1086</v>
      </c>
      <c r="C87" s="638"/>
      <c r="D87" s="1512" t="s">
        <v>882</v>
      </c>
      <c r="E87" s="1476">
        <f>'BS old'!D47</f>
        <v>0</v>
      </c>
      <c r="F87" s="1476"/>
      <c r="G87" s="1476"/>
      <c r="H87" s="521"/>
      <c r="I87" s="1473">
        <f>'BS old'!F47</f>
        <v>0</v>
      </c>
      <c r="J87" s="1474"/>
      <c r="K87" s="1477"/>
      <c r="L87" s="428"/>
    </row>
    <row r="88" spans="1:12" ht="27.95" customHeight="1" x14ac:dyDescent="0.25">
      <c r="A88" s="1527"/>
      <c r="B88" s="1504"/>
      <c r="C88" s="638"/>
      <c r="D88" s="1512"/>
      <c r="E88" s="1476">
        <f>'BS old'!E47</f>
        <v>0</v>
      </c>
      <c r="F88" s="1476"/>
      <c r="G88" s="1476"/>
      <c r="H88" s="498"/>
      <c r="I88" s="498"/>
      <c r="J88" s="1473">
        <f>'BS old'!G47</f>
        <v>0</v>
      </c>
      <c r="K88" s="1474"/>
      <c r="L88" s="1475"/>
    </row>
    <row r="89" spans="1:12" s="361" customFormat="1" ht="27.95" customHeight="1" x14ac:dyDescent="0.25">
      <c r="A89" s="1525" t="s">
        <v>580</v>
      </c>
      <c r="B89" s="1502" t="s">
        <v>1085</v>
      </c>
      <c r="C89" s="636"/>
      <c r="D89" s="1512" t="s">
        <v>885</v>
      </c>
      <c r="E89" s="1476">
        <f>'BS old'!D48</f>
        <v>0</v>
      </c>
      <c r="F89" s="1476"/>
      <c r="G89" s="1476"/>
      <c r="H89" s="521"/>
      <c r="I89" s="1473">
        <f>'BS old'!F48</f>
        <v>0</v>
      </c>
      <c r="J89" s="1474"/>
      <c r="K89" s="1477"/>
      <c r="L89" s="428"/>
    </row>
    <row r="90" spans="1:12" s="361" customFormat="1" ht="27.95" customHeight="1" x14ac:dyDescent="0.25">
      <c r="A90" s="1535"/>
      <c r="B90" s="1502"/>
      <c r="C90" s="636"/>
      <c r="D90" s="1512"/>
      <c r="E90" s="1476">
        <f>'BS old'!E48</f>
        <v>0</v>
      </c>
      <c r="F90" s="1476"/>
      <c r="G90" s="1476"/>
      <c r="H90" s="498"/>
      <c r="I90" s="498"/>
      <c r="J90" s="1473">
        <f>'BS old'!G48</f>
        <v>0</v>
      </c>
      <c r="K90" s="1474"/>
      <c r="L90" s="1475"/>
    </row>
    <row r="91" spans="1:12" s="361" customFormat="1" ht="27.95" customHeight="1" x14ac:dyDescent="0.25">
      <c r="A91" s="1524" t="s">
        <v>496</v>
      </c>
      <c r="B91" s="1502" t="s">
        <v>1080</v>
      </c>
      <c r="C91" s="636"/>
      <c r="D91" s="1512" t="s">
        <v>888</v>
      </c>
      <c r="E91" s="1476">
        <f>'BS old'!D49</f>
        <v>0</v>
      </c>
      <c r="F91" s="1476"/>
      <c r="G91" s="1476"/>
      <c r="H91" s="521"/>
      <c r="I91" s="1473">
        <f>'BS old'!F49</f>
        <v>0</v>
      </c>
      <c r="J91" s="1474"/>
      <c r="K91" s="1477"/>
      <c r="L91" s="428"/>
    </row>
    <row r="92" spans="1:12" s="361" customFormat="1" ht="27.95" customHeight="1" x14ac:dyDescent="0.25">
      <c r="A92" s="1524"/>
      <c r="B92" s="1502"/>
      <c r="C92" s="636"/>
      <c r="D92" s="1512"/>
      <c r="E92" s="1476">
        <f>'BS old'!E49</f>
        <v>0</v>
      </c>
      <c r="F92" s="1476"/>
      <c r="G92" s="1476"/>
      <c r="H92" s="498"/>
      <c r="I92" s="498"/>
      <c r="J92" s="1473">
        <f>'BS old'!G49</f>
        <v>0</v>
      </c>
      <c r="K92" s="1474"/>
      <c r="L92" s="1475"/>
    </row>
    <row r="93" spans="1:12" ht="27.95" customHeight="1" x14ac:dyDescent="0.25">
      <c r="A93" s="1524" t="s">
        <v>499</v>
      </c>
      <c r="B93" s="1502" t="s">
        <v>1079</v>
      </c>
      <c r="C93" s="636"/>
      <c r="D93" s="1512" t="s">
        <v>891</v>
      </c>
      <c r="E93" s="1476">
        <f>'BS old'!D50</f>
        <v>0</v>
      </c>
      <c r="F93" s="1476"/>
      <c r="G93" s="1476"/>
      <c r="H93" s="521"/>
      <c r="I93" s="1473">
        <f>'BS old'!F50</f>
        <v>0</v>
      </c>
      <c r="J93" s="1474"/>
      <c r="K93" s="1477"/>
      <c r="L93" s="428"/>
    </row>
    <row r="94" spans="1:12" ht="27.95" customHeight="1" x14ac:dyDescent="0.25">
      <c r="A94" s="1524"/>
      <c r="B94" s="1502"/>
      <c r="C94" s="636"/>
      <c r="D94" s="1512"/>
      <c r="E94" s="1476">
        <f>'BS old'!E50</f>
        <v>0</v>
      </c>
      <c r="F94" s="1476"/>
      <c r="G94" s="1476"/>
      <c r="H94" s="498"/>
      <c r="I94" s="498"/>
      <c r="J94" s="1473">
        <f>'BS old'!G50</f>
        <v>0</v>
      </c>
      <c r="K94" s="1474"/>
      <c r="L94" s="1475"/>
    </row>
    <row r="95" spans="1:12" ht="11.25" customHeight="1" x14ac:dyDescent="0.25">
      <c r="A95" s="1544" t="s">
        <v>1027</v>
      </c>
      <c r="B95" s="1543" t="s">
        <v>1071</v>
      </c>
      <c r="C95" s="637"/>
      <c r="D95" s="1552" t="s">
        <v>1025</v>
      </c>
      <c r="E95" s="1480" t="s">
        <v>2</v>
      </c>
      <c r="F95" s="1481"/>
      <c r="G95" s="1481"/>
      <c r="H95" s="1481"/>
      <c r="I95" s="1481"/>
      <c r="J95" s="1482"/>
      <c r="K95" s="1500" t="s">
        <v>1070</v>
      </c>
      <c r="L95" s="1501"/>
    </row>
    <row r="96" spans="1:12" ht="11.25" customHeight="1" x14ac:dyDescent="0.15">
      <c r="A96" s="1531"/>
      <c r="B96" s="1492"/>
      <c r="C96" s="523"/>
      <c r="D96" s="1553"/>
      <c r="E96" s="1493">
        <v>1</v>
      </c>
      <c r="F96" s="1492" t="s">
        <v>1069</v>
      </c>
      <c r="G96" s="1492"/>
      <c r="H96" s="633"/>
      <c r="I96" s="1498" t="s">
        <v>1068</v>
      </c>
      <c r="J96" s="1499"/>
      <c r="K96" s="1480"/>
      <c r="L96" s="1487"/>
    </row>
    <row r="97" spans="1:14" ht="12" customHeight="1" x14ac:dyDescent="0.15">
      <c r="A97" s="1545"/>
      <c r="B97" s="1548"/>
      <c r="C97" s="641"/>
      <c r="D97" s="1553"/>
      <c r="E97" s="1546"/>
      <c r="F97" s="1548" t="s">
        <v>1067</v>
      </c>
      <c r="G97" s="1548"/>
      <c r="H97" s="634"/>
      <c r="I97" s="1508"/>
      <c r="J97" s="1509"/>
      <c r="K97" s="1523" t="s">
        <v>1066</v>
      </c>
      <c r="L97" s="1479"/>
    </row>
    <row r="98" spans="1:14" ht="27.95" customHeight="1" x14ac:dyDescent="0.25">
      <c r="A98" s="1524" t="s">
        <v>502</v>
      </c>
      <c r="B98" s="1502" t="s">
        <v>1078</v>
      </c>
      <c r="C98" s="635"/>
      <c r="D98" s="1514" t="s">
        <v>894</v>
      </c>
      <c r="E98" s="1476">
        <f>'BS old'!D51</f>
        <v>0</v>
      </c>
      <c r="F98" s="1476"/>
      <c r="G98" s="1476"/>
      <c r="H98" s="521"/>
      <c r="I98" s="1473">
        <f>'BS old'!F51</f>
        <v>0</v>
      </c>
      <c r="J98" s="1474"/>
      <c r="K98" s="1477"/>
      <c r="L98" s="428"/>
      <c r="N98" s="356" t="s">
        <v>983</v>
      </c>
    </row>
    <row r="99" spans="1:14" ht="27.95" customHeight="1" x14ac:dyDescent="0.25">
      <c r="A99" s="1524"/>
      <c r="B99" s="1502"/>
      <c r="C99" s="636"/>
      <c r="D99" s="1512"/>
      <c r="E99" s="1476">
        <f>'BS old'!E51</f>
        <v>0</v>
      </c>
      <c r="F99" s="1476"/>
      <c r="G99" s="1476"/>
      <c r="H99" s="498"/>
      <c r="I99" s="498"/>
      <c r="J99" s="1473">
        <f>'BS old'!G51</f>
        <v>0</v>
      </c>
      <c r="K99" s="1474"/>
      <c r="L99" s="1475"/>
    </row>
    <row r="100" spans="1:14" ht="27.95" customHeight="1" x14ac:dyDescent="0.25">
      <c r="A100" s="1524" t="s">
        <v>505</v>
      </c>
      <c r="B100" s="1502" t="s">
        <v>1084</v>
      </c>
      <c r="C100" s="636"/>
      <c r="D100" s="1512" t="s">
        <v>897</v>
      </c>
      <c r="E100" s="1476">
        <f>'BS old'!D52</f>
        <v>0</v>
      </c>
      <c r="F100" s="1476"/>
      <c r="G100" s="1476"/>
      <c r="H100" s="521"/>
      <c r="I100" s="1473">
        <f>'BS old'!F52</f>
        <v>0</v>
      </c>
      <c r="J100" s="1474"/>
      <c r="K100" s="1477"/>
      <c r="L100" s="428"/>
    </row>
    <row r="101" spans="1:14" ht="27.95" customHeight="1" x14ac:dyDescent="0.25">
      <c r="A101" s="1524"/>
      <c r="B101" s="1502"/>
      <c r="C101" s="636"/>
      <c r="D101" s="1512"/>
      <c r="E101" s="1476">
        <f>'BS old'!E52</f>
        <v>0</v>
      </c>
      <c r="F101" s="1476"/>
      <c r="G101" s="1476"/>
      <c r="H101" s="498"/>
      <c r="I101" s="498"/>
      <c r="J101" s="1473">
        <f>'BS old'!G52</f>
        <v>0</v>
      </c>
      <c r="K101" s="1474"/>
      <c r="L101" s="1475"/>
    </row>
    <row r="102" spans="1:14" ht="27.95" customHeight="1" x14ac:dyDescent="0.25">
      <c r="A102" s="1524" t="s">
        <v>508</v>
      </c>
      <c r="B102" s="1502" t="s">
        <v>1074</v>
      </c>
      <c r="C102" s="635"/>
      <c r="D102" s="1514" t="s">
        <v>900</v>
      </c>
      <c r="E102" s="1476">
        <f>'BS old'!D53</f>
        <v>0</v>
      </c>
      <c r="F102" s="1476"/>
      <c r="G102" s="1476"/>
      <c r="H102" s="521"/>
      <c r="I102" s="1473">
        <f>'BS old'!F53</f>
        <v>0</v>
      </c>
      <c r="J102" s="1474"/>
      <c r="K102" s="1477"/>
      <c r="L102" s="428"/>
    </row>
    <row r="103" spans="1:14" ht="27.95" customHeight="1" x14ac:dyDescent="0.25">
      <c r="A103" s="1524"/>
      <c r="B103" s="1502"/>
      <c r="C103" s="636"/>
      <c r="D103" s="1512"/>
      <c r="E103" s="1476">
        <f>'BS old'!E53</f>
        <v>0</v>
      </c>
      <c r="F103" s="1476"/>
      <c r="G103" s="1476"/>
      <c r="H103" s="498"/>
      <c r="I103" s="498"/>
      <c r="J103" s="1473">
        <f>'BS old'!G53</f>
        <v>0</v>
      </c>
      <c r="K103" s="1474"/>
      <c r="L103" s="1475"/>
    </row>
    <row r="104" spans="1:14" ht="27.95" customHeight="1" x14ac:dyDescent="0.25">
      <c r="A104" s="1524" t="s">
        <v>511</v>
      </c>
      <c r="B104" s="1502" t="s">
        <v>1083</v>
      </c>
      <c r="C104" s="636"/>
      <c r="D104" s="1512" t="s">
        <v>903</v>
      </c>
      <c r="E104" s="1476">
        <f>'BS old'!D54</f>
        <v>0</v>
      </c>
      <c r="F104" s="1476"/>
      <c r="G104" s="1476"/>
      <c r="H104" s="521"/>
      <c r="I104" s="1473">
        <f>'BS old'!F54</f>
        <v>0</v>
      </c>
      <c r="J104" s="1474"/>
      <c r="K104" s="1477"/>
      <c r="L104" s="428"/>
    </row>
    <row r="105" spans="1:14" ht="27.95" customHeight="1" x14ac:dyDescent="0.25">
      <c r="A105" s="1524"/>
      <c r="B105" s="1502"/>
      <c r="C105" s="636"/>
      <c r="D105" s="1512"/>
      <c r="E105" s="1476">
        <f>'BS old'!E54</f>
        <v>0</v>
      </c>
      <c r="F105" s="1476"/>
      <c r="G105" s="1476"/>
      <c r="H105" s="498"/>
      <c r="I105" s="498"/>
      <c r="J105" s="1473">
        <f>'BS old'!G54</f>
        <v>0</v>
      </c>
      <c r="K105" s="1474"/>
      <c r="L105" s="1475"/>
    </row>
    <row r="106" spans="1:14" ht="27.95" customHeight="1" x14ac:dyDescent="0.25">
      <c r="A106" s="1549" t="s">
        <v>595</v>
      </c>
      <c r="B106" s="1541" t="s">
        <v>1082</v>
      </c>
      <c r="C106" s="639"/>
      <c r="D106" s="1514" t="s">
        <v>905</v>
      </c>
      <c r="E106" s="1476">
        <f>'BS old'!D55</f>
        <v>0</v>
      </c>
      <c r="F106" s="1476"/>
      <c r="G106" s="1476"/>
      <c r="H106" s="521"/>
      <c r="I106" s="1473">
        <f>'BS old'!F55</f>
        <v>0</v>
      </c>
      <c r="J106" s="1474"/>
      <c r="K106" s="1477"/>
      <c r="L106" s="428"/>
    </row>
    <row r="107" spans="1:14" ht="27.95" customHeight="1" x14ac:dyDescent="0.25">
      <c r="A107" s="1550"/>
      <c r="B107" s="1504"/>
      <c r="C107" s="638"/>
      <c r="D107" s="1512"/>
      <c r="E107" s="1476">
        <f>'BS old'!E55</f>
        <v>0</v>
      </c>
      <c r="F107" s="1476"/>
      <c r="G107" s="1476"/>
      <c r="H107" s="498"/>
      <c r="I107" s="498"/>
      <c r="J107" s="1473">
        <f>'BS old'!G55</f>
        <v>0</v>
      </c>
      <c r="K107" s="1474"/>
      <c r="L107" s="1475"/>
    </row>
    <row r="108" spans="1:14" s="361" customFormat="1" ht="27.95" customHeight="1" x14ac:dyDescent="0.25">
      <c r="A108" s="1547" t="s">
        <v>598</v>
      </c>
      <c r="B108" s="1502" t="s">
        <v>1081</v>
      </c>
      <c r="C108" s="636"/>
      <c r="D108" s="1512" t="s">
        <v>908</v>
      </c>
      <c r="E108" s="1476">
        <f>'BS old'!D56</f>
        <v>0</v>
      </c>
      <c r="F108" s="1476"/>
      <c r="G108" s="1476"/>
      <c r="H108" s="521"/>
      <c r="I108" s="1473">
        <f>'BS old'!F56</f>
        <v>0</v>
      </c>
      <c r="J108" s="1474"/>
      <c r="K108" s="1477"/>
      <c r="L108" s="428"/>
    </row>
    <row r="109" spans="1:14" s="361" customFormat="1" ht="27.95" customHeight="1" x14ac:dyDescent="0.25">
      <c r="A109" s="1547"/>
      <c r="B109" s="1502"/>
      <c r="C109" s="636"/>
      <c r="D109" s="1512"/>
      <c r="E109" s="1476">
        <f>'BS old'!E56</f>
        <v>0</v>
      </c>
      <c r="F109" s="1476"/>
      <c r="G109" s="1476"/>
      <c r="H109" s="498"/>
      <c r="I109" s="498"/>
      <c r="J109" s="1473">
        <f>'BS old'!G56</f>
        <v>0</v>
      </c>
      <c r="K109" s="1474"/>
      <c r="L109" s="1475"/>
    </row>
    <row r="110" spans="1:14" s="361" customFormat="1" ht="27.95" customHeight="1" x14ac:dyDescent="0.25">
      <c r="A110" s="1524" t="s">
        <v>496</v>
      </c>
      <c r="B110" s="1502" t="s">
        <v>1080</v>
      </c>
      <c r="C110" s="635"/>
      <c r="D110" s="1514" t="s">
        <v>911</v>
      </c>
      <c r="E110" s="1476">
        <f>'BS old'!D57</f>
        <v>0</v>
      </c>
      <c r="F110" s="1476"/>
      <c r="G110" s="1476"/>
      <c r="H110" s="521"/>
      <c r="I110" s="1473">
        <f>'BS old'!F57</f>
        <v>0</v>
      </c>
      <c r="J110" s="1474"/>
      <c r="K110" s="1477"/>
      <c r="L110" s="428"/>
    </row>
    <row r="111" spans="1:14" s="361" customFormat="1" ht="27.95" customHeight="1" x14ac:dyDescent="0.25">
      <c r="A111" s="1524"/>
      <c r="B111" s="1502"/>
      <c r="C111" s="636"/>
      <c r="D111" s="1512"/>
      <c r="E111" s="1476">
        <f>'BS old'!E57</f>
        <v>0</v>
      </c>
      <c r="F111" s="1476"/>
      <c r="G111" s="1476"/>
      <c r="H111" s="498"/>
      <c r="I111" s="498"/>
      <c r="J111" s="1473">
        <f>'BS old'!G57</f>
        <v>0</v>
      </c>
      <c r="K111" s="1474"/>
      <c r="L111" s="1475"/>
    </row>
    <row r="112" spans="1:14" ht="27.95" customHeight="1" x14ac:dyDescent="0.25">
      <c r="A112" s="1524" t="s">
        <v>499</v>
      </c>
      <c r="B112" s="1502" t="s">
        <v>1079</v>
      </c>
      <c r="C112" s="636"/>
      <c r="D112" s="1512" t="s">
        <v>914</v>
      </c>
      <c r="E112" s="1476">
        <f>'BS old'!D58</f>
        <v>0</v>
      </c>
      <c r="F112" s="1476"/>
      <c r="G112" s="1476"/>
      <c r="H112" s="521"/>
      <c r="I112" s="1473">
        <f>'BS old'!F58</f>
        <v>0</v>
      </c>
      <c r="J112" s="1474"/>
      <c r="K112" s="1477"/>
      <c r="L112" s="428"/>
    </row>
    <row r="113" spans="1:12" ht="27.95" customHeight="1" x14ac:dyDescent="0.25">
      <c r="A113" s="1524"/>
      <c r="B113" s="1502"/>
      <c r="C113" s="636"/>
      <c r="D113" s="1512"/>
      <c r="E113" s="1476">
        <f>'BS old'!E58</f>
        <v>0</v>
      </c>
      <c r="F113" s="1476"/>
      <c r="G113" s="1476"/>
      <c r="H113" s="498"/>
      <c r="I113" s="498"/>
      <c r="J113" s="1473">
        <f>'BS old'!G58</f>
        <v>0</v>
      </c>
      <c r="K113" s="1474"/>
      <c r="L113" s="1475"/>
    </row>
    <row r="114" spans="1:12" ht="27.95" customHeight="1" x14ac:dyDescent="0.25">
      <c r="A114" s="1524" t="s">
        <v>502</v>
      </c>
      <c r="B114" s="1502" t="s">
        <v>1078</v>
      </c>
      <c r="C114" s="635"/>
      <c r="D114" s="1514" t="s">
        <v>916</v>
      </c>
      <c r="E114" s="1476">
        <f>'BS old'!D59</f>
        <v>0</v>
      </c>
      <c r="F114" s="1476"/>
      <c r="G114" s="1476"/>
      <c r="H114" s="521"/>
      <c r="I114" s="1473">
        <f>'BS old'!F59</f>
        <v>0</v>
      </c>
      <c r="J114" s="1474"/>
      <c r="K114" s="1477"/>
      <c r="L114" s="428"/>
    </row>
    <row r="115" spans="1:12" ht="27.95" customHeight="1" x14ac:dyDescent="0.25">
      <c r="A115" s="1524"/>
      <c r="B115" s="1502"/>
      <c r="C115" s="636"/>
      <c r="D115" s="1512"/>
      <c r="E115" s="1476">
        <f>'BS old'!E59</f>
        <v>0</v>
      </c>
      <c r="F115" s="1476"/>
      <c r="G115" s="1476"/>
      <c r="H115" s="498"/>
      <c r="I115" s="498"/>
      <c r="J115" s="1473">
        <f>'BS old'!G59</f>
        <v>0</v>
      </c>
      <c r="K115" s="1474"/>
      <c r="L115" s="1475"/>
    </row>
    <row r="116" spans="1:12" ht="27.95" customHeight="1" x14ac:dyDescent="0.25">
      <c r="A116" s="1524" t="s">
        <v>505</v>
      </c>
      <c r="B116" s="1502" t="s">
        <v>1077</v>
      </c>
      <c r="C116" s="636"/>
      <c r="D116" s="1512" t="s">
        <v>918</v>
      </c>
      <c r="E116" s="1476">
        <f>'BS old'!D60</f>
        <v>0</v>
      </c>
      <c r="F116" s="1476"/>
      <c r="G116" s="1476"/>
      <c r="H116" s="521"/>
      <c r="I116" s="1473">
        <f>'BS old'!F60</f>
        <v>0</v>
      </c>
      <c r="J116" s="1474"/>
      <c r="K116" s="1477"/>
      <c r="L116" s="428"/>
    </row>
    <row r="117" spans="1:12" ht="27.95" customHeight="1" x14ac:dyDescent="0.25">
      <c r="A117" s="1524"/>
      <c r="B117" s="1502"/>
      <c r="C117" s="636"/>
      <c r="D117" s="1512"/>
      <c r="E117" s="1476">
        <f>'BS old'!E60</f>
        <v>0</v>
      </c>
      <c r="F117" s="1476"/>
      <c r="G117" s="1476"/>
      <c r="H117" s="498"/>
      <c r="I117" s="498"/>
      <c r="J117" s="1473">
        <f>'BS old'!G60</f>
        <v>0</v>
      </c>
      <c r="K117" s="1474"/>
      <c r="L117" s="1475"/>
    </row>
    <row r="118" spans="1:12" ht="27.95" customHeight="1" x14ac:dyDescent="0.25">
      <c r="A118" s="1524" t="s">
        <v>508</v>
      </c>
      <c r="B118" s="1502" t="s">
        <v>1076</v>
      </c>
      <c r="C118" s="635"/>
      <c r="D118" s="1514" t="s">
        <v>921</v>
      </c>
      <c r="E118" s="1476">
        <f>'BS old'!D61</f>
        <v>0</v>
      </c>
      <c r="F118" s="1476"/>
      <c r="G118" s="1476"/>
      <c r="H118" s="521"/>
      <c r="I118" s="1473">
        <f>'BS old'!F61</f>
        <v>0</v>
      </c>
      <c r="J118" s="1474"/>
      <c r="K118" s="1477"/>
      <c r="L118" s="428"/>
    </row>
    <row r="119" spans="1:12" ht="27.95" customHeight="1" x14ac:dyDescent="0.25">
      <c r="A119" s="1524"/>
      <c r="B119" s="1502"/>
      <c r="C119" s="636"/>
      <c r="D119" s="1512"/>
      <c r="E119" s="1476">
        <f>'BS old'!E61</f>
        <v>0</v>
      </c>
      <c r="F119" s="1476"/>
      <c r="G119" s="1476"/>
      <c r="H119" s="498"/>
      <c r="I119" s="498"/>
      <c r="J119" s="1473">
        <f>'BS old'!G61</f>
        <v>0</v>
      </c>
      <c r="K119" s="1474"/>
      <c r="L119" s="1475"/>
    </row>
    <row r="120" spans="1:12" ht="27.95" customHeight="1" x14ac:dyDescent="0.25">
      <c r="A120" s="1524" t="s">
        <v>511</v>
      </c>
      <c r="B120" s="1502" t="s">
        <v>1075</v>
      </c>
      <c r="C120" s="636"/>
      <c r="D120" s="1512" t="s">
        <v>924</v>
      </c>
      <c r="E120" s="1476">
        <f>'BS old'!D62</f>
        <v>0</v>
      </c>
      <c r="F120" s="1476"/>
      <c r="G120" s="1476"/>
      <c r="H120" s="521"/>
      <c r="I120" s="1473">
        <f>'BS old'!F62</f>
        <v>0</v>
      </c>
      <c r="J120" s="1474"/>
      <c r="K120" s="1477"/>
      <c r="L120" s="428"/>
    </row>
    <row r="121" spans="1:12" ht="27.95" customHeight="1" x14ac:dyDescent="0.25">
      <c r="A121" s="1524"/>
      <c r="B121" s="1502"/>
      <c r="C121" s="636"/>
      <c r="D121" s="1512"/>
      <c r="E121" s="1476">
        <f>'BS old'!E62</f>
        <v>0</v>
      </c>
      <c r="F121" s="1476"/>
      <c r="G121" s="1476"/>
      <c r="H121" s="498"/>
      <c r="I121" s="498"/>
      <c r="J121" s="1473">
        <f>'BS old'!G62</f>
        <v>0</v>
      </c>
      <c r="K121" s="1474"/>
      <c r="L121" s="1475"/>
    </row>
    <row r="122" spans="1:12" ht="27.95" customHeight="1" x14ac:dyDescent="0.25">
      <c r="A122" s="1524" t="s">
        <v>532</v>
      </c>
      <c r="B122" s="1502" t="s">
        <v>1074</v>
      </c>
      <c r="C122" s="635"/>
      <c r="D122" s="1514" t="s">
        <v>926</v>
      </c>
      <c r="E122" s="1476">
        <f>'BS old'!D63</f>
        <v>0</v>
      </c>
      <c r="F122" s="1476"/>
      <c r="G122" s="1476"/>
      <c r="H122" s="521"/>
      <c r="I122" s="1473">
        <f>'BS old'!F63</f>
        <v>0</v>
      </c>
      <c r="J122" s="1474"/>
      <c r="K122" s="1477"/>
      <c r="L122" s="428"/>
    </row>
    <row r="123" spans="1:12" ht="27.95" customHeight="1" x14ac:dyDescent="0.25">
      <c r="A123" s="1524"/>
      <c r="B123" s="1502"/>
      <c r="C123" s="636"/>
      <c r="D123" s="1512"/>
      <c r="E123" s="1476">
        <f>'BS old'!E63</f>
        <v>0</v>
      </c>
      <c r="F123" s="1476"/>
      <c r="G123" s="1476"/>
      <c r="H123" s="498"/>
      <c r="I123" s="498"/>
      <c r="J123" s="1473">
        <f>'BS old'!G63</f>
        <v>0</v>
      </c>
      <c r="K123" s="1474"/>
      <c r="L123" s="1475"/>
    </row>
    <row r="124" spans="1:12" ht="27.95" customHeight="1" x14ac:dyDescent="0.25">
      <c r="A124" s="1555" t="s">
        <v>613</v>
      </c>
      <c r="B124" s="1554" t="s">
        <v>1073</v>
      </c>
      <c r="C124" s="639"/>
      <c r="D124" s="1512" t="s">
        <v>929</v>
      </c>
      <c r="E124" s="1476">
        <f>'BS old'!D64</f>
        <v>0</v>
      </c>
      <c r="F124" s="1476"/>
      <c r="G124" s="1476"/>
      <c r="H124" s="521"/>
      <c r="I124" s="1473">
        <f>'BS old'!F64</f>
        <v>0</v>
      </c>
      <c r="J124" s="1474"/>
      <c r="K124" s="1477"/>
      <c r="L124" s="428"/>
    </row>
    <row r="125" spans="1:12" ht="27.95" customHeight="1" x14ac:dyDescent="0.25">
      <c r="A125" s="1550"/>
      <c r="B125" s="1504"/>
      <c r="C125" s="638"/>
      <c r="D125" s="1512"/>
      <c r="E125" s="1476">
        <f>'BS old'!E64</f>
        <v>0</v>
      </c>
      <c r="F125" s="1476"/>
      <c r="G125" s="1476"/>
      <c r="H125" s="498"/>
      <c r="I125" s="498"/>
      <c r="J125" s="1473">
        <f>'BS old'!G64</f>
        <v>0</v>
      </c>
      <c r="K125" s="1474"/>
      <c r="L125" s="1475"/>
    </row>
    <row r="126" spans="1:12" s="361" customFormat="1" ht="27.95" customHeight="1" x14ac:dyDescent="0.25">
      <c r="A126" s="1535" t="s">
        <v>616</v>
      </c>
      <c r="B126" s="1502" t="s">
        <v>1072</v>
      </c>
      <c r="C126" s="635"/>
      <c r="D126" s="1514" t="s">
        <v>932</v>
      </c>
      <c r="E126" s="1476">
        <f>'BS old'!D65</f>
        <v>0</v>
      </c>
      <c r="F126" s="1476"/>
      <c r="G126" s="1476"/>
      <c r="H126" s="521"/>
      <c r="I126" s="1473">
        <f>'BS old'!F65</f>
        <v>0</v>
      </c>
      <c r="J126" s="1474"/>
      <c r="K126" s="1477"/>
      <c r="L126" s="428"/>
    </row>
    <row r="127" spans="1:12" s="361" customFormat="1" ht="27.95" customHeight="1" x14ac:dyDescent="0.25">
      <c r="A127" s="1535"/>
      <c r="B127" s="1502"/>
      <c r="C127" s="636"/>
      <c r="D127" s="1512"/>
      <c r="E127" s="1476">
        <f>'BS old'!E65</f>
        <v>0</v>
      </c>
      <c r="F127" s="1476"/>
      <c r="G127" s="1476"/>
      <c r="H127" s="498"/>
      <c r="I127" s="498"/>
      <c r="J127" s="1473">
        <f>'BS old'!G65</f>
        <v>0</v>
      </c>
      <c r="K127" s="1474"/>
      <c r="L127" s="1475"/>
    </row>
    <row r="128" spans="1:12" ht="11.25" customHeight="1" x14ac:dyDescent="0.25">
      <c r="A128" s="1544" t="s">
        <v>1027</v>
      </c>
      <c r="B128" s="1543" t="s">
        <v>1071</v>
      </c>
      <c r="C128" s="637"/>
      <c r="D128" s="1552" t="s">
        <v>1025</v>
      </c>
      <c r="E128" s="1480" t="s">
        <v>2</v>
      </c>
      <c r="F128" s="1481"/>
      <c r="G128" s="1481"/>
      <c r="H128" s="1481"/>
      <c r="I128" s="1481"/>
      <c r="J128" s="1482"/>
      <c r="K128" s="1500" t="s">
        <v>1070</v>
      </c>
      <c r="L128" s="1501"/>
    </row>
    <row r="129" spans="1:12" ht="11.25" customHeight="1" x14ac:dyDescent="0.15">
      <c r="A129" s="1531"/>
      <c r="B129" s="1492"/>
      <c r="C129" s="523"/>
      <c r="D129" s="1553"/>
      <c r="E129" s="1493">
        <v>1</v>
      </c>
      <c r="F129" s="1492" t="s">
        <v>1069</v>
      </c>
      <c r="G129" s="1492"/>
      <c r="H129" s="633"/>
      <c r="I129" s="1498" t="s">
        <v>1068</v>
      </c>
      <c r="J129" s="1499"/>
      <c r="K129" s="1480"/>
      <c r="L129" s="1487"/>
    </row>
    <row r="130" spans="1:12" ht="11.25" customHeight="1" x14ac:dyDescent="0.15">
      <c r="A130" s="1531"/>
      <c r="B130" s="1492"/>
      <c r="C130" s="523"/>
      <c r="D130" s="1553"/>
      <c r="E130" s="1493"/>
      <c r="F130" s="1492" t="s">
        <v>1067</v>
      </c>
      <c r="G130" s="1492"/>
      <c r="H130" s="633"/>
      <c r="I130" s="1498"/>
      <c r="J130" s="1499"/>
      <c r="K130" s="1478" t="s">
        <v>1066</v>
      </c>
      <c r="L130" s="1479"/>
    </row>
    <row r="131" spans="1:12" s="337" customFormat="1" ht="27.95" customHeight="1" x14ac:dyDescent="0.25">
      <c r="A131" s="1524" t="s">
        <v>496</v>
      </c>
      <c r="B131" s="1502" t="s">
        <v>1065</v>
      </c>
      <c r="C131" s="636"/>
      <c r="D131" s="1512" t="s">
        <v>620</v>
      </c>
      <c r="E131" s="1476">
        <f>'BS old'!D66</f>
        <v>0</v>
      </c>
      <c r="F131" s="1476"/>
      <c r="G131" s="1476"/>
      <c r="H131" s="521"/>
      <c r="I131" s="1473">
        <f>'BS old'!F66</f>
        <v>0</v>
      </c>
      <c r="J131" s="1474"/>
      <c r="K131" s="1477"/>
      <c r="L131" s="428"/>
    </row>
    <row r="132" spans="1:12" s="337" customFormat="1" ht="27.95" customHeight="1" x14ac:dyDescent="0.25">
      <c r="A132" s="1524"/>
      <c r="B132" s="1502"/>
      <c r="C132" s="636"/>
      <c r="D132" s="1512"/>
      <c r="E132" s="1476">
        <f>'BS old'!E66</f>
        <v>0</v>
      </c>
      <c r="F132" s="1476"/>
      <c r="G132" s="1476"/>
      <c r="H132" s="498"/>
      <c r="I132" s="498"/>
      <c r="J132" s="1473">
        <f>'BS old'!G66</f>
        <v>0</v>
      </c>
      <c r="K132" s="1474"/>
      <c r="L132" s="1475"/>
    </row>
    <row r="133" spans="1:12" s="337" customFormat="1" ht="27.95" customHeight="1" x14ac:dyDescent="0.25">
      <c r="A133" s="1524" t="s">
        <v>499</v>
      </c>
      <c r="B133" s="1502" t="s">
        <v>1064</v>
      </c>
      <c r="C133" s="636"/>
      <c r="D133" s="1512" t="s">
        <v>622</v>
      </c>
      <c r="E133" s="1476">
        <f>'BS old'!D67</f>
        <v>0</v>
      </c>
      <c r="F133" s="1476"/>
      <c r="G133" s="1476"/>
      <c r="H133" s="521"/>
      <c r="I133" s="1473">
        <f>'BS old'!F67</f>
        <v>0</v>
      </c>
      <c r="J133" s="1474"/>
      <c r="K133" s="1477"/>
      <c r="L133" s="428"/>
    </row>
    <row r="134" spans="1:12" ht="27.95" customHeight="1" x14ac:dyDescent="0.25">
      <c r="A134" s="1524"/>
      <c r="B134" s="1502"/>
      <c r="C134" s="636"/>
      <c r="D134" s="1512"/>
      <c r="E134" s="1476">
        <f>'BS old'!E67</f>
        <v>0</v>
      </c>
      <c r="F134" s="1476"/>
      <c r="G134" s="1476"/>
      <c r="H134" s="498"/>
      <c r="I134" s="498"/>
      <c r="J134" s="1473">
        <f>'BS old'!G67</f>
        <v>0</v>
      </c>
      <c r="K134" s="1474"/>
      <c r="L134" s="1475"/>
    </row>
    <row r="135" spans="1:12" ht="27.95" customHeight="1" x14ac:dyDescent="0.25">
      <c r="A135" s="1524" t="s">
        <v>502</v>
      </c>
      <c r="B135" s="1502" t="s">
        <v>1063</v>
      </c>
      <c r="C135" s="636"/>
      <c r="D135" s="1512" t="s">
        <v>624</v>
      </c>
      <c r="E135" s="1476">
        <f>'BS old'!D68</f>
        <v>0</v>
      </c>
      <c r="F135" s="1476"/>
      <c r="G135" s="1476"/>
      <c r="H135" s="521"/>
      <c r="I135" s="1473">
        <f>'BS old'!F68</f>
        <v>0</v>
      </c>
      <c r="J135" s="1474"/>
      <c r="K135" s="1477"/>
      <c r="L135" s="428"/>
    </row>
    <row r="136" spans="1:12" ht="27.95" customHeight="1" x14ac:dyDescent="0.25">
      <c r="A136" s="1524"/>
      <c r="B136" s="1502"/>
      <c r="C136" s="636"/>
      <c r="D136" s="1512"/>
      <c r="E136" s="1476">
        <f>'BS old'!E68</f>
        <v>0</v>
      </c>
      <c r="F136" s="1476"/>
      <c r="G136" s="1476"/>
      <c r="H136" s="498"/>
      <c r="I136" s="498"/>
      <c r="J136" s="1473">
        <f>'BS old'!G68</f>
        <v>0</v>
      </c>
      <c r="K136" s="1474"/>
      <c r="L136" s="1475"/>
    </row>
    <row r="137" spans="1:12" ht="27.95" customHeight="1" x14ac:dyDescent="0.25">
      <c r="A137" s="1524" t="s">
        <v>505</v>
      </c>
      <c r="B137" s="1502" t="s">
        <v>1062</v>
      </c>
      <c r="C137" s="636"/>
      <c r="D137" s="1512" t="s">
        <v>626</v>
      </c>
      <c r="E137" s="1476">
        <f>'BS old'!D69</f>
        <v>0</v>
      </c>
      <c r="F137" s="1476"/>
      <c r="G137" s="1476"/>
      <c r="H137" s="521"/>
      <c r="I137" s="1473">
        <f>'BS old'!F69</f>
        <v>0</v>
      </c>
      <c r="J137" s="1474"/>
      <c r="K137" s="1477"/>
      <c r="L137" s="428"/>
    </row>
    <row r="138" spans="1:12" ht="27.95" customHeight="1" x14ac:dyDescent="0.25">
      <c r="A138" s="1524"/>
      <c r="B138" s="1502"/>
      <c r="C138" s="636"/>
      <c r="D138" s="1512"/>
      <c r="E138" s="1476">
        <f>'BS old'!E69</f>
        <v>0</v>
      </c>
      <c r="F138" s="1476"/>
      <c r="G138" s="1476"/>
      <c r="H138" s="498"/>
      <c r="I138" s="498"/>
      <c r="J138" s="1473">
        <f>'BS old'!G69</f>
        <v>0</v>
      </c>
      <c r="K138" s="1474"/>
      <c r="L138" s="1475"/>
    </row>
    <row r="139" spans="1:12" ht="27.95" customHeight="1" x14ac:dyDescent="0.25">
      <c r="A139" s="1527" t="s">
        <v>627</v>
      </c>
      <c r="B139" s="1504" t="s">
        <v>1061</v>
      </c>
      <c r="C139" s="638"/>
      <c r="D139" s="1551" t="s">
        <v>629</v>
      </c>
      <c r="E139" s="1476">
        <f>'BS old'!D70</f>
        <v>0</v>
      </c>
      <c r="F139" s="1476"/>
      <c r="G139" s="1476"/>
      <c r="H139" s="521"/>
      <c r="I139" s="1473">
        <f>'BS old'!F70</f>
        <v>0</v>
      </c>
      <c r="J139" s="1474"/>
      <c r="K139" s="1477"/>
      <c r="L139" s="428"/>
    </row>
    <row r="140" spans="1:12" ht="27.95" customHeight="1" x14ac:dyDescent="0.25">
      <c r="A140" s="1527"/>
      <c r="B140" s="1504"/>
      <c r="C140" s="638"/>
      <c r="D140" s="1551"/>
      <c r="E140" s="1476">
        <f>'BS old'!E70</f>
        <v>0</v>
      </c>
      <c r="F140" s="1476"/>
      <c r="G140" s="1476"/>
      <c r="H140" s="498"/>
      <c r="I140" s="498"/>
      <c r="J140" s="1473">
        <f>'BS old'!G70</f>
        <v>0</v>
      </c>
      <c r="K140" s="1474"/>
      <c r="L140" s="1475"/>
    </row>
    <row r="141" spans="1:12" ht="27.95" customHeight="1" x14ac:dyDescent="0.25">
      <c r="A141" s="1535" t="s">
        <v>630</v>
      </c>
      <c r="B141" s="1502" t="s">
        <v>1060</v>
      </c>
      <c r="C141" s="636"/>
      <c r="D141" s="1512" t="s">
        <v>632</v>
      </c>
      <c r="E141" s="1476">
        <f>'BS old'!D71</f>
        <v>0</v>
      </c>
      <c r="F141" s="1476"/>
      <c r="G141" s="1476"/>
      <c r="H141" s="521"/>
      <c r="I141" s="1473">
        <f>'BS old'!F71</f>
        <v>0</v>
      </c>
      <c r="J141" s="1474"/>
      <c r="K141" s="1477"/>
      <c r="L141" s="428"/>
    </row>
    <row r="142" spans="1:12" ht="27.95" customHeight="1" x14ac:dyDescent="0.25">
      <c r="A142" s="1535"/>
      <c r="B142" s="1502"/>
      <c r="C142" s="636"/>
      <c r="D142" s="1512"/>
      <c r="E142" s="1476">
        <f>'BS old'!E71</f>
        <v>0</v>
      </c>
      <c r="F142" s="1476"/>
      <c r="G142" s="1476"/>
      <c r="H142" s="498"/>
      <c r="I142" s="498"/>
      <c r="J142" s="1473">
        <f>'BS old'!G71</f>
        <v>0</v>
      </c>
      <c r="K142" s="1474"/>
      <c r="L142" s="1475"/>
    </row>
    <row r="143" spans="1:12" ht="27.95" customHeight="1" x14ac:dyDescent="0.25">
      <c r="A143" s="1524" t="s">
        <v>496</v>
      </c>
      <c r="B143" s="1502" t="s">
        <v>1059</v>
      </c>
      <c r="C143" s="636"/>
      <c r="D143" s="1512" t="s">
        <v>634</v>
      </c>
      <c r="E143" s="1476">
        <f>'BS old'!D72</f>
        <v>0</v>
      </c>
      <c r="F143" s="1476"/>
      <c r="G143" s="1476"/>
      <c r="H143" s="521"/>
      <c r="I143" s="1473">
        <f>'BS old'!F72</f>
        <v>0</v>
      </c>
      <c r="J143" s="1474"/>
      <c r="K143" s="1477"/>
      <c r="L143" s="428"/>
    </row>
    <row r="144" spans="1:12" s="361" customFormat="1" ht="27.95" customHeight="1" x14ac:dyDescent="0.25">
      <c r="A144" s="1524"/>
      <c r="B144" s="1502"/>
      <c r="C144" s="636"/>
      <c r="D144" s="1512"/>
      <c r="E144" s="1476">
        <f>'BS old'!E72</f>
        <v>0</v>
      </c>
      <c r="F144" s="1476"/>
      <c r="G144" s="1476"/>
      <c r="H144" s="498"/>
      <c r="I144" s="498"/>
      <c r="J144" s="1473">
        <f>'BS old'!G72</f>
        <v>0</v>
      </c>
      <c r="K144" s="1474"/>
      <c r="L144" s="1475"/>
    </row>
    <row r="145" spans="1:12" s="361" customFormat="1" ht="27.95" customHeight="1" x14ac:dyDescent="0.25">
      <c r="A145" s="1524" t="s">
        <v>499</v>
      </c>
      <c r="B145" s="1502" t="s">
        <v>1058</v>
      </c>
      <c r="C145" s="636"/>
      <c r="D145" s="1512" t="s">
        <v>636</v>
      </c>
      <c r="E145" s="1476">
        <f>'BS old'!D73</f>
        <v>0</v>
      </c>
      <c r="F145" s="1476"/>
      <c r="G145" s="1476"/>
      <c r="H145" s="521"/>
      <c r="I145" s="1473">
        <f>'BS old'!F73</f>
        <v>0</v>
      </c>
      <c r="J145" s="1474"/>
      <c r="K145" s="1477"/>
      <c r="L145" s="428"/>
    </row>
    <row r="146" spans="1:12" ht="27.95" customHeight="1" x14ac:dyDescent="0.25">
      <c r="A146" s="1524"/>
      <c r="B146" s="1502"/>
      <c r="C146" s="636"/>
      <c r="D146" s="1512"/>
      <c r="E146" s="1476">
        <f>'BS old'!E73</f>
        <v>0</v>
      </c>
      <c r="F146" s="1476"/>
      <c r="G146" s="1476"/>
      <c r="H146" s="498"/>
      <c r="I146" s="498"/>
      <c r="J146" s="1473">
        <f>'BS old'!G73</f>
        <v>0</v>
      </c>
      <c r="K146" s="1474"/>
      <c r="L146" s="1475"/>
    </row>
    <row r="147" spans="1:12" ht="27.95" customHeight="1" x14ac:dyDescent="0.25">
      <c r="A147" s="1524" t="s">
        <v>502</v>
      </c>
      <c r="B147" s="1502" t="s">
        <v>1057</v>
      </c>
      <c r="C147" s="636"/>
      <c r="D147" s="1512" t="s">
        <v>638</v>
      </c>
      <c r="E147" s="1476">
        <f>'BS old'!D74</f>
        <v>0</v>
      </c>
      <c r="F147" s="1476"/>
      <c r="G147" s="1476"/>
      <c r="H147" s="521"/>
      <c r="I147" s="1473">
        <f>'BS old'!F74</f>
        <v>0</v>
      </c>
      <c r="J147" s="1474"/>
      <c r="K147" s="1477"/>
      <c r="L147" s="428"/>
    </row>
    <row r="148" spans="1:12" s="424" customFormat="1" ht="27.95" customHeight="1" x14ac:dyDescent="0.2">
      <c r="A148" s="1524"/>
      <c r="B148" s="1502"/>
      <c r="C148" s="636"/>
      <c r="D148" s="1512"/>
      <c r="E148" s="1476">
        <f>'BS old'!E74</f>
        <v>0</v>
      </c>
      <c r="F148" s="1476"/>
      <c r="G148" s="1476"/>
      <c r="H148" s="498"/>
      <c r="I148" s="498"/>
      <c r="J148" s="1473">
        <f>'BS old'!G74</f>
        <v>0</v>
      </c>
      <c r="K148" s="1474"/>
      <c r="L148" s="1475"/>
    </row>
    <row r="149" spans="1:12" s="424" customFormat="1" ht="30" customHeight="1" x14ac:dyDescent="0.2">
      <c r="A149" s="427" t="s">
        <v>1027</v>
      </c>
      <c r="B149" s="1480" t="s">
        <v>1026</v>
      </c>
      <c r="C149" s="1481"/>
      <c r="D149" s="1481"/>
      <c r="E149" s="1481"/>
      <c r="F149" s="1482"/>
      <c r="G149" s="426" t="s">
        <v>1025</v>
      </c>
      <c r="H149" s="657"/>
      <c r="I149" s="1480" t="s">
        <v>1024</v>
      </c>
      <c r="J149" s="1482"/>
      <c r="K149" s="1480" t="s">
        <v>1023</v>
      </c>
      <c r="L149" s="1487"/>
    </row>
    <row r="150" spans="1:12" s="424" customFormat="1" ht="27.75" customHeight="1" x14ac:dyDescent="0.2">
      <c r="A150" s="425"/>
      <c r="B150" s="1504" t="s">
        <v>1056</v>
      </c>
      <c r="C150" s="1504"/>
      <c r="D150" s="1503"/>
      <c r="E150" s="1503"/>
      <c r="F150" s="1503"/>
      <c r="G150" s="422" t="s">
        <v>645</v>
      </c>
      <c r="H150" s="658"/>
      <c r="I150" s="1473">
        <f>'BS old'!D81</f>
        <v>0</v>
      </c>
      <c r="J150" s="1477"/>
      <c r="K150" s="1473">
        <f>'BS old'!E81</f>
        <v>0</v>
      </c>
      <c r="L150" s="1475"/>
    </row>
    <row r="151" spans="1:12" s="424" customFormat="1" ht="27.75" customHeight="1" x14ac:dyDescent="0.2">
      <c r="A151" s="416" t="s">
        <v>487</v>
      </c>
      <c r="B151" s="1504" t="s">
        <v>1055</v>
      </c>
      <c r="C151" s="1504"/>
      <c r="D151" s="1503"/>
      <c r="E151" s="1503"/>
      <c r="F151" s="1503"/>
      <c r="G151" s="422" t="s">
        <v>647</v>
      </c>
      <c r="H151" s="658"/>
      <c r="I151" s="1473">
        <f>'BS old'!D82</f>
        <v>0</v>
      </c>
      <c r="J151" s="1477"/>
      <c r="K151" s="1473">
        <f>'BS old'!E82</f>
        <v>0</v>
      </c>
      <c r="L151" s="1475"/>
    </row>
    <row r="152" spans="1:12" ht="27.75" customHeight="1" x14ac:dyDescent="0.25">
      <c r="A152" s="416" t="s">
        <v>490</v>
      </c>
      <c r="B152" s="1504" t="s">
        <v>1054</v>
      </c>
      <c r="C152" s="1504"/>
      <c r="D152" s="1503"/>
      <c r="E152" s="1503"/>
      <c r="F152" s="1503"/>
      <c r="G152" s="422" t="s">
        <v>649</v>
      </c>
      <c r="H152" s="658"/>
      <c r="I152" s="1473">
        <f>'BS old'!D83</f>
        <v>0</v>
      </c>
      <c r="J152" s="1477"/>
      <c r="K152" s="1473">
        <f>'BS old'!E83</f>
        <v>0</v>
      </c>
      <c r="L152" s="1475"/>
    </row>
    <row r="153" spans="1:12" s="361" customFormat="1" ht="27.75" customHeight="1" x14ac:dyDescent="0.25">
      <c r="A153" s="415" t="s">
        <v>493</v>
      </c>
      <c r="B153" s="1502" t="s">
        <v>1053</v>
      </c>
      <c r="C153" s="1502"/>
      <c r="D153" s="1503"/>
      <c r="E153" s="1503"/>
      <c r="F153" s="1503"/>
      <c r="G153" s="412" t="s">
        <v>651</v>
      </c>
      <c r="H153" s="659"/>
      <c r="I153" s="1473">
        <f>'BS old'!D84</f>
        <v>0</v>
      </c>
      <c r="J153" s="1477"/>
      <c r="K153" s="1473">
        <f>'BS old'!E84</f>
        <v>0</v>
      </c>
      <c r="L153" s="1475"/>
    </row>
    <row r="154" spans="1:12" s="361" customFormat="1" ht="27.75" customHeight="1" x14ac:dyDescent="0.25">
      <c r="A154" s="414" t="s">
        <v>496</v>
      </c>
      <c r="B154" s="1502" t="s">
        <v>1052</v>
      </c>
      <c r="C154" s="1502"/>
      <c r="D154" s="1503"/>
      <c r="E154" s="1503"/>
      <c r="F154" s="1503"/>
      <c r="G154" s="412" t="s">
        <v>653</v>
      </c>
      <c r="H154" s="659"/>
      <c r="I154" s="1473">
        <f>'BS old'!D85</f>
        <v>0</v>
      </c>
      <c r="J154" s="1477"/>
      <c r="K154" s="1473">
        <f>'BS old'!E85</f>
        <v>0</v>
      </c>
      <c r="L154" s="1475"/>
    </row>
    <row r="155" spans="1:12" s="361" customFormat="1" ht="27.75" customHeight="1" x14ac:dyDescent="0.25">
      <c r="A155" s="414" t="s">
        <v>499</v>
      </c>
      <c r="B155" s="1502" t="s">
        <v>1051</v>
      </c>
      <c r="C155" s="1502"/>
      <c r="D155" s="1503"/>
      <c r="E155" s="1503"/>
      <c r="F155" s="1503"/>
      <c r="G155" s="412" t="s">
        <v>655</v>
      </c>
      <c r="H155" s="659"/>
      <c r="I155" s="1473">
        <f>'BS old'!D86</f>
        <v>0</v>
      </c>
      <c r="J155" s="1477"/>
      <c r="K155" s="1473">
        <f>'BS old'!E86</f>
        <v>0</v>
      </c>
      <c r="L155" s="1475"/>
    </row>
    <row r="156" spans="1:12" ht="27.75" customHeight="1" x14ac:dyDescent="0.25">
      <c r="A156" s="414" t="s">
        <v>502</v>
      </c>
      <c r="B156" s="1502" t="s">
        <v>1050</v>
      </c>
      <c r="C156" s="1502"/>
      <c r="D156" s="1503"/>
      <c r="E156" s="1503"/>
      <c r="F156" s="1503"/>
      <c r="G156" s="412" t="s">
        <v>657</v>
      </c>
      <c r="H156" s="659"/>
      <c r="I156" s="1473">
        <f>'BS old'!D87</f>
        <v>0</v>
      </c>
      <c r="J156" s="1477"/>
      <c r="K156" s="1473">
        <f>'BS old'!E87</f>
        <v>0</v>
      </c>
      <c r="L156" s="1475"/>
    </row>
    <row r="157" spans="1:12" ht="27.75" customHeight="1" x14ac:dyDescent="0.25">
      <c r="A157" s="416" t="s">
        <v>514</v>
      </c>
      <c r="B157" s="1504" t="s">
        <v>1049</v>
      </c>
      <c r="C157" s="1504"/>
      <c r="D157" s="1503"/>
      <c r="E157" s="1503"/>
      <c r="F157" s="1503"/>
      <c r="G157" s="422" t="s">
        <v>659</v>
      </c>
      <c r="H157" s="658"/>
      <c r="I157" s="1473">
        <f>'BS old'!D88</f>
        <v>0</v>
      </c>
      <c r="J157" s="1477"/>
      <c r="K157" s="1473">
        <f>'BS old'!E88</f>
        <v>0</v>
      </c>
      <c r="L157" s="1475"/>
    </row>
    <row r="158" spans="1:12" ht="27.75" customHeight="1" x14ac:dyDescent="0.25">
      <c r="A158" s="415" t="s">
        <v>517</v>
      </c>
      <c r="B158" s="1502" t="s">
        <v>1048</v>
      </c>
      <c r="C158" s="1502"/>
      <c r="D158" s="1503"/>
      <c r="E158" s="1503"/>
      <c r="F158" s="1503"/>
      <c r="G158" s="412" t="s">
        <v>661</v>
      </c>
      <c r="H158" s="659"/>
      <c r="I158" s="1473">
        <f>'BS old'!D89</f>
        <v>0</v>
      </c>
      <c r="J158" s="1477"/>
      <c r="K158" s="1473">
        <f>'BS old'!E89</f>
        <v>0</v>
      </c>
      <c r="L158" s="1475"/>
    </row>
    <row r="159" spans="1:12" ht="27.75" customHeight="1" x14ac:dyDescent="0.25">
      <c r="A159" s="414" t="s">
        <v>496</v>
      </c>
      <c r="B159" s="1502" t="s">
        <v>1047</v>
      </c>
      <c r="C159" s="1502"/>
      <c r="D159" s="1503"/>
      <c r="E159" s="1503"/>
      <c r="F159" s="1503"/>
      <c r="G159" s="412" t="s">
        <v>663</v>
      </c>
      <c r="H159" s="659"/>
      <c r="I159" s="1473">
        <f>'BS old'!D90</f>
        <v>0</v>
      </c>
      <c r="J159" s="1477"/>
      <c r="K159" s="1473">
        <f>'BS old'!E90</f>
        <v>0</v>
      </c>
      <c r="L159" s="1475"/>
    </row>
    <row r="160" spans="1:12" s="361" customFormat="1" ht="27.75" customHeight="1" x14ac:dyDescent="0.25">
      <c r="A160" s="414" t="s">
        <v>499</v>
      </c>
      <c r="B160" s="1502" t="s">
        <v>1046</v>
      </c>
      <c r="C160" s="1502"/>
      <c r="D160" s="1503"/>
      <c r="E160" s="1503"/>
      <c r="F160" s="1503"/>
      <c r="G160" s="412" t="s">
        <v>665</v>
      </c>
      <c r="H160" s="659"/>
      <c r="I160" s="1473">
        <f>'BS old'!D91</f>
        <v>0</v>
      </c>
      <c r="J160" s="1477"/>
      <c r="K160" s="1473">
        <f>'BS old'!E91</f>
        <v>0</v>
      </c>
      <c r="L160" s="1475"/>
    </row>
    <row r="161" spans="1:12" ht="27.75" customHeight="1" x14ac:dyDescent="0.25">
      <c r="A161" s="414" t="s">
        <v>502</v>
      </c>
      <c r="B161" s="1502" t="s">
        <v>1045</v>
      </c>
      <c r="C161" s="1502"/>
      <c r="D161" s="1503"/>
      <c r="E161" s="1503"/>
      <c r="F161" s="1503"/>
      <c r="G161" s="412" t="s">
        <v>667</v>
      </c>
      <c r="H161" s="659"/>
      <c r="I161" s="1473">
        <f>'BS old'!D92</f>
        <v>0</v>
      </c>
      <c r="J161" s="1477"/>
      <c r="K161" s="1473">
        <f>'BS old'!E92</f>
        <v>0</v>
      </c>
      <c r="L161" s="1475"/>
    </row>
    <row r="162" spans="1:12" ht="27.75" customHeight="1" x14ac:dyDescent="0.25">
      <c r="A162" s="414" t="s">
        <v>505</v>
      </c>
      <c r="B162" s="1502" t="s">
        <v>1044</v>
      </c>
      <c r="C162" s="1502"/>
      <c r="D162" s="1503"/>
      <c r="E162" s="1503"/>
      <c r="F162" s="1503"/>
      <c r="G162" s="412" t="s">
        <v>669</v>
      </c>
      <c r="H162" s="659"/>
      <c r="I162" s="1473">
        <f>'BS old'!D93</f>
        <v>0</v>
      </c>
      <c r="J162" s="1477"/>
      <c r="K162" s="1473">
        <f>'BS old'!E93</f>
        <v>0</v>
      </c>
      <c r="L162" s="1475"/>
    </row>
    <row r="163" spans="1:12" ht="27.75" customHeight="1" x14ac:dyDescent="0.25">
      <c r="A163" s="414" t="s">
        <v>508</v>
      </c>
      <c r="B163" s="1502" t="s">
        <v>1043</v>
      </c>
      <c r="C163" s="1502"/>
      <c r="D163" s="1503"/>
      <c r="E163" s="1503"/>
      <c r="F163" s="1503"/>
      <c r="G163" s="412" t="s">
        <v>671</v>
      </c>
      <c r="H163" s="659"/>
      <c r="I163" s="1473">
        <f>'BS old'!D94</f>
        <v>0</v>
      </c>
      <c r="J163" s="1477"/>
      <c r="K163" s="1473">
        <f>'BS old'!E94</f>
        <v>0</v>
      </c>
      <c r="L163" s="1475"/>
    </row>
    <row r="164" spans="1:12" ht="27.75" customHeight="1" x14ac:dyDescent="0.25">
      <c r="A164" s="416" t="s">
        <v>538</v>
      </c>
      <c r="B164" s="1504" t="s">
        <v>1042</v>
      </c>
      <c r="C164" s="1504"/>
      <c r="D164" s="1503"/>
      <c r="E164" s="1503"/>
      <c r="F164" s="1503"/>
      <c r="G164" s="422" t="s">
        <v>673</v>
      </c>
      <c r="H164" s="658"/>
      <c r="I164" s="1473">
        <f>'BS old'!D95</f>
        <v>0</v>
      </c>
      <c r="J164" s="1477"/>
      <c r="K164" s="1473">
        <f>'BS old'!E95</f>
        <v>0</v>
      </c>
      <c r="L164" s="1475"/>
    </row>
    <row r="165" spans="1:12" ht="27.75" customHeight="1" x14ac:dyDescent="0.25">
      <c r="A165" s="414" t="s">
        <v>541</v>
      </c>
      <c r="B165" s="1502" t="s">
        <v>1041</v>
      </c>
      <c r="C165" s="1502"/>
      <c r="D165" s="1503"/>
      <c r="E165" s="1503"/>
      <c r="F165" s="1503"/>
      <c r="G165" s="412" t="s">
        <v>675</v>
      </c>
      <c r="H165" s="659"/>
      <c r="I165" s="1473">
        <f>'BS old'!D96</f>
        <v>0</v>
      </c>
      <c r="J165" s="1477"/>
      <c r="K165" s="1473">
        <f>'BS old'!E96</f>
        <v>0</v>
      </c>
      <c r="L165" s="1475"/>
    </row>
    <row r="166" spans="1:12" ht="27.75" customHeight="1" x14ac:dyDescent="0.25">
      <c r="A166" s="414" t="s">
        <v>496</v>
      </c>
      <c r="B166" s="1502" t="s">
        <v>1040</v>
      </c>
      <c r="C166" s="1502"/>
      <c r="D166" s="1503"/>
      <c r="E166" s="1503"/>
      <c r="F166" s="1503"/>
      <c r="G166" s="412" t="s">
        <v>677</v>
      </c>
      <c r="H166" s="659"/>
      <c r="I166" s="1473">
        <f>'BS old'!D97</f>
        <v>0</v>
      </c>
      <c r="J166" s="1477"/>
      <c r="K166" s="1473">
        <f>'BS old'!E97</f>
        <v>0</v>
      </c>
      <c r="L166" s="1475"/>
    </row>
    <row r="167" spans="1:12" s="361" customFormat="1" ht="27.75" customHeight="1" x14ac:dyDescent="0.25">
      <c r="A167" s="414" t="s">
        <v>499</v>
      </c>
      <c r="B167" s="1502" t="s">
        <v>1039</v>
      </c>
      <c r="C167" s="1502"/>
      <c r="D167" s="1503"/>
      <c r="E167" s="1503"/>
      <c r="F167" s="1503"/>
      <c r="G167" s="412" t="s">
        <v>679</v>
      </c>
      <c r="H167" s="659"/>
      <c r="I167" s="1473">
        <f>'BS old'!D98</f>
        <v>0</v>
      </c>
      <c r="J167" s="1477"/>
      <c r="K167" s="1473">
        <f>'BS old'!E98</f>
        <v>0</v>
      </c>
      <c r="L167" s="1475"/>
    </row>
    <row r="168" spans="1:12" ht="27.75" customHeight="1" x14ac:dyDescent="0.25">
      <c r="A168" s="416" t="s">
        <v>680</v>
      </c>
      <c r="B168" s="1504" t="s">
        <v>1038</v>
      </c>
      <c r="C168" s="1504"/>
      <c r="D168" s="1503"/>
      <c r="E168" s="1503"/>
      <c r="F168" s="1503"/>
      <c r="G168" s="422" t="s">
        <v>682</v>
      </c>
      <c r="H168" s="658"/>
      <c r="I168" s="1473">
        <f>'BS old'!D99</f>
        <v>0</v>
      </c>
      <c r="J168" s="1477"/>
      <c r="K168" s="1473">
        <f>'BS old'!E99</f>
        <v>0</v>
      </c>
      <c r="L168" s="1475"/>
    </row>
    <row r="169" spans="1:12" ht="27.75" customHeight="1" x14ac:dyDescent="0.25">
      <c r="A169" s="423" t="s">
        <v>683</v>
      </c>
      <c r="B169" s="1502" t="s">
        <v>1037</v>
      </c>
      <c r="C169" s="1502"/>
      <c r="D169" s="1503"/>
      <c r="E169" s="1503"/>
      <c r="F169" s="1503"/>
      <c r="G169" s="412" t="s">
        <v>685</v>
      </c>
      <c r="H169" s="659"/>
      <c r="I169" s="1473">
        <f>'BS old'!D100</f>
        <v>0</v>
      </c>
      <c r="J169" s="1477"/>
      <c r="K169" s="1473">
        <f>'BS old'!E100</f>
        <v>0</v>
      </c>
      <c r="L169" s="1475"/>
    </row>
    <row r="170" spans="1:12" ht="27.75" customHeight="1" x14ac:dyDescent="0.25">
      <c r="A170" s="414" t="s">
        <v>496</v>
      </c>
      <c r="B170" s="1502" t="s">
        <v>1036</v>
      </c>
      <c r="C170" s="1502"/>
      <c r="D170" s="1503"/>
      <c r="E170" s="1503"/>
      <c r="F170" s="1503"/>
      <c r="G170" s="412" t="s">
        <v>687</v>
      </c>
      <c r="H170" s="659"/>
      <c r="I170" s="1473">
        <f>'BS old'!D101</f>
        <v>0</v>
      </c>
      <c r="J170" s="1477"/>
      <c r="K170" s="1473">
        <f>'BS old'!E101</f>
        <v>0</v>
      </c>
      <c r="L170" s="1475"/>
    </row>
    <row r="171" spans="1:12" s="361" customFormat="1" ht="31.5" customHeight="1" x14ac:dyDescent="0.25">
      <c r="A171" s="416" t="s">
        <v>688</v>
      </c>
      <c r="B171" s="1504" t="s">
        <v>1035</v>
      </c>
      <c r="C171" s="1504"/>
      <c r="D171" s="1503"/>
      <c r="E171" s="1503"/>
      <c r="F171" s="1503"/>
      <c r="G171" s="422" t="s">
        <v>690</v>
      </c>
      <c r="H171" s="658"/>
      <c r="I171" s="1473">
        <f>'BS old'!D102</f>
        <v>0</v>
      </c>
      <c r="J171" s="1477"/>
      <c r="K171" s="1473">
        <f>'BS old'!E102</f>
        <v>0</v>
      </c>
      <c r="L171" s="1475"/>
    </row>
    <row r="172" spans="1:12" ht="27.75" customHeight="1" x14ac:dyDescent="0.25">
      <c r="A172" s="416" t="s">
        <v>558</v>
      </c>
      <c r="B172" s="1504" t="s">
        <v>1034</v>
      </c>
      <c r="C172" s="1504"/>
      <c r="D172" s="1503"/>
      <c r="E172" s="1503"/>
      <c r="F172" s="1503"/>
      <c r="G172" s="422" t="s">
        <v>692</v>
      </c>
      <c r="H172" s="658"/>
      <c r="I172" s="1473">
        <f>'BS old'!D103</f>
        <v>0</v>
      </c>
      <c r="J172" s="1477"/>
      <c r="K172" s="1473">
        <f>'BS old'!E103</f>
        <v>0</v>
      </c>
      <c r="L172" s="1475"/>
    </row>
    <row r="173" spans="1:12" ht="27.75" customHeight="1" x14ac:dyDescent="0.25">
      <c r="A173" s="416" t="s">
        <v>561</v>
      </c>
      <c r="B173" s="1504" t="s">
        <v>1033</v>
      </c>
      <c r="C173" s="1504"/>
      <c r="D173" s="1503"/>
      <c r="E173" s="1503"/>
      <c r="F173" s="1503"/>
      <c r="G173" s="422" t="s">
        <v>694</v>
      </c>
      <c r="H173" s="658"/>
      <c r="I173" s="1473">
        <f>'BS old'!D104</f>
        <v>0</v>
      </c>
      <c r="J173" s="1477"/>
      <c r="K173" s="1473">
        <f>'BS old'!E104</f>
        <v>0</v>
      </c>
      <c r="L173" s="1475"/>
    </row>
    <row r="174" spans="1:12" s="361" customFormat="1" ht="27.75" customHeight="1" x14ac:dyDescent="0.25">
      <c r="A174" s="415" t="s">
        <v>564</v>
      </c>
      <c r="B174" s="1502" t="s">
        <v>1032</v>
      </c>
      <c r="C174" s="1502"/>
      <c r="D174" s="1503"/>
      <c r="E174" s="1503"/>
      <c r="F174" s="1503"/>
      <c r="G174" s="412" t="s">
        <v>696</v>
      </c>
      <c r="H174" s="659"/>
      <c r="I174" s="1473">
        <f>'BS old'!D105</f>
        <v>0</v>
      </c>
      <c r="J174" s="1477"/>
      <c r="K174" s="1473">
        <f>'BS old'!E105</f>
        <v>0</v>
      </c>
      <c r="L174" s="1475"/>
    </row>
    <row r="175" spans="1:12" s="361" customFormat="1" ht="27.75" customHeight="1" x14ac:dyDescent="0.25">
      <c r="A175" s="414" t="s">
        <v>496</v>
      </c>
      <c r="B175" s="1502" t="s">
        <v>1031</v>
      </c>
      <c r="C175" s="1502"/>
      <c r="D175" s="1503"/>
      <c r="E175" s="1503"/>
      <c r="F175" s="1503"/>
      <c r="G175" s="412" t="s">
        <v>698</v>
      </c>
      <c r="H175" s="659"/>
      <c r="I175" s="1473">
        <f>'BS old'!D106</f>
        <v>0</v>
      </c>
      <c r="J175" s="1477"/>
      <c r="K175" s="1473">
        <f>'BS old'!E106</f>
        <v>0</v>
      </c>
      <c r="L175" s="1475"/>
    </row>
    <row r="176" spans="1:12" s="361" customFormat="1" ht="27.75" customHeight="1" x14ac:dyDescent="0.25">
      <c r="A176" s="414" t="s">
        <v>499</v>
      </c>
      <c r="B176" s="1502" t="s">
        <v>1030</v>
      </c>
      <c r="C176" s="1502"/>
      <c r="D176" s="1503"/>
      <c r="E176" s="1503"/>
      <c r="F176" s="1503"/>
      <c r="G176" s="412" t="s">
        <v>700</v>
      </c>
      <c r="H176" s="659"/>
      <c r="I176" s="1473">
        <f>'BS old'!D107</f>
        <v>0</v>
      </c>
      <c r="J176" s="1477"/>
      <c r="K176" s="1473">
        <f>'BS old'!E107</f>
        <v>0</v>
      </c>
      <c r="L176" s="1475"/>
    </row>
    <row r="177" spans="1:12" ht="27.75" customHeight="1" x14ac:dyDescent="0.25">
      <c r="A177" s="414" t="s">
        <v>502</v>
      </c>
      <c r="B177" s="1502" t="s">
        <v>1029</v>
      </c>
      <c r="C177" s="1502"/>
      <c r="D177" s="1503"/>
      <c r="E177" s="1503"/>
      <c r="F177" s="1503"/>
      <c r="G177" s="412" t="s">
        <v>702</v>
      </c>
      <c r="H177" s="659"/>
      <c r="I177" s="1473">
        <f>'BS old'!D108</f>
        <v>0</v>
      </c>
      <c r="J177" s="1477"/>
      <c r="K177" s="1473">
        <f>'BS old'!E108</f>
        <v>0</v>
      </c>
      <c r="L177" s="1475"/>
    </row>
    <row r="178" spans="1:12" ht="25.5" customHeight="1" thickBot="1" x14ac:dyDescent="0.3">
      <c r="A178" s="421" t="s">
        <v>577</v>
      </c>
      <c r="B178" s="1513" t="s">
        <v>1028</v>
      </c>
      <c r="C178" s="1513"/>
      <c r="D178" s="1511"/>
      <c r="E178" s="1511"/>
      <c r="F178" s="1511"/>
      <c r="G178" s="420" t="s">
        <v>704</v>
      </c>
      <c r="H178" s="660"/>
      <c r="I178" s="1473">
        <f>'BS old'!D109</f>
        <v>0</v>
      </c>
      <c r="J178" s="1477"/>
      <c r="K178" s="1473">
        <f>'BS old'!E109</f>
        <v>0</v>
      </c>
      <c r="L178" s="1475"/>
    </row>
    <row r="179" spans="1:12" ht="30" customHeight="1" x14ac:dyDescent="0.15">
      <c r="A179" s="419" t="s">
        <v>1027</v>
      </c>
      <c r="B179" s="1490" t="s">
        <v>1026</v>
      </c>
      <c r="C179" s="1505"/>
      <c r="D179" s="1506"/>
      <c r="E179" s="1506"/>
      <c r="F179" s="1507"/>
      <c r="G179" s="418" t="s">
        <v>1025</v>
      </c>
      <c r="H179" s="661"/>
      <c r="I179" s="1490" t="s">
        <v>1024</v>
      </c>
      <c r="J179" s="1491"/>
      <c r="K179" s="1490" t="s">
        <v>1023</v>
      </c>
      <c r="L179" s="1558"/>
    </row>
    <row r="180" spans="1:12" ht="27.75" customHeight="1" x14ac:dyDescent="0.25">
      <c r="A180" s="415" t="s">
        <v>580</v>
      </c>
      <c r="B180" s="1502" t="s">
        <v>1022</v>
      </c>
      <c r="C180" s="1502"/>
      <c r="D180" s="1503"/>
      <c r="E180" s="1503"/>
      <c r="F180" s="1503"/>
      <c r="G180" s="412" t="s">
        <v>706</v>
      </c>
      <c r="H180" s="659"/>
      <c r="I180" s="1473">
        <f>'BS old'!D110</f>
        <v>0</v>
      </c>
      <c r="J180" s="1477"/>
      <c r="K180" s="1473">
        <f>'BS old'!E110</f>
        <v>0</v>
      </c>
      <c r="L180" s="1475"/>
    </row>
    <row r="181" spans="1:12" ht="27.75" customHeight="1" x14ac:dyDescent="0.25">
      <c r="A181" s="414" t="s">
        <v>496</v>
      </c>
      <c r="B181" s="1502" t="s">
        <v>1010</v>
      </c>
      <c r="C181" s="1502"/>
      <c r="D181" s="1503"/>
      <c r="E181" s="1503"/>
      <c r="F181" s="1503"/>
      <c r="G181" s="412" t="s">
        <v>707</v>
      </c>
      <c r="H181" s="659"/>
      <c r="I181" s="1473">
        <f>'BS old'!D111</f>
        <v>0</v>
      </c>
      <c r="J181" s="1477"/>
      <c r="K181" s="1473">
        <f>'BS old'!E111</f>
        <v>0</v>
      </c>
      <c r="L181" s="1475"/>
    </row>
    <row r="182" spans="1:12" s="361" customFormat="1" ht="27.75" customHeight="1" x14ac:dyDescent="0.25">
      <c r="A182" s="414" t="s">
        <v>499</v>
      </c>
      <c r="B182" s="1502" t="s">
        <v>1021</v>
      </c>
      <c r="C182" s="1502"/>
      <c r="D182" s="1503"/>
      <c r="E182" s="1503"/>
      <c r="F182" s="1503"/>
      <c r="G182" s="412" t="s">
        <v>709</v>
      </c>
      <c r="H182" s="659"/>
      <c r="I182" s="1473">
        <f>'BS old'!D112</f>
        <v>0</v>
      </c>
      <c r="J182" s="1477"/>
      <c r="K182" s="1473">
        <f>'BS old'!E112</f>
        <v>0</v>
      </c>
      <c r="L182" s="1475"/>
    </row>
    <row r="183" spans="1:12" ht="27.75" customHeight="1" x14ac:dyDescent="0.25">
      <c r="A183" s="414" t="s">
        <v>502</v>
      </c>
      <c r="B183" s="1502" t="s">
        <v>1020</v>
      </c>
      <c r="C183" s="1502"/>
      <c r="D183" s="1503"/>
      <c r="E183" s="1503"/>
      <c r="F183" s="1503"/>
      <c r="G183" s="412" t="s">
        <v>711</v>
      </c>
      <c r="H183" s="659"/>
      <c r="I183" s="1473">
        <f>'BS old'!D113</f>
        <v>0</v>
      </c>
      <c r="J183" s="1477"/>
      <c r="K183" s="1473">
        <f>'BS old'!E113</f>
        <v>0</v>
      </c>
      <c r="L183" s="1475"/>
    </row>
    <row r="184" spans="1:12" ht="27.75" customHeight="1" x14ac:dyDescent="0.25">
      <c r="A184" s="414" t="s">
        <v>505</v>
      </c>
      <c r="B184" s="1502" t="s">
        <v>1019</v>
      </c>
      <c r="C184" s="1502"/>
      <c r="D184" s="1503"/>
      <c r="E184" s="1503"/>
      <c r="F184" s="1503"/>
      <c r="G184" s="412" t="s">
        <v>713</v>
      </c>
      <c r="H184" s="659"/>
      <c r="I184" s="1473">
        <f>'BS old'!D114</f>
        <v>0</v>
      </c>
      <c r="J184" s="1477"/>
      <c r="K184" s="1473">
        <f>'BS old'!E114</f>
        <v>0</v>
      </c>
      <c r="L184" s="1475"/>
    </row>
    <row r="185" spans="1:12" ht="27.75" customHeight="1" x14ac:dyDescent="0.25">
      <c r="A185" s="414" t="s">
        <v>508</v>
      </c>
      <c r="B185" s="1502" t="s">
        <v>1018</v>
      </c>
      <c r="C185" s="1502"/>
      <c r="D185" s="1503"/>
      <c r="E185" s="1503"/>
      <c r="F185" s="1503"/>
      <c r="G185" s="412" t="s">
        <v>715</v>
      </c>
      <c r="H185" s="659"/>
      <c r="I185" s="1473">
        <f>'BS old'!D115</f>
        <v>0</v>
      </c>
      <c r="J185" s="1477"/>
      <c r="K185" s="1473">
        <f>'BS old'!E115</f>
        <v>0</v>
      </c>
      <c r="L185" s="1475"/>
    </row>
    <row r="186" spans="1:12" ht="27.75" customHeight="1" x14ac:dyDescent="0.25">
      <c r="A186" s="414" t="s">
        <v>511</v>
      </c>
      <c r="B186" s="1502" t="s">
        <v>1017</v>
      </c>
      <c r="C186" s="1502"/>
      <c r="D186" s="1503"/>
      <c r="E186" s="1503"/>
      <c r="F186" s="1503"/>
      <c r="G186" s="412" t="s">
        <v>717</v>
      </c>
      <c r="H186" s="659"/>
      <c r="I186" s="1473">
        <f>'BS old'!D116</f>
        <v>0</v>
      </c>
      <c r="J186" s="1477"/>
      <c r="K186" s="1473">
        <f>'BS old'!E116</f>
        <v>0</v>
      </c>
      <c r="L186" s="1475"/>
    </row>
    <row r="187" spans="1:12" ht="27.75" customHeight="1" x14ac:dyDescent="0.25">
      <c r="A187" s="414" t="s">
        <v>532</v>
      </c>
      <c r="B187" s="1502" t="s">
        <v>1016</v>
      </c>
      <c r="C187" s="1502"/>
      <c r="D187" s="1503"/>
      <c r="E187" s="1503"/>
      <c r="F187" s="1503"/>
      <c r="G187" s="412" t="s">
        <v>719</v>
      </c>
      <c r="H187" s="659"/>
      <c r="I187" s="1473">
        <f>'BS old'!D117</f>
        <v>0</v>
      </c>
      <c r="J187" s="1477"/>
      <c r="K187" s="1473">
        <f>'BS old'!E117</f>
        <v>0</v>
      </c>
      <c r="L187" s="1475"/>
    </row>
    <row r="188" spans="1:12" ht="27.75" customHeight="1" x14ac:dyDescent="0.25">
      <c r="A188" s="414" t="s">
        <v>535</v>
      </c>
      <c r="B188" s="1502" t="s">
        <v>1015</v>
      </c>
      <c r="C188" s="1502"/>
      <c r="D188" s="1503"/>
      <c r="E188" s="1503"/>
      <c r="F188" s="1503"/>
      <c r="G188" s="412" t="s">
        <v>721</v>
      </c>
      <c r="H188" s="659"/>
      <c r="I188" s="1473">
        <f>'BS old'!D118</f>
        <v>0</v>
      </c>
      <c r="J188" s="1477"/>
      <c r="K188" s="1473">
        <f>'BS old'!E118</f>
        <v>0</v>
      </c>
      <c r="L188" s="1475"/>
    </row>
    <row r="189" spans="1:12" ht="27.75" customHeight="1" x14ac:dyDescent="0.25">
      <c r="A189" s="414" t="s">
        <v>722</v>
      </c>
      <c r="B189" s="1502" t="s">
        <v>1014</v>
      </c>
      <c r="C189" s="1502"/>
      <c r="D189" s="1503"/>
      <c r="E189" s="1503"/>
      <c r="F189" s="1503"/>
      <c r="G189" s="412" t="s">
        <v>724</v>
      </c>
      <c r="H189" s="659"/>
      <c r="I189" s="1473">
        <f>'BS old'!D119</f>
        <v>0</v>
      </c>
      <c r="J189" s="1477"/>
      <c r="K189" s="1473">
        <f>'BS old'!E119</f>
        <v>0</v>
      </c>
      <c r="L189" s="1475"/>
    </row>
    <row r="190" spans="1:12" ht="27.75" customHeight="1" x14ac:dyDescent="0.25">
      <c r="A190" s="414" t="s">
        <v>725</v>
      </c>
      <c r="B190" s="1502" t="s">
        <v>1013</v>
      </c>
      <c r="C190" s="1502"/>
      <c r="D190" s="1503"/>
      <c r="E190" s="1503"/>
      <c r="F190" s="1503"/>
      <c r="G190" s="412" t="s">
        <v>727</v>
      </c>
      <c r="H190" s="659"/>
      <c r="I190" s="1473">
        <f>'BS old'!D120</f>
        <v>0</v>
      </c>
      <c r="J190" s="1477"/>
      <c r="K190" s="1473">
        <f>'BS old'!E120</f>
        <v>0</v>
      </c>
      <c r="L190" s="1475"/>
    </row>
    <row r="191" spans="1:12" ht="27.75" customHeight="1" x14ac:dyDescent="0.25">
      <c r="A191" s="416" t="s">
        <v>595</v>
      </c>
      <c r="B191" s="1504" t="s">
        <v>1012</v>
      </c>
      <c r="C191" s="1504"/>
      <c r="D191" s="1503"/>
      <c r="E191" s="1503"/>
      <c r="F191" s="1503"/>
      <c r="G191" s="412" t="s">
        <v>729</v>
      </c>
      <c r="H191" s="659"/>
      <c r="I191" s="1473">
        <f>'BS old'!D121</f>
        <v>0</v>
      </c>
      <c r="J191" s="1477"/>
      <c r="K191" s="1473">
        <f>'BS old'!E121</f>
        <v>0</v>
      </c>
      <c r="L191" s="1475"/>
    </row>
    <row r="192" spans="1:12" ht="27.75" customHeight="1" x14ac:dyDescent="0.25">
      <c r="A192" s="414" t="s">
        <v>598</v>
      </c>
      <c r="B192" s="1502" t="s">
        <v>1011</v>
      </c>
      <c r="C192" s="1502"/>
      <c r="D192" s="1503"/>
      <c r="E192" s="1503"/>
      <c r="F192" s="1503"/>
      <c r="G192" s="412" t="s">
        <v>731</v>
      </c>
      <c r="H192" s="659"/>
      <c r="I192" s="1473">
        <f>'BS old'!D122</f>
        <v>0</v>
      </c>
      <c r="J192" s="1477"/>
      <c r="K192" s="1473">
        <f>'BS old'!E122</f>
        <v>0</v>
      </c>
      <c r="L192" s="1475"/>
    </row>
    <row r="193" spans="1:12" ht="27.75" customHeight="1" x14ac:dyDescent="0.25">
      <c r="A193" s="414" t="s">
        <v>496</v>
      </c>
      <c r="B193" s="1502" t="s">
        <v>1010</v>
      </c>
      <c r="C193" s="1502"/>
      <c r="D193" s="1503"/>
      <c r="E193" s="1503"/>
      <c r="F193" s="1503"/>
      <c r="G193" s="412" t="s">
        <v>732</v>
      </c>
      <c r="H193" s="659"/>
      <c r="I193" s="1473">
        <f>'BS old'!D123</f>
        <v>0</v>
      </c>
      <c r="J193" s="1477"/>
      <c r="K193" s="1473">
        <f>'BS old'!E123</f>
        <v>0</v>
      </c>
      <c r="L193" s="1475"/>
    </row>
    <row r="194" spans="1:12" ht="27.75" customHeight="1" x14ac:dyDescent="0.25">
      <c r="A194" s="414" t="s">
        <v>499</v>
      </c>
      <c r="B194" s="1502" t="s">
        <v>1009</v>
      </c>
      <c r="C194" s="1502"/>
      <c r="D194" s="1503"/>
      <c r="E194" s="1503"/>
      <c r="F194" s="1503"/>
      <c r="G194" s="412" t="s">
        <v>734</v>
      </c>
      <c r="H194" s="659"/>
      <c r="I194" s="1473">
        <f>'BS old'!D124</f>
        <v>0</v>
      </c>
      <c r="J194" s="1477"/>
      <c r="K194" s="1473">
        <f>'BS old'!E124</f>
        <v>0</v>
      </c>
      <c r="L194" s="1475"/>
    </row>
    <row r="195" spans="1:12" s="361" customFormat="1" ht="27.75" customHeight="1" x14ac:dyDescent="0.25">
      <c r="A195" s="414" t="s">
        <v>502</v>
      </c>
      <c r="B195" s="1502" t="s">
        <v>1008</v>
      </c>
      <c r="C195" s="1502"/>
      <c r="D195" s="1503"/>
      <c r="E195" s="1503"/>
      <c r="F195" s="1503"/>
      <c r="G195" s="412" t="s">
        <v>736</v>
      </c>
      <c r="H195" s="659"/>
      <c r="I195" s="1473">
        <f>'BS old'!D125</f>
        <v>0</v>
      </c>
      <c r="J195" s="1477"/>
      <c r="K195" s="1473">
        <f>'BS old'!E125</f>
        <v>0</v>
      </c>
      <c r="L195" s="1475"/>
    </row>
    <row r="196" spans="1:12" ht="27.75" customHeight="1" x14ac:dyDescent="0.25">
      <c r="A196" s="414" t="s">
        <v>505</v>
      </c>
      <c r="B196" s="1502" t="s">
        <v>1007</v>
      </c>
      <c r="C196" s="1502"/>
      <c r="D196" s="1503"/>
      <c r="E196" s="1503"/>
      <c r="F196" s="1503"/>
      <c r="G196" s="412" t="s">
        <v>738</v>
      </c>
      <c r="H196" s="659"/>
      <c r="I196" s="1473">
        <f>'BS old'!D126</f>
        <v>0</v>
      </c>
      <c r="J196" s="1477"/>
      <c r="K196" s="1473">
        <f>'BS old'!E126</f>
        <v>0</v>
      </c>
      <c r="L196" s="1475"/>
    </row>
    <row r="197" spans="1:12" ht="27.75" customHeight="1" x14ac:dyDescent="0.25">
      <c r="A197" s="414" t="s">
        <v>508</v>
      </c>
      <c r="B197" s="1502" t="s">
        <v>1006</v>
      </c>
      <c r="C197" s="1502"/>
      <c r="D197" s="1503"/>
      <c r="E197" s="1503"/>
      <c r="F197" s="1503"/>
      <c r="G197" s="412" t="s">
        <v>740</v>
      </c>
      <c r="H197" s="659"/>
      <c r="I197" s="1473">
        <f>'BS old'!D127</f>
        <v>0</v>
      </c>
      <c r="J197" s="1477"/>
      <c r="K197" s="1473">
        <f>'BS old'!E127</f>
        <v>0</v>
      </c>
      <c r="L197" s="1475"/>
    </row>
    <row r="198" spans="1:12" ht="27.75" customHeight="1" x14ac:dyDescent="0.25">
      <c r="A198" s="414" t="s">
        <v>511</v>
      </c>
      <c r="B198" s="1502" t="s">
        <v>1005</v>
      </c>
      <c r="C198" s="1502"/>
      <c r="D198" s="1503"/>
      <c r="E198" s="1503"/>
      <c r="F198" s="1503"/>
      <c r="G198" s="412" t="s">
        <v>742</v>
      </c>
      <c r="H198" s="659"/>
      <c r="I198" s="1473">
        <f>'BS old'!D128</f>
        <v>0</v>
      </c>
      <c r="J198" s="1477"/>
      <c r="K198" s="1473">
        <f>'BS old'!E128</f>
        <v>0</v>
      </c>
      <c r="L198" s="1475"/>
    </row>
    <row r="199" spans="1:12" ht="27.75" customHeight="1" x14ac:dyDescent="0.25">
      <c r="A199" s="414" t="s">
        <v>532</v>
      </c>
      <c r="B199" s="1502" t="s">
        <v>1004</v>
      </c>
      <c r="C199" s="1502"/>
      <c r="D199" s="1503"/>
      <c r="E199" s="1503"/>
      <c r="F199" s="1503"/>
      <c r="G199" s="412" t="s">
        <v>744</v>
      </c>
      <c r="H199" s="659"/>
      <c r="I199" s="1473">
        <f>'BS old'!D129</f>
        <v>0</v>
      </c>
      <c r="J199" s="1477"/>
      <c r="K199" s="1473">
        <f>'BS old'!E129</f>
        <v>0</v>
      </c>
      <c r="L199" s="1475"/>
    </row>
    <row r="200" spans="1:12" ht="27.75" customHeight="1" x14ac:dyDescent="0.25">
      <c r="A200" s="414" t="s">
        <v>535</v>
      </c>
      <c r="B200" s="1502" t="s">
        <v>1003</v>
      </c>
      <c r="C200" s="1502"/>
      <c r="D200" s="1503"/>
      <c r="E200" s="1503"/>
      <c r="F200" s="1503"/>
      <c r="G200" s="412" t="s">
        <v>746</v>
      </c>
      <c r="H200" s="659"/>
      <c r="I200" s="1473">
        <f>'BS old'!D130</f>
        <v>0</v>
      </c>
      <c r="J200" s="1477"/>
      <c r="K200" s="1473">
        <f>'BS old'!E130</f>
        <v>0</v>
      </c>
      <c r="L200" s="1475"/>
    </row>
    <row r="201" spans="1:12" ht="27.75" customHeight="1" x14ac:dyDescent="0.25">
      <c r="A201" s="414" t="s">
        <v>722</v>
      </c>
      <c r="B201" s="1502" t="s">
        <v>1002</v>
      </c>
      <c r="C201" s="1502"/>
      <c r="D201" s="1503"/>
      <c r="E201" s="1503"/>
      <c r="F201" s="1503"/>
      <c r="G201" s="412" t="s">
        <v>748</v>
      </c>
      <c r="H201" s="659"/>
      <c r="I201" s="1473">
        <f>'BS old'!D131</f>
        <v>0</v>
      </c>
      <c r="J201" s="1477"/>
      <c r="K201" s="1473">
        <f>'BS old'!E131</f>
        <v>0</v>
      </c>
      <c r="L201" s="1475"/>
    </row>
    <row r="202" spans="1:12" ht="27.75" customHeight="1" x14ac:dyDescent="0.25">
      <c r="A202" s="416" t="s">
        <v>613</v>
      </c>
      <c r="B202" s="1504" t="s">
        <v>1001</v>
      </c>
      <c r="C202" s="1504"/>
      <c r="D202" s="1503"/>
      <c r="E202" s="1503"/>
      <c r="F202" s="1503"/>
      <c r="G202" s="412" t="s">
        <v>750</v>
      </c>
      <c r="H202" s="659"/>
      <c r="I202" s="1473">
        <f>'BS old'!D132</f>
        <v>0</v>
      </c>
      <c r="J202" s="1477"/>
      <c r="K202" s="1473">
        <f>'BS old'!E132</f>
        <v>0</v>
      </c>
      <c r="L202" s="1475"/>
    </row>
    <row r="203" spans="1:12" ht="27.75" customHeight="1" x14ac:dyDescent="0.25">
      <c r="A203" s="417" t="s">
        <v>751</v>
      </c>
      <c r="B203" s="1504" t="s">
        <v>1000</v>
      </c>
      <c r="C203" s="1504"/>
      <c r="D203" s="1503"/>
      <c r="E203" s="1503"/>
      <c r="F203" s="1503"/>
      <c r="G203" s="412" t="s">
        <v>753</v>
      </c>
      <c r="H203" s="659"/>
      <c r="I203" s="1473">
        <f>'BS old'!D133</f>
        <v>0</v>
      </c>
      <c r="J203" s="1477"/>
      <c r="K203" s="1473">
        <f>'BS old'!E133</f>
        <v>0</v>
      </c>
      <c r="L203" s="1475"/>
    </row>
    <row r="204" spans="1:12" ht="27.75" customHeight="1" x14ac:dyDescent="0.25">
      <c r="A204" s="414" t="s">
        <v>754</v>
      </c>
      <c r="B204" s="1504" t="s">
        <v>999</v>
      </c>
      <c r="C204" s="1504"/>
      <c r="D204" s="1503"/>
      <c r="E204" s="1503"/>
      <c r="F204" s="1503"/>
      <c r="G204" s="412" t="s">
        <v>756</v>
      </c>
      <c r="H204" s="659"/>
      <c r="I204" s="1473">
        <f>'BS old'!D134</f>
        <v>0</v>
      </c>
      <c r="J204" s="1477"/>
      <c r="K204" s="1473">
        <f>'BS old'!E134</f>
        <v>0</v>
      </c>
      <c r="L204" s="1475"/>
    </row>
    <row r="205" spans="1:12" s="361" customFormat="1" ht="27.75" customHeight="1" x14ac:dyDescent="0.25">
      <c r="A205" s="414" t="s">
        <v>496</v>
      </c>
      <c r="B205" s="1502" t="s">
        <v>998</v>
      </c>
      <c r="C205" s="1502"/>
      <c r="D205" s="1503"/>
      <c r="E205" s="1503"/>
      <c r="F205" s="1503"/>
      <c r="G205" s="412" t="s">
        <v>758</v>
      </c>
      <c r="H205" s="659"/>
      <c r="I205" s="1473">
        <f>'BS old'!D135</f>
        <v>0</v>
      </c>
      <c r="J205" s="1477"/>
      <c r="K205" s="1473">
        <f>'BS old'!E135</f>
        <v>0</v>
      </c>
      <c r="L205" s="1475"/>
    </row>
    <row r="206" spans="1:12" ht="27.75" customHeight="1" x14ac:dyDescent="0.25">
      <c r="A206" s="416" t="s">
        <v>627</v>
      </c>
      <c r="B206" s="1504" t="s">
        <v>997</v>
      </c>
      <c r="C206" s="1504"/>
      <c r="D206" s="1503"/>
      <c r="E206" s="1503"/>
      <c r="F206" s="1503"/>
      <c r="G206" s="412" t="s">
        <v>760</v>
      </c>
      <c r="H206" s="659"/>
      <c r="I206" s="1473">
        <f>'BS old'!D136</f>
        <v>0</v>
      </c>
      <c r="J206" s="1477"/>
      <c r="K206" s="1473">
        <f>'BS old'!E136</f>
        <v>0</v>
      </c>
      <c r="L206" s="1475"/>
    </row>
    <row r="207" spans="1:12" ht="27.75" customHeight="1" x14ac:dyDescent="0.25">
      <c r="A207" s="415" t="s">
        <v>630</v>
      </c>
      <c r="B207" s="1502" t="s">
        <v>996</v>
      </c>
      <c r="C207" s="1502"/>
      <c r="D207" s="1503"/>
      <c r="E207" s="1503"/>
      <c r="F207" s="1503"/>
      <c r="G207" s="412" t="s">
        <v>762</v>
      </c>
      <c r="H207" s="659"/>
      <c r="I207" s="1473">
        <f>'BS old'!D137</f>
        <v>0</v>
      </c>
      <c r="J207" s="1477"/>
      <c r="K207" s="1473">
        <f>'BS old'!E137</f>
        <v>0</v>
      </c>
      <c r="L207" s="1475"/>
    </row>
    <row r="208" spans="1:12" ht="27.75" customHeight="1" x14ac:dyDescent="0.25">
      <c r="A208" s="414" t="s">
        <v>496</v>
      </c>
      <c r="B208" s="1502" t="s">
        <v>995</v>
      </c>
      <c r="C208" s="1502"/>
      <c r="D208" s="1503"/>
      <c r="E208" s="1503"/>
      <c r="F208" s="1503"/>
      <c r="G208" s="412" t="s">
        <v>764</v>
      </c>
      <c r="H208" s="659"/>
      <c r="I208" s="1473">
        <f>'BS old'!D138</f>
        <v>0</v>
      </c>
      <c r="J208" s="1477"/>
      <c r="K208" s="1473">
        <f>'BS old'!E138</f>
        <v>0</v>
      </c>
      <c r="L208" s="1475"/>
    </row>
    <row r="209" spans="1:12" s="361" customFormat="1" ht="27.75" customHeight="1" x14ac:dyDescent="0.25">
      <c r="A209" s="414" t="s">
        <v>499</v>
      </c>
      <c r="B209" s="1502" t="s">
        <v>994</v>
      </c>
      <c r="C209" s="1502"/>
      <c r="D209" s="1503"/>
      <c r="E209" s="1503"/>
      <c r="F209" s="1503"/>
      <c r="G209" s="412" t="s">
        <v>766</v>
      </c>
      <c r="H209" s="659"/>
      <c r="I209" s="1473">
        <f>'BS old'!D139</f>
        <v>0</v>
      </c>
      <c r="J209" s="1477"/>
      <c r="K209" s="1473">
        <f>'BS old'!E139</f>
        <v>0</v>
      </c>
      <c r="L209" s="1475"/>
    </row>
    <row r="210" spans="1:12" ht="27.75" customHeight="1" thickBot="1" x14ac:dyDescent="0.3">
      <c r="A210" s="413" t="s">
        <v>502</v>
      </c>
      <c r="B210" s="1510" t="s">
        <v>993</v>
      </c>
      <c r="C210" s="1510"/>
      <c r="D210" s="1511"/>
      <c r="E210" s="1511"/>
      <c r="F210" s="1511"/>
      <c r="G210" s="412" t="s">
        <v>768</v>
      </c>
      <c r="H210" s="659"/>
      <c r="I210" s="1473">
        <f>'BS old'!D140</f>
        <v>0</v>
      </c>
      <c r="J210" s="1477"/>
      <c r="K210" s="1473">
        <f>'BS old'!E140</f>
        <v>0</v>
      </c>
      <c r="L210" s="1475"/>
    </row>
    <row r="211" spans="1:12" ht="24.75" customHeight="1" x14ac:dyDescent="0.25"/>
    <row r="212" spans="1:12" ht="24.75" customHeight="1" x14ac:dyDescent="0.25"/>
    <row r="213" spans="1:12" ht="24.75" customHeight="1" x14ac:dyDescent="0.25"/>
  </sheetData>
  <mergeCells count="700">
    <mergeCell ref="H27:K27"/>
    <mergeCell ref="C27:D28"/>
    <mergeCell ref="C29:D30"/>
    <mergeCell ref="H28:I28"/>
    <mergeCell ref="H29:K29"/>
    <mergeCell ref="H31:K31"/>
    <mergeCell ref="C31:D32"/>
    <mergeCell ref="H10:I10"/>
    <mergeCell ref="H11:K11"/>
    <mergeCell ref="H13:K13"/>
    <mergeCell ref="C11:D12"/>
    <mergeCell ref="C13:D14"/>
    <mergeCell ref="C15:D16"/>
    <mergeCell ref="C17:D18"/>
    <mergeCell ref="C19:D20"/>
    <mergeCell ref="H15:K15"/>
    <mergeCell ref="H17:K17"/>
    <mergeCell ref="H19:K19"/>
    <mergeCell ref="E10:G10"/>
    <mergeCell ref="E31:G31"/>
    <mergeCell ref="E32:G32"/>
    <mergeCell ref="E16:G16"/>
    <mergeCell ref="J14:L14"/>
    <mergeCell ref="H25:K25"/>
    <mergeCell ref="K208:L208"/>
    <mergeCell ref="K195:L195"/>
    <mergeCell ref="K196:L196"/>
    <mergeCell ref="K197:L197"/>
    <mergeCell ref="K198:L198"/>
    <mergeCell ref="K209:L209"/>
    <mergeCell ref="K210:L210"/>
    <mergeCell ref="K201:L201"/>
    <mergeCell ref="K202:L202"/>
    <mergeCell ref="K203:L203"/>
    <mergeCell ref="K204:L204"/>
    <mergeCell ref="K205:L205"/>
    <mergeCell ref="K206:L206"/>
    <mergeCell ref="K194:L194"/>
    <mergeCell ref="K186:L186"/>
    <mergeCell ref="K187:L187"/>
    <mergeCell ref="K188:L188"/>
    <mergeCell ref="K189:L189"/>
    <mergeCell ref="K193:L193"/>
    <mergeCell ref="K199:L199"/>
    <mergeCell ref="K200:L200"/>
    <mergeCell ref="K207:L207"/>
    <mergeCell ref="K184:L184"/>
    <mergeCell ref="K185:L185"/>
    <mergeCell ref="K177:L177"/>
    <mergeCell ref="K178:L178"/>
    <mergeCell ref="K179:L179"/>
    <mergeCell ref="K180:L180"/>
    <mergeCell ref="K190:L190"/>
    <mergeCell ref="K191:L191"/>
    <mergeCell ref="K192:L192"/>
    <mergeCell ref="K175:L175"/>
    <mergeCell ref="K176:L176"/>
    <mergeCell ref="K181:L181"/>
    <mergeCell ref="K169:L169"/>
    <mergeCell ref="K170:L170"/>
    <mergeCell ref="K171:L171"/>
    <mergeCell ref="K172:L172"/>
    <mergeCell ref="K182:L182"/>
    <mergeCell ref="K183:L183"/>
    <mergeCell ref="K166:L166"/>
    <mergeCell ref="K167:L167"/>
    <mergeCell ref="K168:L168"/>
    <mergeCell ref="K161:L161"/>
    <mergeCell ref="K162:L162"/>
    <mergeCell ref="K163:L163"/>
    <mergeCell ref="K164:L164"/>
    <mergeCell ref="K173:L173"/>
    <mergeCell ref="K174:L174"/>
    <mergeCell ref="I210:J210"/>
    <mergeCell ref="I203:J203"/>
    <mergeCell ref="I204:J204"/>
    <mergeCell ref="I205:J205"/>
    <mergeCell ref="I206:J206"/>
    <mergeCell ref="K149:L149"/>
    <mergeCell ref="K150:L150"/>
    <mergeCell ref="K151:L151"/>
    <mergeCell ref="K152:L152"/>
    <mergeCell ref="I207:J207"/>
    <mergeCell ref="I208:J208"/>
    <mergeCell ref="I199:J199"/>
    <mergeCell ref="I200:J200"/>
    <mergeCell ref="I201:J201"/>
    <mergeCell ref="I202:J202"/>
    <mergeCell ref="K157:L157"/>
    <mergeCell ref="K158:L158"/>
    <mergeCell ref="K159:L159"/>
    <mergeCell ref="K160:L160"/>
    <mergeCell ref="K153:L153"/>
    <mergeCell ref="K154:L154"/>
    <mergeCell ref="K155:L155"/>
    <mergeCell ref="K156:L156"/>
    <mergeCell ref="K165:L165"/>
    <mergeCell ref="I195:J195"/>
    <mergeCell ref="I196:J196"/>
    <mergeCell ref="I197:J197"/>
    <mergeCell ref="I198:J198"/>
    <mergeCell ref="I190:J190"/>
    <mergeCell ref="I191:J191"/>
    <mergeCell ref="I192:J192"/>
    <mergeCell ref="I194:J194"/>
    <mergeCell ref="I209:J209"/>
    <mergeCell ref="I186:J186"/>
    <mergeCell ref="I187:J187"/>
    <mergeCell ref="I188:J188"/>
    <mergeCell ref="I189:J189"/>
    <mergeCell ref="I193:J193"/>
    <mergeCell ref="I182:J182"/>
    <mergeCell ref="I183:J183"/>
    <mergeCell ref="I184:J184"/>
    <mergeCell ref="I185:J185"/>
    <mergeCell ref="I163:J163"/>
    <mergeCell ref="I164:J164"/>
    <mergeCell ref="I157:J157"/>
    <mergeCell ref="I158:J158"/>
    <mergeCell ref="I159:J159"/>
    <mergeCell ref="I160:J160"/>
    <mergeCell ref="I181:J181"/>
    <mergeCell ref="I169:J169"/>
    <mergeCell ref="I170:J170"/>
    <mergeCell ref="I171:J171"/>
    <mergeCell ref="I172:J172"/>
    <mergeCell ref="I165:J165"/>
    <mergeCell ref="I166:J166"/>
    <mergeCell ref="I167:J167"/>
    <mergeCell ref="I168:J168"/>
    <mergeCell ref="I177:J177"/>
    <mergeCell ref="I178:J178"/>
    <mergeCell ref="I179:J179"/>
    <mergeCell ref="I180:J180"/>
    <mergeCell ref="I173:J173"/>
    <mergeCell ref="I174:J174"/>
    <mergeCell ref="I175:J175"/>
    <mergeCell ref="I176:J176"/>
    <mergeCell ref="I154:J154"/>
    <mergeCell ref="I155:J155"/>
    <mergeCell ref="I156:J156"/>
    <mergeCell ref="I149:J149"/>
    <mergeCell ref="I150:J150"/>
    <mergeCell ref="I151:J151"/>
    <mergeCell ref="I152:J152"/>
    <mergeCell ref="I161:J161"/>
    <mergeCell ref="I162:J162"/>
    <mergeCell ref="I120:K120"/>
    <mergeCell ref="J119:L119"/>
    <mergeCell ref="I118:K118"/>
    <mergeCell ref="J117:L117"/>
    <mergeCell ref="J132:L132"/>
    <mergeCell ref="I131:K131"/>
    <mergeCell ref="J123:L123"/>
    <mergeCell ref="I153:J153"/>
    <mergeCell ref="J121:L121"/>
    <mergeCell ref="J127:L127"/>
    <mergeCell ref="I126:K126"/>
    <mergeCell ref="J125:L125"/>
    <mergeCell ref="I124:K124"/>
    <mergeCell ref="J41:L41"/>
    <mergeCell ref="I79:K79"/>
    <mergeCell ref="J78:L78"/>
    <mergeCell ref="I83:K83"/>
    <mergeCell ref="J140:L140"/>
    <mergeCell ref="I139:K139"/>
    <mergeCell ref="K128:L129"/>
    <mergeCell ref="I129:J129"/>
    <mergeCell ref="I130:J130"/>
    <mergeCell ref="J136:L136"/>
    <mergeCell ref="I135:K135"/>
    <mergeCell ref="K130:L130"/>
    <mergeCell ref="J99:L99"/>
    <mergeCell ref="I112:K112"/>
    <mergeCell ref="J109:L109"/>
    <mergeCell ref="I108:K108"/>
    <mergeCell ref="J107:L107"/>
    <mergeCell ref="J103:L103"/>
    <mergeCell ref="I102:K102"/>
    <mergeCell ref="J101:L101"/>
    <mergeCell ref="I100:K100"/>
    <mergeCell ref="I104:K104"/>
    <mergeCell ref="I114:K114"/>
    <mergeCell ref="J113:L113"/>
    <mergeCell ref="I67:K67"/>
    <mergeCell ref="K64:L65"/>
    <mergeCell ref="I65:J65"/>
    <mergeCell ref="J148:L148"/>
    <mergeCell ref="I147:K147"/>
    <mergeCell ref="J146:L146"/>
    <mergeCell ref="I145:K145"/>
    <mergeCell ref="I93:K93"/>
    <mergeCell ref="J90:L90"/>
    <mergeCell ref="I89:K89"/>
    <mergeCell ref="J88:L88"/>
    <mergeCell ref="J144:L144"/>
    <mergeCell ref="I143:K143"/>
    <mergeCell ref="J142:L142"/>
    <mergeCell ref="I141:K141"/>
    <mergeCell ref="I110:K110"/>
    <mergeCell ref="J111:L111"/>
    <mergeCell ref="J138:L138"/>
    <mergeCell ref="I137:K137"/>
    <mergeCell ref="J134:L134"/>
    <mergeCell ref="I133:K133"/>
    <mergeCell ref="J105:L105"/>
    <mergeCell ref="I106:K106"/>
    <mergeCell ref="I116:K116"/>
    <mergeCell ref="A33:A35"/>
    <mergeCell ref="A36:A37"/>
    <mergeCell ref="B36:B37"/>
    <mergeCell ref="D36:D37"/>
    <mergeCell ref="B33:B35"/>
    <mergeCell ref="A38:A39"/>
    <mergeCell ref="D40:D41"/>
    <mergeCell ref="B42:B43"/>
    <mergeCell ref="J59:L59"/>
    <mergeCell ref="I58:K58"/>
    <mergeCell ref="J57:L57"/>
    <mergeCell ref="J37:L37"/>
    <mergeCell ref="J53:L53"/>
    <mergeCell ref="J51:L51"/>
    <mergeCell ref="I56:K56"/>
    <mergeCell ref="J55:L55"/>
    <mergeCell ref="I46:K46"/>
    <mergeCell ref="J45:L45"/>
    <mergeCell ref="A54:A55"/>
    <mergeCell ref="B54:B55"/>
    <mergeCell ref="D54:D55"/>
    <mergeCell ref="A48:A49"/>
    <mergeCell ref="D52:D53"/>
    <mergeCell ref="A46:A47"/>
    <mergeCell ref="B69:B70"/>
    <mergeCell ref="D64:D66"/>
    <mergeCell ref="E71:G71"/>
    <mergeCell ref="D73:D74"/>
    <mergeCell ref="E63:G63"/>
    <mergeCell ref="D62:D63"/>
    <mergeCell ref="E57:G57"/>
    <mergeCell ref="E70:G70"/>
    <mergeCell ref="D60:D61"/>
    <mergeCell ref="E61:G61"/>
    <mergeCell ref="E59:G59"/>
    <mergeCell ref="F66:G66"/>
    <mergeCell ref="E64:J64"/>
    <mergeCell ref="E67:G67"/>
    <mergeCell ref="I62:K62"/>
    <mergeCell ref="J61:L61"/>
    <mergeCell ref="I60:K60"/>
    <mergeCell ref="J74:L74"/>
    <mergeCell ref="I69:K69"/>
    <mergeCell ref="J68:L68"/>
    <mergeCell ref="I73:K73"/>
    <mergeCell ref="J72:L72"/>
    <mergeCell ref="I71:K71"/>
    <mergeCell ref="J70:L70"/>
    <mergeCell ref="E147:G147"/>
    <mergeCell ref="E145:G145"/>
    <mergeCell ref="A145:A146"/>
    <mergeCell ref="B145:B146"/>
    <mergeCell ref="D145:D146"/>
    <mergeCell ref="A147:A148"/>
    <mergeCell ref="B147:B148"/>
    <mergeCell ref="D147:D148"/>
    <mergeCell ref="E148:G148"/>
    <mergeCell ref="E146:G146"/>
    <mergeCell ref="F34:G34"/>
    <mergeCell ref="F35:G35"/>
    <mergeCell ref="E119:G119"/>
    <mergeCell ref="E18:G18"/>
    <mergeCell ref="E15:G15"/>
    <mergeCell ref="E49:G49"/>
    <mergeCell ref="E56:G56"/>
    <mergeCell ref="E108:G108"/>
    <mergeCell ref="E109:G109"/>
    <mergeCell ref="E101:G101"/>
    <mergeCell ref="E98:G98"/>
    <mergeCell ref="E99:G99"/>
    <mergeCell ref="E58:G58"/>
    <mergeCell ref="E52:G52"/>
    <mergeCell ref="E53:G53"/>
    <mergeCell ref="B143:B144"/>
    <mergeCell ref="D143:D144"/>
    <mergeCell ref="E140:G140"/>
    <mergeCell ref="E144:G144"/>
    <mergeCell ref="E143:G143"/>
    <mergeCell ref="E134:G134"/>
    <mergeCell ref="E135:G135"/>
    <mergeCell ref="E138:G138"/>
    <mergeCell ref="D137:D138"/>
    <mergeCell ref="E137:G137"/>
    <mergeCell ref="E142:G142"/>
    <mergeCell ref="D33:D35"/>
    <mergeCell ref="E38:G38"/>
    <mergeCell ref="D38:D39"/>
    <mergeCell ref="E40:G40"/>
    <mergeCell ref="E141:G141"/>
    <mergeCell ref="E122:G122"/>
    <mergeCell ref="D141:D142"/>
    <mergeCell ref="D118:D119"/>
    <mergeCell ref="E107:G107"/>
    <mergeCell ref="D104:D105"/>
    <mergeCell ref="E102:G102"/>
    <mergeCell ref="E103:G103"/>
    <mergeCell ref="D100:D101"/>
    <mergeCell ref="E100:G100"/>
    <mergeCell ref="E85:G85"/>
    <mergeCell ref="E50:G50"/>
    <mergeCell ref="E116:G116"/>
    <mergeCell ref="E88:G88"/>
    <mergeCell ref="E113:G113"/>
    <mergeCell ref="E112:G112"/>
    <mergeCell ref="E104:G104"/>
    <mergeCell ref="E36:G36"/>
    <mergeCell ref="E37:G37"/>
    <mergeCell ref="E34:E35"/>
    <mergeCell ref="A143:A144"/>
    <mergeCell ref="D131:D132"/>
    <mergeCell ref="D89:D90"/>
    <mergeCell ref="D95:D97"/>
    <mergeCell ref="E115:G115"/>
    <mergeCell ref="E117:G117"/>
    <mergeCell ref="E133:G133"/>
    <mergeCell ref="E114:G114"/>
    <mergeCell ref="E126:G126"/>
    <mergeCell ref="E127:G127"/>
    <mergeCell ref="D120:D121"/>
    <mergeCell ref="D126:D127"/>
    <mergeCell ref="E118:G118"/>
    <mergeCell ref="E120:G120"/>
    <mergeCell ref="E121:G121"/>
    <mergeCell ref="A118:A119"/>
    <mergeCell ref="B118:B119"/>
    <mergeCell ref="B122:B123"/>
    <mergeCell ref="A122:A123"/>
    <mergeCell ref="A120:A121"/>
    <mergeCell ref="B126:B127"/>
    <mergeCell ref="B131:B132"/>
    <mergeCell ref="A141:A142"/>
    <mergeCell ref="B141:B142"/>
    <mergeCell ref="E124:G124"/>
    <mergeCell ref="E123:G123"/>
    <mergeCell ref="I122:K122"/>
    <mergeCell ref="A139:A140"/>
    <mergeCell ref="E139:G139"/>
    <mergeCell ref="D122:D123"/>
    <mergeCell ref="E125:G125"/>
    <mergeCell ref="F129:G129"/>
    <mergeCell ref="E131:G131"/>
    <mergeCell ref="E132:G132"/>
    <mergeCell ref="E128:J128"/>
    <mergeCell ref="F130:G130"/>
    <mergeCell ref="D128:D130"/>
    <mergeCell ref="D135:D136"/>
    <mergeCell ref="E136:G136"/>
    <mergeCell ref="E129:E130"/>
    <mergeCell ref="B124:B125"/>
    <mergeCell ref="D124:D125"/>
    <mergeCell ref="A133:A134"/>
    <mergeCell ref="B133:B134"/>
    <mergeCell ref="D133:D134"/>
    <mergeCell ref="B128:B130"/>
    <mergeCell ref="A128:A130"/>
    <mergeCell ref="A124:A125"/>
    <mergeCell ref="A116:A117"/>
    <mergeCell ref="B116:B117"/>
    <mergeCell ref="D116:D117"/>
    <mergeCell ref="A137:A138"/>
    <mergeCell ref="B137:B138"/>
    <mergeCell ref="A131:A132"/>
    <mergeCell ref="B135:B136"/>
    <mergeCell ref="B139:B140"/>
    <mergeCell ref="D139:D140"/>
    <mergeCell ref="B120:B121"/>
    <mergeCell ref="A126:A127"/>
    <mergeCell ref="A135:A136"/>
    <mergeCell ref="A106:A107"/>
    <mergeCell ref="B106:B107"/>
    <mergeCell ref="I98:K98"/>
    <mergeCell ref="K97:L97"/>
    <mergeCell ref="E90:G90"/>
    <mergeCell ref="K95:L96"/>
    <mergeCell ref="J94:L94"/>
    <mergeCell ref="J92:L92"/>
    <mergeCell ref="A114:A115"/>
    <mergeCell ref="B114:B115"/>
    <mergeCell ref="D114:D115"/>
    <mergeCell ref="A112:A113"/>
    <mergeCell ref="B112:B113"/>
    <mergeCell ref="D112:D113"/>
    <mergeCell ref="D98:D99"/>
    <mergeCell ref="E93:G93"/>
    <mergeCell ref="B104:B105"/>
    <mergeCell ref="J115:L115"/>
    <mergeCell ref="A79:A80"/>
    <mergeCell ref="B79:B80"/>
    <mergeCell ref="D79:D80"/>
    <mergeCell ref="E87:G87"/>
    <mergeCell ref="E86:G86"/>
    <mergeCell ref="A98:A99"/>
    <mergeCell ref="A93:A94"/>
    <mergeCell ref="B93:B94"/>
    <mergeCell ref="D93:D94"/>
    <mergeCell ref="B95:B97"/>
    <mergeCell ref="E94:G94"/>
    <mergeCell ref="E95:J95"/>
    <mergeCell ref="F96:G96"/>
    <mergeCell ref="F97:G97"/>
    <mergeCell ref="I97:J97"/>
    <mergeCell ref="A85:A86"/>
    <mergeCell ref="B85:B86"/>
    <mergeCell ref="D85:D86"/>
    <mergeCell ref="A89:A90"/>
    <mergeCell ref="B89:B90"/>
    <mergeCell ref="A91:A92"/>
    <mergeCell ref="E81:G81"/>
    <mergeCell ref="B83:B84"/>
    <mergeCell ref="D83:D84"/>
    <mergeCell ref="A87:A88"/>
    <mergeCell ref="A110:A111"/>
    <mergeCell ref="D110:D111"/>
    <mergeCell ref="E110:G110"/>
    <mergeCell ref="A81:A82"/>
    <mergeCell ref="B81:B82"/>
    <mergeCell ref="D81:D82"/>
    <mergeCell ref="E82:G82"/>
    <mergeCell ref="E111:G111"/>
    <mergeCell ref="D91:D92"/>
    <mergeCell ref="A83:A84"/>
    <mergeCell ref="A100:A101"/>
    <mergeCell ref="A95:A97"/>
    <mergeCell ref="A104:A105"/>
    <mergeCell ref="E106:G106"/>
    <mergeCell ref="E105:G105"/>
    <mergeCell ref="B102:B103"/>
    <mergeCell ref="D102:D103"/>
    <mergeCell ref="A102:A103"/>
    <mergeCell ref="B100:B101"/>
    <mergeCell ref="E96:E97"/>
    <mergeCell ref="A108:A109"/>
    <mergeCell ref="B108:B109"/>
    <mergeCell ref="D108:D109"/>
    <mergeCell ref="A77:A78"/>
    <mergeCell ref="B77:B78"/>
    <mergeCell ref="D77:D78"/>
    <mergeCell ref="E77:G77"/>
    <mergeCell ref="E78:G78"/>
    <mergeCell ref="A75:A76"/>
    <mergeCell ref="B75:B76"/>
    <mergeCell ref="D75:D76"/>
    <mergeCell ref="E75:G75"/>
    <mergeCell ref="E76:G76"/>
    <mergeCell ref="A62:A63"/>
    <mergeCell ref="A56:A57"/>
    <mergeCell ref="B56:B57"/>
    <mergeCell ref="B44:B45"/>
    <mergeCell ref="A58:A59"/>
    <mergeCell ref="A67:A68"/>
    <mergeCell ref="F65:G65"/>
    <mergeCell ref="E73:G73"/>
    <mergeCell ref="B67:B68"/>
    <mergeCell ref="A69:A70"/>
    <mergeCell ref="D67:D68"/>
    <mergeCell ref="A71:A72"/>
    <mergeCell ref="B71:B72"/>
    <mergeCell ref="D71:D72"/>
    <mergeCell ref="D69:D70"/>
    <mergeCell ref="E72:G72"/>
    <mergeCell ref="D46:D47"/>
    <mergeCell ref="B58:B59"/>
    <mergeCell ref="D56:D57"/>
    <mergeCell ref="D58:D59"/>
    <mergeCell ref="A73:A74"/>
    <mergeCell ref="B73:B74"/>
    <mergeCell ref="B64:B66"/>
    <mergeCell ref="A64:A66"/>
    <mergeCell ref="A50:A51"/>
    <mergeCell ref="A60:A61"/>
    <mergeCell ref="B60:B61"/>
    <mergeCell ref="D42:D43"/>
    <mergeCell ref="A42:A43"/>
    <mergeCell ref="A40:A41"/>
    <mergeCell ref="D48:D49"/>
    <mergeCell ref="A44:A45"/>
    <mergeCell ref="B48:B49"/>
    <mergeCell ref="B50:B51"/>
    <mergeCell ref="B52:B53"/>
    <mergeCell ref="A52:A53"/>
    <mergeCell ref="D44:D45"/>
    <mergeCell ref="D50:D51"/>
    <mergeCell ref="B40:B41"/>
    <mergeCell ref="B46:B47"/>
    <mergeCell ref="A17:A18"/>
    <mergeCell ref="B17:B18"/>
    <mergeCell ref="A19:A20"/>
    <mergeCell ref="A21:A22"/>
    <mergeCell ref="E27:G27"/>
    <mergeCell ref="E29:G29"/>
    <mergeCell ref="A27:A28"/>
    <mergeCell ref="B27:B28"/>
    <mergeCell ref="A25:A26"/>
    <mergeCell ref="B25:B26"/>
    <mergeCell ref="E25:G25"/>
    <mergeCell ref="E28:G28"/>
    <mergeCell ref="C25:D26"/>
    <mergeCell ref="E17:G17"/>
    <mergeCell ref="A31:A32"/>
    <mergeCell ref="A29:A30"/>
    <mergeCell ref="B29:B30"/>
    <mergeCell ref="B31:B32"/>
    <mergeCell ref="A23:A24"/>
    <mergeCell ref="E24:G24"/>
    <mergeCell ref="E23:G23"/>
    <mergeCell ref="B21:B22"/>
    <mergeCell ref="B19:B20"/>
    <mergeCell ref="E22:G22"/>
    <mergeCell ref="B23:B24"/>
    <mergeCell ref="C21:D22"/>
    <mergeCell ref="C23:D24"/>
    <mergeCell ref="A15:A16"/>
    <mergeCell ref="B15:B16"/>
    <mergeCell ref="A13:A14"/>
    <mergeCell ref="B13:B14"/>
    <mergeCell ref="A11:A12"/>
    <mergeCell ref="B11:B12"/>
    <mergeCell ref="A4:A6"/>
    <mergeCell ref="B4:B6"/>
    <mergeCell ref="A7:A8"/>
    <mergeCell ref="B7:B8"/>
    <mergeCell ref="A9:A10"/>
    <mergeCell ref="B9:B10"/>
    <mergeCell ref="C4:D6"/>
    <mergeCell ref="C7:D8"/>
    <mergeCell ref="C9:D10"/>
    <mergeCell ref="B185:F185"/>
    <mergeCell ref="B184:F184"/>
    <mergeCell ref="K66:L66"/>
    <mergeCell ref="E26:G26"/>
    <mergeCell ref="E30:G30"/>
    <mergeCell ref="B38:B39"/>
    <mergeCell ref="B180:F180"/>
    <mergeCell ref="B182:F182"/>
    <mergeCell ref="B183:F183"/>
    <mergeCell ref="B167:F167"/>
    <mergeCell ref="B176:F176"/>
    <mergeCell ref="B181:F181"/>
    <mergeCell ref="E46:G46"/>
    <mergeCell ref="E54:G54"/>
    <mergeCell ref="B153:F153"/>
    <mergeCell ref="B158:F158"/>
    <mergeCell ref="B159:F159"/>
    <mergeCell ref="B154:F154"/>
    <mergeCell ref="B155:F155"/>
    <mergeCell ref="B98:B99"/>
    <mergeCell ref="J82:L82"/>
    <mergeCell ref="B186:F186"/>
    <mergeCell ref="E62:G62"/>
    <mergeCell ref="E51:G51"/>
    <mergeCell ref="E60:G60"/>
    <mergeCell ref="E55:G55"/>
    <mergeCell ref="B164:F164"/>
    <mergeCell ref="B165:F165"/>
    <mergeCell ref="B156:F156"/>
    <mergeCell ref="B157:F157"/>
    <mergeCell ref="B162:F162"/>
    <mergeCell ref="B163:F163"/>
    <mergeCell ref="B62:B63"/>
    <mergeCell ref="B87:B88"/>
    <mergeCell ref="D87:D88"/>
    <mergeCell ref="B160:F160"/>
    <mergeCell ref="B161:F161"/>
    <mergeCell ref="E74:G74"/>
    <mergeCell ref="E84:G84"/>
    <mergeCell ref="B178:F178"/>
    <mergeCell ref="B172:F172"/>
    <mergeCell ref="B173:F173"/>
    <mergeCell ref="B149:F149"/>
    <mergeCell ref="E83:G83"/>
    <mergeCell ref="D106:D107"/>
    <mergeCell ref="B210:F210"/>
    <mergeCell ref="B200:F200"/>
    <mergeCell ref="B201:F201"/>
    <mergeCell ref="B202:F202"/>
    <mergeCell ref="B203:F203"/>
    <mergeCell ref="B204:F204"/>
    <mergeCell ref="B199:F199"/>
    <mergeCell ref="B207:F207"/>
    <mergeCell ref="B189:F189"/>
    <mergeCell ref="B190:F190"/>
    <mergeCell ref="B192:F192"/>
    <mergeCell ref="B197:F197"/>
    <mergeCell ref="B194:F194"/>
    <mergeCell ref="B195:F195"/>
    <mergeCell ref="B196:F196"/>
    <mergeCell ref="B193:F193"/>
    <mergeCell ref="B198:F198"/>
    <mergeCell ref="B191:F191"/>
    <mergeCell ref="B209:F209"/>
    <mergeCell ref="B205:F205"/>
    <mergeCell ref="B206:F206"/>
    <mergeCell ref="B208:F208"/>
    <mergeCell ref="B187:F187"/>
    <mergeCell ref="B168:F168"/>
    <mergeCell ref="B169:F169"/>
    <mergeCell ref="B179:F179"/>
    <mergeCell ref="I66:J66"/>
    <mergeCell ref="I96:J96"/>
    <mergeCell ref="B188:F188"/>
    <mergeCell ref="B166:F166"/>
    <mergeCell ref="E80:G80"/>
    <mergeCell ref="E79:G79"/>
    <mergeCell ref="E91:G91"/>
    <mergeCell ref="E92:G92"/>
    <mergeCell ref="B91:B92"/>
    <mergeCell ref="E65:E66"/>
    <mergeCell ref="E69:G69"/>
    <mergeCell ref="B177:F177"/>
    <mergeCell ref="B170:F170"/>
    <mergeCell ref="B171:F171"/>
    <mergeCell ref="B174:F174"/>
    <mergeCell ref="B175:F175"/>
    <mergeCell ref="B110:B111"/>
    <mergeCell ref="B150:F150"/>
    <mergeCell ref="B151:F151"/>
    <mergeCell ref="B152:F152"/>
    <mergeCell ref="I81:K81"/>
    <mergeCell ref="J80:L80"/>
    <mergeCell ref="I87:K87"/>
    <mergeCell ref="J86:L86"/>
    <mergeCell ref="I85:K85"/>
    <mergeCell ref="J84:L84"/>
    <mergeCell ref="E68:G68"/>
    <mergeCell ref="E89:G89"/>
    <mergeCell ref="I91:K91"/>
    <mergeCell ref="I77:K77"/>
    <mergeCell ref="J76:L76"/>
    <mergeCell ref="I75:K75"/>
    <mergeCell ref="J49:L49"/>
    <mergeCell ref="E47:G47"/>
    <mergeCell ref="I44:K44"/>
    <mergeCell ref="J43:L43"/>
    <mergeCell ref="E14:G14"/>
    <mergeCell ref="E13:G13"/>
    <mergeCell ref="I36:K36"/>
    <mergeCell ref="J63:L63"/>
    <mergeCell ref="J32:L32"/>
    <mergeCell ref="E48:G48"/>
    <mergeCell ref="I54:K54"/>
    <mergeCell ref="I50:K50"/>
    <mergeCell ref="I52:K52"/>
    <mergeCell ref="J20:L20"/>
    <mergeCell ref="J18:L18"/>
    <mergeCell ref="J26:L26"/>
    <mergeCell ref="I34:J34"/>
    <mergeCell ref="J22:L22"/>
    <mergeCell ref="J30:L30"/>
    <mergeCell ref="J28:L28"/>
    <mergeCell ref="K33:L34"/>
    <mergeCell ref="E21:G21"/>
    <mergeCell ref="H21:K21"/>
    <mergeCell ref="H23:K23"/>
    <mergeCell ref="K4:L5"/>
    <mergeCell ref="J8:L8"/>
    <mergeCell ref="E4:J4"/>
    <mergeCell ref="F5:G5"/>
    <mergeCell ref="F6:G6"/>
    <mergeCell ref="E5:E6"/>
    <mergeCell ref="E9:G9"/>
    <mergeCell ref="K6:L6"/>
    <mergeCell ref="H5:J5"/>
    <mergeCell ref="H6:J6"/>
    <mergeCell ref="H7:K7"/>
    <mergeCell ref="H8:I8"/>
    <mergeCell ref="H9:K9"/>
    <mergeCell ref="E7:G7"/>
    <mergeCell ref="E8:G8"/>
    <mergeCell ref="H32:I32"/>
    <mergeCell ref="J10:L10"/>
    <mergeCell ref="J12:L12"/>
    <mergeCell ref="E19:G19"/>
    <mergeCell ref="E44:G44"/>
    <mergeCell ref="E45:G45"/>
    <mergeCell ref="I48:K48"/>
    <mergeCell ref="J47:L47"/>
    <mergeCell ref="J16:L16"/>
    <mergeCell ref="K35:L35"/>
    <mergeCell ref="E33:J33"/>
    <mergeCell ref="I40:K40"/>
    <mergeCell ref="J39:L39"/>
    <mergeCell ref="E41:G41"/>
    <mergeCell ref="E20:G20"/>
    <mergeCell ref="E42:G42"/>
    <mergeCell ref="E43:G43"/>
    <mergeCell ref="I38:K38"/>
    <mergeCell ref="I42:K42"/>
    <mergeCell ref="I35:J35"/>
    <mergeCell ref="J24:L24"/>
    <mergeCell ref="E39:G39"/>
    <mergeCell ref="E11:G11"/>
    <mergeCell ref="E12:G12"/>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18009/2014&amp;RStrana &amp;P</oddFooter>
  </headerFooter>
  <rowBreaks count="6" manualBreakCount="6">
    <brk id="32" max="16383" man="1"/>
    <brk id="63" max="16383" man="1"/>
    <brk id="94" max="16383" man="1"/>
    <brk id="127" max="16383" man="1"/>
    <brk id="148" max="16383" man="1"/>
    <brk id="17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N48"/>
  <sheetViews>
    <sheetView showGridLines="0" zoomScale="85" zoomScaleNormal="85" workbookViewId="0">
      <pane xSplit="1" ySplit="4" topLeftCell="V38" activePane="bottomRight" state="frozen"/>
      <selection pane="topRight" activeCell="B1" sqref="B1"/>
      <selection pane="bottomLeft" activeCell="A5" sqref="A5"/>
      <selection pane="bottomRight" activeCell="AF47" sqref="AF47:AN47"/>
    </sheetView>
  </sheetViews>
  <sheetFormatPr defaultRowHeight="15" outlineLevelCol="1" x14ac:dyDescent="0.25"/>
  <cols>
    <col min="1" max="1" width="29.28515625" customWidth="1"/>
    <col min="2" max="10" width="11.28515625" customWidth="1"/>
    <col min="11" max="11" width="9.140625" style="263"/>
    <col min="12" max="19" width="9.140625" style="15" customWidth="1" outlineLevel="1"/>
    <col min="20" max="20" width="18.28515625" style="501" customWidth="1"/>
    <col min="21" max="21" width="9.140625" style="505"/>
    <col min="22" max="29" width="9.140625" style="15" customWidth="1" outlineLevel="1"/>
    <col min="30" max="30" width="26.85546875" style="501" customWidth="1"/>
    <col min="31" max="31" width="9.140625" style="501"/>
    <col min="32" max="32" width="9.140625" style="499" customWidth="1" outlineLevel="1"/>
    <col min="33" max="39" width="9.140625" style="15" customWidth="1" outlineLevel="1"/>
    <col min="40" max="40" width="26.7109375" style="501" customWidth="1"/>
  </cols>
  <sheetData>
    <row r="1" spans="1:40" ht="16.5" x14ac:dyDescent="0.3">
      <c r="A1" s="1" t="s">
        <v>39</v>
      </c>
      <c r="L1" s="914" t="s">
        <v>946</v>
      </c>
      <c r="M1" s="915"/>
      <c r="N1" s="915"/>
      <c r="O1" s="915"/>
      <c r="P1" s="915"/>
      <c r="Q1" s="915"/>
      <c r="R1" s="915"/>
      <c r="S1" s="915"/>
      <c r="T1" s="916"/>
      <c r="V1" s="914" t="s">
        <v>947</v>
      </c>
      <c r="W1" s="915"/>
      <c r="X1" s="915"/>
      <c r="Y1" s="915"/>
      <c r="Z1" s="915"/>
      <c r="AA1" s="915"/>
      <c r="AB1" s="915"/>
      <c r="AC1" s="915"/>
      <c r="AD1" s="916"/>
      <c r="AF1" s="914" t="s">
        <v>948</v>
      </c>
      <c r="AG1" s="915"/>
      <c r="AH1" s="915"/>
      <c r="AI1" s="915"/>
      <c r="AJ1" s="915"/>
      <c r="AK1" s="915"/>
      <c r="AL1" s="915"/>
      <c r="AM1" s="915"/>
      <c r="AN1" s="916"/>
    </row>
    <row r="2" spans="1:40" ht="17.25" thickBot="1" x14ac:dyDescent="0.35">
      <c r="A2" s="2" t="s">
        <v>8</v>
      </c>
    </row>
    <row r="3" spans="1:40" ht="16.5" thickTop="1" thickBot="1" x14ac:dyDescent="0.3">
      <c r="A3" s="910" t="s">
        <v>40</v>
      </c>
      <c r="B3" s="912" t="s">
        <v>2</v>
      </c>
      <c r="C3" s="918"/>
      <c r="D3" s="918"/>
      <c r="E3" s="918"/>
      <c r="F3" s="918"/>
      <c r="G3" s="918"/>
      <c r="H3" s="918"/>
      <c r="I3" s="918"/>
      <c r="J3" s="913"/>
      <c r="K3" s="267"/>
    </row>
    <row r="4" spans="1:40" ht="62.25" customHeight="1" thickTop="1" thickBot="1" x14ac:dyDescent="0.3">
      <c r="A4" s="917"/>
      <c r="B4" s="7" t="s">
        <v>41</v>
      </c>
      <c r="C4" s="7" t="s">
        <v>42</v>
      </c>
      <c r="D4" s="7" t="s">
        <v>43</v>
      </c>
      <c r="E4" s="7" t="s">
        <v>408</v>
      </c>
      <c r="F4" s="7" t="s">
        <v>44</v>
      </c>
      <c r="G4" s="7" t="s">
        <v>45</v>
      </c>
      <c r="H4" s="7" t="s">
        <v>409</v>
      </c>
      <c r="I4" s="7" t="s">
        <v>46</v>
      </c>
      <c r="J4" s="7" t="s">
        <v>14</v>
      </c>
      <c r="K4"/>
      <c r="L4" s="49" t="s">
        <v>41</v>
      </c>
      <c r="M4" s="49" t="s">
        <v>42</v>
      </c>
      <c r="N4" s="49" t="s">
        <v>43</v>
      </c>
      <c r="O4" s="49" t="s">
        <v>408</v>
      </c>
      <c r="P4" s="49" t="s">
        <v>44</v>
      </c>
      <c r="Q4" s="49" t="s">
        <v>45</v>
      </c>
      <c r="R4" s="49" t="s">
        <v>409</v>
      </c>
      <c r="S4" s="49" t="s">
        <v>46</v>
      </c>
      <c r="T4" s="49" t="s">
        <v>14</v>
      </c>
      <c r="U4" s="15"/>
      <c r="V4" s="49" t="s">
        <v>41</v>
      </c>
      <c r="W4" s="49" t="s">
        <v>42</v>
      </c>
      <c r="X4" s="49" t="s">
        <v>43</v>
      </c>
      <c r="Y4" s="49" t="s">
        <v>408</v>
      </c>
      <c r="Z4" s="49" t="s">
        <v>44</v>
      </c>
      <c r="AA4" s="49" t="s">
        <v>45</v>
      </c>
      <c r="AB4" s="49" t="s">
        <v>409</v>
      </c>
      <c r="AC4" s="49" t="s">
        <v>46</v>
      </c>
      <c r="AD4" s="49" t="s">
        <v>14</v>
      </c>
      <c r="AF4" s="49" t="s">
        <v>41</v>
      </c>
      <c r="AG4" s="49" t="s">
        <v>42</v>
      </c>
      <c r="AH4" s="49" t="s">
        <v>43</v>
      </c>
      <c r="AI4" s="49" t="s">
        <v>408</v>
      </c>
      <c r="AJ4" s="49" t="s">
        <v>44</v>
      </c>
      <c r="AK4" s="49" t="s">
        <v>45</v>
      </c>
      <c r="AL4" s="49" t="s">
        <v>409</v>
      </c>
      <c r="AM4" s="49" t="s">
        <v>46</v>
      </c>
      <c r="AN4" s="49" t="s">
        <v>14</v>
      </c>
    </row>
    <row r="5" spans="1:40" ht="15" customHeight="1" thickTop="1" thickBot="1" x14ac:dyDescent="0.3">
      <c r="A5" s="32" t="s">
        <v>25</v>
      </c>
      <c r="B5" s="33"/>
      <c r="C5" s="33"/>
      <c r="D5" s="33"/>
      <c r="E5" s="33"/>
      <c r="F5" s="33"/>
      <c r="G5" s="33"/>
      <c r="H5" s="33"/>
      <c r="I5" s="33"/>
      <c r="J5" s="34"/>
      <c r="K5" s="267"/>
    </row>
    <row r="6" spans="1:40" ht="15" customHeight="1" thickTop="1" thickBot="1" x14ac:dyDescent="0.3">
      <c r="A6" s="35" t="s">
        <v>26</v>
      </c>
      <c r="B6" s="18"/>
      <c r="C6" s="18"/>
      <c r="D6" s="18"/>
      <c r="E6" s="18"/>
      <c r="F6" s="36"/>
      <c r="G6" s="18"/>
      <c r="H6" s="18"/>
      <c r="I6" s="18"/>
      <c r="J6" s="12">
        <f>SUM(B6:H6)</f>
        <v>0</v>
      </c>
      <c r="T6" s="500">
        <f>SUM(B6:I6)-J6</f>
        <v>0</v>
      </c>
      <c r="V6" s="511">
        <f>B6-B34</f>
        <v>0</v>
      </c>
      <c r="W6" s="511">
        <f t="shared" ref="W6:AB6" si="0">C6-C34</f>
        <v>0</v>
      </c>
      <c r="X6" s="511">
        <f t="shared" si="0"/>
        <v>0</v>
      </c>
      <c r="Y6" s="511">
        <f t="shared" si="0"/>
        <v>0</v>
      </c>
      <c r="Z6" s="511">
        <f t="shared" si="0"/>
        <v>0</v>
      </c>
      <c r="AA6" s="511">
        <f t="shared" si="0"/>
        <v>0</v>
      </c>
      <c r="AB6" s="511">
        <f t="shared" si="0"/>
        <v>0</v>
      </c>
      <c r="AC6" s="511">
        <f>I6-I34</f>
        <v>0</v>
      </c>
      <c r="AD6" s="500">
        <f>J6-J34</f>
        <v>0</v>
      </c>
    </row>
    <row r="7" spans="1:40" ht="15" customHeight="1" thickBot="1" x14ac:dyDescent="0.3">
      <c r="A7" s="11" t="s">
        <v>27</v>
      </c>
      <c r="B7" s="18"/>
      <c r="C7" s="18"/>
      <c r="D7" s="18"/>
      <c r="E7" s="18"/>
      <c r="F7" s="37"/>
      <c r="G7" s="18"/>
      <c r="H7" s="18"/>
      <c r="I7" s="18"/>
      <c r="J7" s="12">
        <f t="shared" ref="J7:J9" si="1">SUM(B7:H7)</f>
        <v>0</v>
      </c>
      <c r="T7" s="500">
        <f t="shared" ref="T7:T9" si="2">SUM(B7:I7)-J7</f>
        <v>0</v>
      </c>
    </row>
    <row r="8" spans="1:40" ht="15" customHeight="1" thickBot="1" x14ac:dyDescent="0.3">
      <c r="A8" s="11" t="s">
        <v>28</v>
      </c>
      <c r="B8" s="18"/>
      <c r="C8" s="18"/>
      <c r="D8" s="18"/>
      <c r="E8" s="18"/>
      <c r="F8" s="37"/>
      <c r="G8" s="18"/>
      <c r="H8" s="18"/>
      <c r="I8" s="18"/>
      <c r="J8" s="12">
        <f t="shared" si="1"/>
        <v>0</v>
      </c>
      <c r="T8" s="500">
        <f t="shared" si="2"/>
        <v>0</v>
      </c>
    </row>
    <row r="9" spans="1:40" ht="15" customHeight="1" thickBot="1" x14ac:dyDescent="0.35">
      <c r="A9" s="11" t="s">
        <v>29</v>
      </c>
      <c r="B9" s="18"/>
      <c r="C9" s="18"/>
      <c r="D9" s="18"/>
      <c r="E9" s="18"/>
      <c r="F9" s="37"/>
      <c r="G9" s="18"/>
      <c r="H9" s="18"/>
      <c r="I9" s="18"/>
      <c r="J9" s="12">
        <f t="shared" si="1"/>
        <v>0</v>
      </c>
      <c r="T9" s="500">
        <f t="shared" si="2"/>
        <v>0</v>
      </c>
    </row>
    <row r="10" spans="1:40" ht="15" customHeight="1" thickBot="1" x14ac:dyDescent="0.3">
      <c r="A10" s="21" t="s">
        <v>30</v>
      </c>
      <c r="B10" s="22">
        <f>B6+B7-B8+B9</f>
        <v>0</v>
      </c>
      <c r="C10" s="22">
        <f>C6+C7-C8+C9</f>
        <v>0</v>
      </c>
      <c r="D10" s="22">
        <f>D6+D7-D8+D9</f>
        <v>0</v>
      </c>
      <c r="E10" s="22">
        <f t="shared" ref="E10:H10" si="3">E6+E7-E8+E9</f>
        <v>0</v>
      </c>
      <c r="F10" s="22">
        <f t="shared" si="3"/>
        <v>0</v>
      </c>
      <c r="G10" s="22">
        <f t="shared" si="3"/>
        <v>0</v>
      </c>
      <c r="H10" s="22">
        <f t="shared" si="3"/>
        <v>0</v>
      </c>
      <c r="I10" s="22">
        <f>I6+I7-I8+I9</f>
        <v>0</v>
      </c>
      <c r="J10" s="14">
        <f>J6+J7-J8+J9</f>
        <v>0</v>
      </c>
      <c r="L10" s="502">
        <f>B6+B7-B8+B9-B10</f>
        <v>0</v>
      </c>
      <c r="M10" s="511">
        <f t="shared" ref="M10:T10" si="4">C6+C7-C8+C9-C10</f>
        <v>0</v>
      </c>
      <c r="N10" s="511">
        <f t="shared" si="4"/>
        <v>0</v>
      </c>
      <c r="O10" s="511">
        <f t="shared" si="4"/>
        <v>0</v>
      </c>
      <c r="P10" s="511">
        <f t="shared" si="4"/>
        <v>0</v>
      </c>
      <c r="Q10" s="511">
        <f t="shared" si="4"/>
        <v>0</v>
      </c>
      <c r="R10" s="511">
        <f t="shared" si="4"/>
        <v>0</v>
      </c>
      <c r="S10" s="511">
        <f t="shared" si="4"/>
        <v>0</v>
      </c>
      <c r="T10" s="511">
        <f t="shared" si="4"/>
        <v>0</v>
      </c>
      <c r="AF10" s="502">
        <f>B10-'BS old'!$D$21</f>
        <v>0</v>
      </c>
      <c r="AG10" s="511">
        <f>C10-'BS old'!$D$22</f>
        <v>0</v>
      </c>
      <c r="AH10" s="511">
        <f>D10-'BS old'!$D$23</f>
        <v>0</v>
      </c>
      <c r="AI10" s="511">
        <f>E10-'BS old'!$D$24</f>
        <v>0</v>
      </c>
      <c r="AJ10" s="511">
        <f>F10-'BS old'!$D$25</f>
        <v>0</v>
      </c>
      <c r="AK10" s="511">
        <f>G10-'BS old'!$D$26</f>
        <v>0</v>
      </c>
      <c r="AL10" s="511">
        <f>H10-'BS old'!$D$27</f>
        <v>0</v>
      </c>
      <c r="AM10" s="511">
        <f>I10-'BS old'!$D$28</f>
        <v>0</v>
      </c>
      <c r="AN10" s="500">
        <f>J10-'BS old'!$D$20</f>
        <v>0</v>
      </c>
    </row>
    <row r="11" spans="1:40" ht="15" customHeight="1" thickTop="1" thickBot="1" x14ac:dyDescent="0.3">
      <c r="A11" s="32" t="s">
        <v>31</v>
      </c>
      <c r="B11" s="33"/>
      <c r="C11" s="33"/>
      <c r="D11" s="33"/>
      <c r="E11" s="33"/>
      <c r="F11" s="33"/>
      <c r="G11" s="33"/>
      <c r="H11" s="33"/>
      <c r="I11" s="33"/>
      <c r="J11" s="34"/>
      <c r="L11" s="499"/>
      <c r="T11" s="500"/>
    </row>
    <row r="12" spans="1:40" ht="15" customHeight="1" thickTop="1" thickBot="1" x14ac:dyDescent="0.3">
      <c r="A12" s="35" t="s">
        <v>32</v>
      </c>
      <c r="B12" s="18"/>
      <c r="C12" s="18"/>
      <c r="D12" s="18"/>
      <c r="E12" s="18"/>
      <c r="F12" s="18"/>
      <c r="G12" s="18"/>
      <c r="H12" s="18"/>
      <c r="I12" s="18"/>
      <c r="J12" s="12">
        <f>SUM(B12:H12)</f>
        <v>0</v>
      </c>
      <c r="L12" s="499"/>
      <c r="T12" s="500">
        <f t="shared" ref="T12:T14" si="5">SUM(B12:I12)-J12</f>
        <v>0</v>
      </c>
      <c r="V12" s="511">
        <f>B12-B39</f>
        <v>0</v>
      </c>
      <c r="W12" s="511">
        <f t="shared" ref="W12:AB12" si="6">C12-C39</f>
        <v>0</v>
      </c>
      <c r="X12" s="511">
        <f t="shared" si="6"/>
        <v>0</v>
      </c>
      <c r="Y12" s="511">
        <f t="shared" si="6"/>
        <v>0</v>
      </c>
      <c r="Z12" s="511">
        <f t="shared" si="6"/>
        <v>0</v>
      </c>
      <c r="AA12" s="511">
        <f t="shared" si="6"/>
        <v>0</v>
      </c>
      <c r="AB12" s="511">
        <f t="shared" si="6"/>
        <v>0</v>
      </c>
      <c r="AC12" s="511">
        <f>I12-I39</f>
        <v>0</v>
      </c>
      <c r="AD12" s="500">
        <f>J12-J39</f>
        <v>0</v>
      </c>
    </row>
    <row r="13" spans="1:40" ht="15" customHeight="1" thickBot="1" x14ac:dyDescent="0.3">
      <c r="A13" s="11" t="s">
        <v>27</v>
      </c>
      <c r="B13" s="18"/>
      <c r="C13" s="18"/>
      <c r="D13" s="18"/>
      <c r="E13" s="18"/>
      <c r="F13" s="18"/>
      <c r="G13" s="18"/>
      <c r="H13" s="18"/>
      <c r="I13" s="18"/>
      <c r="J13" s="12">
        <f t="shared" ref="J13:J14" si="7">SUM(B13:H13)</f>
        <v>0</v>
      </c>
      <c r="L13" s="499"/>
      <c r="T13" s="500">
        <f t="shared" si="5"/>
        <v>0</v>
      </c>
    </row>
    <row r="14" spans="1:40" ht="15" customHeight="1" thickBot="1" x14ac:dyDescent="0.3">
      <c r="A14" s="11" t="s">
        <v>28</v>
      </c>
      <c r="B14" s="18"/>
      <c r="C14" s="18"/>
      <c r="D14" s="18"/>
      <c r="E14" s="18"/>
      <c r="F14" s="18"/>
      <c r="G14" s="18"/>
      <c r="H14" s="18"/>
      <c r="I14" s="18"/>
      <c r="J14" s="12">
        <f t="shared" si="7"/>
        <v>0</v>
      </c>
      <c r="L14" s="499"/>
      <c r="T14" s="500">
        <f t="shared" si="5"/>
        <v>0</v>
      </c>
      <c r="AF14" s="514" t="s">
        <v>949</v>
      </c>
    </row>
    <row r="15" spans="1:40" ht="15" customHeight="1" thickBot="1" x14ac:dyDescent="0.3">
      <c r="A15" s="21" t="s">
        <v>30</v>
      </c>
      <c r="B15" s="22">
        <f>B12+B13-B14</f>
        <v>0</v>
      </c>
      <c r="C15" s="22">
        <f>C12+C13-C14</f>
        <v>0</v>
      </c>
      <c r="D15" s="22">
        <f t="shared" ref="D15:I15" si="8">D12+D13-D14</f>
        <v>0</v>
      </c>
      <c r="E15" s="22">
        <f t="shared" si="8"/>
        <v>0</v>
      </c>
      <c r="F15" s="22">
        <f t="shared" si="8"/>
        <v>0</v>
      </c>
      <c r="G15" s="22">
        <f t="shared" si="8"/>
        <v>0</v>
      </c>
      <c r="H15" s="22">
        <f t="shared" si="8"/>
        <v>0</v>
      </c>
      <c r="I15" s="22">
        <f t="shared" si="8"/>
        <v>0</v>
      </c>
      <c r="J15" s="14">
        <f>J12+J13-J14</f>
        <v>0</v>
      </c>
      <c r="L15" s="502">
        <f>B12+B13-B14-B15</f>
        <v>0</v>
      </c>
      <c r="M15" s="511">
        <f t="shared" ref="M15:T15" si="9">C12+C13-C14-C15</f>
        <v>0</v>
      </c>
      <c r="N15" s="511">
        <f t="shared" si="9"/>
        <v>0</v>
      </c>
      <c r="O15" s="511">
        <f t="shared" si="9"/>
        <v>0</v>
      </c>
      <c r="P15" s="511">
        <f t="shared" si="9"/>
        <v>0</v>
      </c>
      <c r="Q15" s="511">
        <f t="shared" si="9"/>
        <v>0</v>
      </c>
      <c r="R15" s="511">
        <f t="shared" si="9"/>
        <v>0</v>
      </c>
      <c r="S15" s="511">
        <f t="shared" si="9"/>
        <v>0</v>
      </c>
      <c r="T15" s="511">
        <f t="shared" si="9"/>
        <v>0</v>
      </c>
      <c r="AF15" s="502">
        <f>B15+B20-'BS old'!$E$21</f>
        <v>0</v>
      </c>
      <c r="AG15" s="511">
        <f>C15+C20-'BS old'!$E$22</f>
        <v>0</v>
      </c>
      <c r="AH15" s="511">
        <f>D15+D20-'BS old'!$E$23</f>
        <v>0</v>
      </c>
      <c r="AI15" s="511">
        <f>E15+E20-'BS old'!$E$24</f>
        <v>0</v>
      </c>
      <c r="AJ15" s="511">
        <f>F15+F20-'BS old'!$E$25</f>
        <v>0</v>
      </c>
      <c r="AK15" s="511">
        <f>G15+G20-'BS old'!$E$26</f>
        <v>0</v>
      </c>
      <c r="AL15" s="511">
        <f>H15+H20-'BS old'!$E$27</f>
        <v>0</v>
      </c>
      <c r="AM15" s="511">
        <f>I15+I20-'BS old'!$E$28</f>
        <v>0</v>
      </c>
      <c r="AN15" s="500">
        <f>J15+J20-'BS old'!$E$20</f>
        <v>0</v>
      </c>
    </row>
    <row r="16" spans="1:40" ht="15" customHeight="1" thickTop="1" thickBot="1" x14ac:dyDescent="0.3">
      <c r="A16" s="32" t="s">
        <v>33</v>
      </c>
      <c r="B16" s="33"/>
      <c r="C16" s="33"/>
      <c r="D16" s="33"/>
      <c r="E16" s="33"/>
      <c r="F16" s="33"/>
      <c r="G16" s="33"/>
      <c r="H16" s="33"/>
      <c r="I16" s="33"/>
      <c r="J16" s="34"/>
      <c r="L16" s="499"/>
      <c r="T16" s="500"/>
    </row>
    <row r="17" spans="1:40" ht="15" customHeight="1" thickTop="1" thickBot="1" x14ac:dyDescent="0.3">
      <c r="A17" s="35" t="s">
        <v>32</v>
      </c>
      <c r="B17" s="18"/>
      <c r="C17" s="18"/>
      <c r="D17" s="18"/>
      <c r="E17" s="18"/>
      <c r="F17" s="18"/>
      <c r="G17" s="18"/>
      <c r="H17" s="18"/>
      <c r="I17" s="18"/>
      <c r="J17" s="12">
        <f>SUM(B17:H17)</f>
        <v>0</v>
      </c>
      <c r="L17" s="499"/>
      <c r="T17" s="500">
        <f t="shared" ref="T17:T19" si="10">SUM(B17:I17)-J17</f>
        <v>0</v>
      </c>
      <c r="V17" s="511">
        <f>B17-B44</f>
        <v>0</v>
      </c>
      <c r="W17" s="511">
        <f t="shared" ref="W17:AB17" si="11">C17-C44</f>
        <v>0</v>
      </c>
      <c r="X17" s="511">
        <f t="shared" si="11"/>
        <v>0</v>
      </c>
      <c r="Y17" s="511">
        <f t="shared" si="11"/>
        <v>0</v>
      </c>
      <c r="Z17" s="511">
        <f t="shared" si="11"/>
        <v>0</v>
      </c>
      <c r="AA17" s="511">
        <f t="shared" si="11"/>
        <v>0</v>
      </c>
      <c r="AB17" s="511">
        <f t="shared" si="11"/>
        <v>0</v>
      </c>
      <c r="AC17" s="511">
        <f>I17-I44</f>
        <v>0</v>
      </c>
      <c r="AD17" s="500">
        <f>J17-J44</f>
        <v>0</v>
      </c>
    </row>
    <row r="18" spans="1:40" ht="15" customHeight="1" thickBot="1" x14ac:dyDescent="0.3">
      <c r="A18" s="11" t="s">
        <v>27</v>
      </c>
      <c r="B18" s="18"/>
      <c r="C18" s="18"/>
      <c r="D18" s="18"/>
      <c r="E18" s="18"/>
      <c r="F18" s="18"/>
      <c r="G18" s="18"/>
      <c r="H18" s="18"/>
      <c r="I18" s="18"/>
      <c r="J18" s="12">
        <f t="shared" ref="J18:J19" si="12">SUM(B18:H18)</f>
        <v>0</v>
      </c>
      <c r="L18" s="499"/>
      <c r="T18" s="500">
        <f t="shared" si="10"/>
        <v>0</v>
      </c>
    </row>
    <row r="19" spans="1:40" ht="15" customHeight="1" thickBot="1" x14ac:dyDescent="0.3">
      <c r="A19" s="11" t="s">
        <v>28</v>
      </c>
      <c r="B19" s="18"/>
      <c r="C19" s="18"/>
      <c r="D19" s="18"/>
      <c r="E19" s="18"/>
      <c r="F19" s="18"/>
      <c r="G19" s="18"/>
      <c r="H19" s="18"/>
      <c r="I19" s="18"/>
      <c r="J19" s="12">
        <f t="shared" si="12"/>
        <v>0</v>
      </c>
      <c r="L19" s="499"/>
      <c r="T19" s="500">
        <f t="shared" si="10"/>
        <v>0</v>
      </c>
    </row>
    <row r="20" spans="1:40" ht="15" customHeight="1" thickBot="1" x14ac:dyDescent="0.3">
      <c r="A20" s="21" t="s">
        <v>30</v>
      </c>
      <c r="B20" s="22">
        <f>B17+B18-B19</f>
        <v>0</v>
      </c>
      <c r="C20" s="22">
        <f>C17+C18-C19</f>
        <v>0</v>
      </c>
      <c r="D20" s="22">
        <f t="shared" ref="D20:I20" si="13">D17+D18-D19</f>
        <v>0</v>
      </c>
      <c r="E20" s="22">
        <f t="shared" si="13"/>
        <v>0</v>
      </c>
      <c r="F20" s="22">
        <f t="shared" si="13"/>
        <v>0</v>
      </c>
      <c r="G20" s="22">
        <f t="shared" si="13"/>
        <v>0</v>
      </c>
      <c r="H20" s="22">
        <f t="shared" si="13"/>
        <v>0</v>
      </c>
      <c r="I20" s="22">
        <f t="shared" si="13"/>
        <v>0</v>
      </c>
      <c r="J20" s="14">
        <f>J17+J18-J19</f>
        <v>0</v>
      </c>
      <c r="L20" s="502">
        <f>B17+B18-B19-B20</f>
        <v>0</v>
      </c>
      <c r="M20" s="511">
        <f t="shared" ref="M20:T20" si="14">C17+C18-C19-C20</f>
        <v>0</v>
      </c>
      <c r="N20" s="511">
        <f t="shared" si="14"/>
        <v>0</v>
      </c>
      <c r="O20" s="511">
        <f t="shared" si="14"/>
        <v>0</v>
      </c>
      <c r="P20" s="511">
        <f t="shared" si="14"/>
        <v>0</v>
      </c>
      <c r="Q20" s="511">
        <f t="shared" si="14"/>
        <v>0</v>
      </c>
      <c r="R20" s="511">
        <f t="shared" si="14"/>
        <v>0</v>
      </c>
      <c r="S20" s="511">
        <f t="shared" si="14"/>
        <v>0</v>
      </c>
      <c r="T20" s="511">
        <f t="shared" si="14"/>
        <v>0</v>
      </c>
    </row>
    <row r="21" spans="1:40" ht="15" customHeight="1" thickTop="1" thickBot="1" x14ac:dyDescent="0.3">
      <c r="A21" s="32" t="s">
        <v>34</v>
      </c>
      <c r="B21" s="33"/>
      <c r="C21" s="33"/>
      <c r="D21" s="33"/>
      <c r="E21" s="33"/>
      <c r="F21" s="33"/>
      <c r="G21" s="33"/>
      <c r="H21" s="33"/>
      <c r="I21" s="33"/>
      <c r="J21" s="34"/>
      <c r="L21" s="499"/>
      <c r="T21" s="500"/>
    </row>
    <row r="22" spans="1:40" ht="15" customHeight="1" thickTop="1" thickBot="1" x14ac:dyDescent="0.3">
      <c r="A22" s="35" t="s">
        <v>32</v>
      </c>
      <c r="B22" s="18">
        <f>B6-B12-B17</f>
        <v>0</v>
      </c>
      <c r="C22" s="18">
        <f>C6-C12-C17</f>
        <v>0</v>
      </c>
      <c r="D22" s="18">
        <f t="shared" ref="D22:J22" si="15">D6-D12-D17</f>
        <v>0</v>
      </c>
      <c r="E22" s="18">
        <f t="shared" si="15"/>
        <v>0</v>
      </c>
      <c r="F22" s="18">
        <f t="shared" si="15"/>
        <v>0</v>
      </c>
      <c r="G22" s="18">
        <f t="shared" si="15"/>
        <v>0</v>
      </c>
      <c r="H22" s="18">
        <f t="shared" si="15"/>
        <v>0</v>
      </c>
      <c r="I22" s="18">
        <f t="shared" ref="I22" si="16">I6-I12-I17</f>
        <v>0</v>
      </c>
      <c r="J22" s="12">
        <f t="shared" si="15"/>
        <v>0</v>
      </c>
      <c r="L22" s="502">
        <f>B6-B12-B17-B22</f>
        <v>0</v>
      </c>
      <c r="M22" s="511">
        <f t="shared" ref="M22:S22" si="17">C6-C12-C17-C22</f>
        <v>0</v>
      </c>
      <c r="N22" s="511">
        <f t="shared" si="17"/>
        <v>0</v>
      </c>
      <c r="O22" s="511">
        <f t="shared" si="17"/>
        <v>0</v>
      </c>
      <c r="P22" s="511">
        <f t="shared" si="17"/>
        <v>0</v>
      </c>
      <c r="Q22" s="511">
        <f t="shared" si="17"/>
        <v>0</v>
      </c>
      <c r="R22" s="511">
        <f t="shared" si="17"/>
        <v>0</v>
      </c>
      <c r="S22" s="511">
        <f t="shared" si="17"/>
        <v>0</v>
      </c>
      <c r="T22" s="500">
        <f t="shared" ref="T22:T23" si="18">SUM(B22:I22)-J22</f>
        <v>0</v>
      </c>
      <c r="V22" s="511">
        <f>B22-B47</f>
        <v>0</v>
      </c>
      <c r="W22" s="511">
        <f t="shared" ref="W22:AB22" si="19">C22-C47</f>
        <v>0</v>
      </c>
      <c r="X22" s="511">
        <f t="shared" si="19"/>
        <v>0</v>
      </c>
      <c r="Y22" s="511">
        <f t="shared" si="19"/>
        <v>0</v>
      </c>
      <c r="Z22" s="511">
        <f t="shared" si="19"/>
        <v>0</v>
      </c>
      <c r="AA22" s="511">
        <f t="shared" si="19"/>
        <v>0</v>
      </c>
      <c r="AB22" s="511">
        <f t="shared" si="19"/>
        <v>0</v>
      </c>
      <c r="AC22" s="511">
        <f>I22-I47</f>
        <v>0</v>
      </c>
      <c r="AD22" s="500">
        <f>J22-J47</f>
        <v>0</v>
      </c>
    </row>
    <row r="23" spans="1:40" ht="15" customHeight="1" thickBot="1" x14ac:dyDescent="0.3">
      <c r="A23" s="21" t="s">
        <v>30</v>
      </c>
      <c r="B23" s="22">
        <f>B10-B15-B20</f>
        <v>0</v>
      </c>
      <c r="C23" s="22">
        <f>C10-C15-C20</f>
        <v>0</v>
      </c>
      <c r="D23" s="22">
        <f t="shared" ref="D23:J23" si="20">D10-D15-D20</f>
        <v>0</v>
      </c>
      <c r="E23" s="22">
        <f t="shared" si="20"/>
        <v>0</v>
      </c>
      <c r="F23" s="22">
        <f t="shared" si="20"/>
        <v>0</v>
      </c>
      <c r="G23" s="22">
        <f t="shared" si="20"/>
        <v>0</v>
      </c>
      <c r="H23" s="22">
        <f t="shared" si="20"/>
        <v>0</v>
      </c>
      <c r="I23" s="22">
        <f t="shared" ref="I23" si="21">I10-I15-I20</f>
        <v>0</v>
      </c>
      <c r="J23" s="14">
        <f t="shared" si="20"/>
        <v>0</v>
      </c>
      <c r="L23" s="502">
        <f>B10-B15-B20-B23</f>
        <v>0</v>
      </c>
      <c r="M23" s="511">
        <f t="shared" ref="M23:S23" si="22">C10-C15-C20-C23</f>
        <v>0</v>
      </c>
      <c r="N23" s="511">
        <f t="shared" si="22"/>
        <v>0</v>
      </c>
      <c r="O23" s="511">
        <f t="shared" si="22"/>
        <v>0</v>
      </c>
      <c r="P23" s="511">
        <f t="shared" si="22"/>
        <v>0</v>
      </c>
      <c r="Q23" s="511">
        <f t="shared" si="22"/>
        <v>0</v>
      </c>
      <c r="R23" s="511">
        <f t="shared" si="22"/>
        <v>0</v>
      </c>
      <c r="S23" s="511">
        <f t="shared" si="22"/>
        <v>0</v>
      </c>
      <c r="T23" s="500">
        <f t="shared" si="18"/>
        <v>0</v>
      </c>
      <c r="AF23" s="502">
        <f>B23-'BS old'!$F$21</f>
        <v>0</v>
      </c>
      <c r="AG23" s="511">
        <f>C23-'BS old'!$F$22</f>
        <v>0</v>
      </c>
      <c r="AH23" s="511">
        <f>D23-'BS old'!$F$23</f>
        <v>0</v>
      </c>
      <c r="AI23" s="511">
        <f>E23-'BS old'!$F$24</f>
        <v>0</v>
      </c>
      <c r="AJ23" s="511">
        <f>F23-'BS old'!$F$25</f>
        <v>0</v>
      </c>
      <c r="AK23" s="511">
        <f>G23-'BS old'!$F$26</f>
        <v>0</v>
      </c>
      <c r="AL23" s="511">
        <f>H23-'BS old'!$F$27</f>
        <v>0</v>
      </c>
      <c r="AM23" s="511">
        <f>I23-'BS old'!$F$28</f>
        <v>0</v>
      </c>
      <c r="AN23" s="500">
        <f>J23-'BS old'!$F$20</f>
        <v>0</v>
      </c>
    </row>
    <row r="24" spans="1:40" thickTop="1" x14ac:dyDescent="0.3">
      <c r="A24" s="16"/>
      <c r="B24" s="16"/>
      <c r="C24" s="16"/>
      <c r="D24" s="16"/>
      <c r="E24" s="16"/>
      <c r="F24" s="16"/>
      <c r="G24" s="16"/>
      <c r="H24" s="16"/>
      <c r="I24" s="16"/>
      <c r="J24" s="16"/>
    </row>
    <row r="25" spans="1:40" ht="14.45" x14ac:dyDescent="0.3">
      <c r="A25" s="16"/>
      <c r="B25" s="16"/>
      <c r="C25" s="16"/>
      <c r="D25" s="16"/>
      <c r="E25" s="16"/>
      <c r="F25" s="16"/>
      <c r="G25" s="16"/>
      <c r="H25" s="16"/>
      <c r="I25" s="16"/>
      <c r="J25" s="16"/>
    </row>
    <row r="26" spans="1:40" ht="15.75" thickBot="1" x14ac:dyDescent="0.3">
      <c r="A26" s="16" t="s">
        <v>15</v>
      </c>
      <c r="B26" s="16"/>
      <c r="C26" s="16"/>
      <c r="D26" s="16"/>
      <c r="E26" s="16"/>
      <c r="F26" s="16"/>
      <c r="G26" s="16"/>
      <c r="H26" s="16"/>
      <c r="I26" s="16"/>
      <c r="J26" s="16"/>
    </row>
    <row r="27" spans="1:40" ht="16.5" customHeight="1" thickTop="1" thickBot="1" x14ac:dyDescent="0.3">
      <c r="A27" s="910" t="s">
        <v>40</v>
      </c>
      <c r="B27" s="919" t="s">
        <v>3</v>
      </c>
      <c r="C27" s="920"/>
      <c r="D27" s="920"/>
      <c r="E27" s="920"/>
      <c r="F27" s="920"/>
      <c r="G27" s="920"/>
      <c r="H27" s="920"/>
      <c r="I27" s="920"/>
      <c r="J27" s="921"/>
      <c r="K27" s="267"/>
    </row>
    <row r="28" spans="1:40" ht="62.25" customHeight="1" thickTop="1" thickBot="1" x14ac:dyDescent="0.3">
      <c r="A28" s="911"/>
      <c r="B28" s="7" t="s">
        <v>41</v>
      </c>
      <c r="C28" s="7" t="s">
        <v>42</v>
      </c>
      <c r="D28" s="7" t="s">
        <v>43</v>
      </c>
      <c r="E28" s="7" t="s">
        <v>408</v>
      </c>
      <c r="F28" s="7" t="s">
        <v>44</v>
      </c>
      <c r="G28" s="7" t="s">
        <v>45</v>
      </c>
      <c r="H28" s="7" t="s">
        <v>409</v>
      </c>
      <c r="I28" s="7" t="s">
        <v>46</v>
      </c>
      <c r="J28" s="7" t="s">
        <v>14</v>
      </c>
    </row>
    <row r="29" spans="1:40" ht="15" customHeight="1" thickTop="1" thickBot="1" x14ac:dyDescent="0.3">
      <c r="A29" s="32" t="s">
        <v>25</v>
      </c>
      <c r="B29" s="33"/>
      <c r="C29" s="33"/>
      <c r="D29" s="33"/>
      <c r="E29" s="33"/>
      <c r="F29" s="33"/>
      <c r="G29" s="33"/>
      <c r="H29" s="33"/>
      <c r="I29" s="33"/>
      <c r="J29" s="34"/>
      <c r="K29" s="267"/>
    </row>
    <row r="30" spans="1:40" ht="15" customHeight="1" thickTop="1" thickBot="1" x14ac:dyDescent="0.3">
      <c r="A30" s="35" t="s">
        <v>26</v>
      </c>
      <c r="B30" s="18"/>
      <c r="C30" s="18"/>
      <c r="D30" s="18"/>
      <c r="E30" s="18"/>
      <c r="F30" s="36"/>
      <c r="G30" s="18"/>
      <c r="H30" s="18"/>
      <c r="I30" s="18"/>
      <c r="J30" s="12">
        <f>SUM(B30:H30)</f>
        <v>0</v>
      </c>
      <c r="T30" s="500">
        <f>SUM(B30:I30)-J30</f>
        <v>0</v>
      </c>
    </row>
    <row r="31" spans="1:40" ht="15" customHeight="1" thickBot="1" x14ac:dyDescent="0.3">
      <c r="A31" s="11" t="s">
        <v>27</v>
      </c>
      <c r="B31" s="18"/>
      <c r="C31" s="18"/>
      <c r="D31" s="18"/>
      <c r="E31" s="18"/>
      <c r="F31" s="37"/>
      <c r="G31" s="18"/>
      <c r="H31" s="18"/>
      <c r="I31" s="18"/>
      <c r="J31" s="12">
        <f t="shared" ref="J31:J33" si="23">SUM(B31:H31)</f>
        <v>0</v>
      </c>
      <c r="T31" s="500">
        <f t="shared" ref="T31:T33" si="24">SUM(B31:I31)-J31</f>
        <v>0</v>
      </c>
    </row>
    <row r="32" spans="1:40" ht="15" customHeight="1" thickBot="1" x14ac:dyDescent="0.3">
      <c r="A32" s="11" t="s">
        <v>28</v>
      </c>
      <c r="B32" s="18"/>
      <c r="C32" s="18"/>
      <c r="D32" s="18"/>
      <c r="E32" s="18"/>
      <c r="F32" s="37"/>
      <c r="G32" s="18"/>
      <c r="H32" s="18"/>
      <c r="I32" s="18"/>
      <c r="J32" s="12">
        <f t="shared" si="23"/>
        <v>0</v>
      </c>
      <c r="T32" s="500">
        <f t="shared" si="24"/>
        <v>0</v>
      </c>
    </row>
    <row r="33" spans="1:40" ht="15" customHeight="1" thickBot="1" x14ac:dyDescent="0.35">
      <c r="A33" s="11" t="s">
        <v>29</v>
      </c>
      <c r="B33" s="18"/>
      <c r="C33" s="18"/>
      <c r="D33" s="18"/>
      <c r="E33" s="18"/>
      <c r="F33" s="37"/>
      <c r="G33" s="18"/>
      <c r="H33" s="18"/>
      <c r="I33" s="18"/>
      <c r="J33" s="12">
        <f t="shared" si="23"/>
        <v>0</v>
      </c>
      <c r="T33" s="500">
        <f t="shared" si="24"/>
        <v>0</v>
      </c>
    </row>
    <row r="34" spans="1:40" ht="15" customHeight="1" thickBot="1" x14ac:dyDescent="0.3">
      <c r="A34" s="21" t="s">
        <v>30</v>
      </c>
      <c r="B34" s="22">
        <f>B30+B31-B32+B33</f>
        <v>0</v>
      </c>
      <c r="C34" s="22">
        <f>C30+C31-C32+C33</f>
        <v>0</v>
      </c>
      <c r="D34" s="22">
        <f>D30+D31-D32+D33</f>
        <v>0</v>
      </c>
      <c r="E34" s="22">
        <f t="shared" ref="E34:H34" si="25">E30+E31-E32+E33</f>
        <v>0</v>
      </c>
      <c r="F34" s="22">
        <f t="shared" si="25"/>
        <v>0</v>
      </c>
      <c r="G34" s="22">
        <f t="shared" si="25"/>
        <v>0</v>
      </c>
      <c r="H34" s="22">
        <f t="shared" si="25"/>
        <v>0</v>
      </c>
      <c r="I34" s="22">
        <f>I30+I31-I32+I33</f>
        <v>0</v>
      </c>
      <c r="J34" s="14">
        <f>J30+J31-J32+J33</f>
        <v>0</v>
      </c>
      <c r="L34" s="502">
        <f>B30+B31-B32+B33-B34</f>
        <v>0</v>
      </c>
      <c r="M34" s="511">
        <f t="shared" ref="M34:T34" si="26">C30+C31-C32+C33-C34</f>
        <v>0</v>
      </c>
      <c r="N34" s="511">
        <f t="shared" si="26"/>
        <v>0</v>
      </c>
      <c r="O34" s="511">
        <f t="shared" si="26"/>
        <v>0</v>
      </c>
      <c r="P34" s="511">
        <f t="shared" si="26"/>
        <v>0</v>
      </c>
      <c r="Q34" s="511">
        <f t="shared" si="26"/>
        <v>0</v>
      </c>
      <c r="R34" s="511">
        <f t="shared" si="26"/>
        <v>0</v>
      </c>
      <c r="S34" s="511">
        <f t="shared" si="26"/>
        <v>0</v>
      </c>
      <c r="T34" s="511">
        <f t="shared" si="26"/>
        <v>0</v>
      </c>
    </row>
    <row r="35" spans="1:40" ht="15" customHeight="1" thickTop="1" thickBot="1" x14ac:dyDescent="0.3">
      <c r="A35" s="32" t="s">
        <v>31</v>
      </c>
      <c r="B35" s="33"/>
      <c r="C35" s="33"/>
      <c r="D35" s="33"/>
      <c r="E35" s="33"/>
      <c r="F35" s="33"/>
      <c r="G35" s="33"/>
      <c r="H35" s="33"/>
      <c r="I35" s="33"/>
      <c r="J35" s="34"/>
      <c r="L35" s="499"/>
      <c r="T35" s="500"/>
    </row>
    <row r="36" spans="1:40" ht="15" customHeight="1" thickTop="1" thickBot="1" x14ac:dyDescent="0.3">
      <c r="A36" s="35" t="s">
        <v>32</v>
      </c>
      <c r="B36" s="18"/>
      <c r="C36" s="18"/>
      <c r="D36" s="18"/>
      <c r="E36" s="18"/>
      <c r="F36" s="18"/>
      <c r="G36" s="18"/>
      <c r="H36" s="18"/>
      <c r="I36" s="18"/>
      <c r="J36" s="12">
        <f>SUM(B36:H36)</f>
        <v>0</v>
      </c>
      <c r="L36" s="499"/>
      <c r="T36" s="500">
        <f t="shared" ref="T36:T38" si="27">SUM(B36:I36)-J36</f>
        <v>0</v>
      </c>
    </row>
    <row r="37" spans="1:40" ht="15" customHeight="1" thickBot="1" x14ac:dyDescent="0.3">
      <c r="A37" s="11" t="s">
        <v>27</v>
      </c>
      <c r="B37" s="18"/>
      <c r="C37" s="18"/>
      <c r="D37" s="18"/>
      <c r="E37" s="18"/>
      <c r="F37" s="18"/>
      <c r="G37" s="18"/>
      <c r="H37" s="18"/>
      <c r="I37" s="18"/>
      <c r="J37" s="12">
        <f t="shared" ref="J37:J38" si="28">SUM(B37:H37)</f>
        <v>0</v>
      </c>
      <c r="L37" s="499"/>
      <c r="T37" s="500">
        <f t="shared" si="27"/>
        <v>0</v>
      </c>
    </row>
    <row r="38" spans="1:40" ht="15" customHeight="1" thickBot="1" x14ac:dyDescent="0.3">
      <c r="A38" s="11" t="s">
        <v>28</v>
      </c>
      <c r="B38" s="18"/>
      <c r="C38" s="18"/>
      <c r="D38" s="18"/>
      <c r="E38" s="18"/>
      <c r="F38" s="18"/>
      <c r="G38" s="18"/>
      <c r="H38" s="18"/>
      <c r="I38" s="18"/>
      <c r="J38" s="12">
        <f t="shared" si="28"/>
        <v>0</v>
      </c>
      <c r="L38" s="499"/>
      <c r="T38" s="500">
        <f t="shared" si="27"/>
        <v>0</v>
      </c>
    </row>
    <row r="39" spans="1:40" ht="15" customHeight="1" thickBot="1" x14ac:dyDescent="0.3">
      <c r="A39" s="21" t="s">
        <v>30</v>
      </c>
      <c r="B39" s="22">
        <f>B36+B37-B38</f>
        <v>0</v>
      </c>
      <c r="C39" s="22">
        <f>C36+C37-C38</f>
        <v>0</v>
      </c>
      <c r="D39" s="22">
        <f t="shared" ref="D39:I39" si="29">D36+D37-D38</f>
        <v>0</v>
      </c>
      <c r="E39" s="22">
        <f t="shared" si="29"/>
        <v>0</v>
      </c>
      <c r="F39" s="22">
        <f t="shared" si="29"/>
        <v>0</v>
      </c>
      <c r="G39" s="22">
        <f t="shared" si="29"/>
        <v>0</v>
      </c>
      <c r="H39" s="22">
        <f t="shared" si="29"/>
        <v>0</v>
      </c>
      <c r="I39" s="22">
        <f t="shared" si="29"/>
        <v>0</v>
      </c>
      <c r="J39" s="14">
        <f>J36+J37-J38</f>
        <v>0</v>
      </c>
      <c r="L39" s="502">
        <f>B36+B37-B38-B39</f>
        <v>0</v>
      </c>
      <c r="M39" s="511">
        <f t="shared" ref="M39:T39" si="30">C36+C37-C38-C39</f>
        <v>0</v>
      </c>
      <c r="N39" s="511">
        <f t="shared" si="30"/>
        <v>0</v>
      </c>
      <c r="O39" s="511">
        <f t="shared" si="30"/>
        <v>0</v>
      </c>
      <c r="P39" s="511">
        <f t="shared" si="30"/>
        <v>0</v>
      </c>
      <c r="Q39" s="511">
        <f t="shared" si="30"/>
        <v>0</v>
      </c>
      <c r="R39" s="511">
        <f t="shared" si="30"/>
        <v>0</v>
      </c>
      <c r="S39" s="511">
        <f t="shared" si="30"/>
        <v>0</v>
      </c>
      <c r="T39" s="511">
        <f t="shared" si="30"/>
        <v>0</v>
      </c>
    </row>
    <row r="40" spans="1:40" ht="15" customHeight="1" thickTop="1" thickBot="1" x14ac:dyDescent="0.3">
      <c r="A40" s="32" t="s">
        <v>33</v>
      </c>
      <c r="B40" s="33"/>
      <c r="C40" s="33"/>
      <c r="D40" s="33"/>
      <c r="E40" s="33"/>
      <c r="F40" s="33"/>
      <c r="G40" s="33"/>
      <c r="H40" s="33"/>
      <c r="I40" s="33"/>
      <c r="J40" s="34"/>
      <c r="L40" s="499"/>
      <c r="T40" s="500"/>
    </row>
    <row r="41" spans="1:40" ht="15" customHeight="1" thickTop="1" thickBot="1" x14ac:dyDescent="0.3">
      <c r="A41" s="35" t="s">
        <v>32</v>
      </c>
      <c r="B41" s="18"/>
      <c r="C41" s="18"/>
      <c r="D41" s="18"/>
      <c r="E41" s="18"/>
      <c r="F41" s="18"/>
      <c r="G41" s="18"/>
      <c r="H41" s="18"/>
      <c r="I41" s="18"/>
      <c r="J41" s="12">
        <f>SUM(B41:H41)</f>
        <v>0</v>
      </c>
      <c r="L41" s="499"/>
      <c r="T41" s="500">
        <f t="shared" ref="T41:T43" si="31">SUM(B41:I41)-J41</f>
        <v>0</v>
      </c>
    </row>
    <row r="42" spans="1:40" ht="15" customHeight="1" thickBot="1" x14ac:dyDescent="0.3">
      <c r="A42" s="11" t="s">
        <v>27</v>
      </c>
      <c r="B42" s="18"/>
      <c r="C42" s="18"/>
      <c r="D42" s="18"/>
      <c r="E42" s="18"/>
      <c r="F42" s="18"/>
      <c r="G42" s="18"/>
      <c r="H42" s="18"/>
      <c r="I42" s="18"/>
      <c r="J42" s="12">
        <f t="shared" ref="J42:J43" si="32">SUM(B42:H42)</f>
        <v>0</v>
      </c>
      <c r="L42" s="499"/>
      <c r="T42" s="500">
        <f t="shared" si="31"/>
        <v>0</v>
      </c>
    </row>
    <row r="43" spans="1:40" ht="15" customHeight="1" thickBot="1" x14ac:dyDescent="0.3">
      <c r="A43" s="11" t="s">
        <v>28</v>
      </c>
      <c r="B43" s="18"/>
      <c r="C43" s="18"/>
      <c r="D43" s="18"/>
      <c r="E43" s="18"/>
      <c r="F43" s="18"/>
      <c r="G43" s="18"/>
      <c r="H43" s="18"/>
      <c r="I43" s="18"/>
      <c r="J43" s="12">
        <f t="shared" si="32"/>
        <v>0</v>
      </c>
      <c r="L43" s="499"/>
      <c r="T43" s="500">
        <f t="shared" si="31"/>
        <v>0</v>
      </c>
    </row>
    <row r="44" spans="1:40" ht="15" customHeight="1" thickBot="1" x14ac:dyDescent="0.3">
      <c r="A44" s="21" t="s">
        <v>30</v>
      </c>
      <c r="B44" s="22">
        <f>B41+B42-B43</f>
        <v>0</v>
      </c>
      <c r="C44" s="22">
        <f>C41+C42-C43</f>
        <v>0</v>
      </c>
      <c r="D44" s="22">
        <f t="shared" ref="D44:I44" si="33">D41+D42-D43</f>
        <v>0</v>
      </c>
      <c r="E44" s="22">
        <f t="shared" si="33"/>
        <v>0</v>
      </c>
      <c r="F44" s="22">
        <f t="shared" si="33"/>
        <v>0</v>
      </c>
      <c r="G44" s="22">
        <f t="shared" si="33"/>
        <v>0</v>
      </c>
      <c r="H44" s="22">
        <f t="shared" si="33"/>
        <v>0</v>
      </c>
      <c r="I44" s="22">
        <f t="shared" si="33"/>
        <v>0</v>
      </c>
      <c r="J44" s="14">
        <f>J41+J42-J43</f>
        <v>0</v>
      </c>
      <c r="L44" s="502">
        <f>B41+B42-B43-B44</f>
        <v>0</v>
      </c>
      <c r="M44" s="511">
        <f t="shared" ref="M44:T44" si="34">C41+C42-C43-C44</f>
        <v>0</v>
      </c>
      <c r="N44" s="511">
        <f t="shared" si="34"/>
        <v>0</v>
      </c>
      <c r="O44" s="511">
        <f t="shared" si="34"/>
        <v>0</v>
      </c>
      <c r="P44" s="511">
        <f t="shared" si="34"/>
        <v>0</v>
      </c>
      <c r="Q44" s="511">
        <f t="shared" si="34"/>
        <v>0</v>
      </c>
      <c r="R44" s="511">
        <f t="shared" si="34"/>
        <v>0</v>
      </c>
      <c r="S44" s="511">
        <f t="shared" si="34"/>
        <v>0</v>
      </c>
      <c r="T44" s="511">
        <f t="shared" si="34"/>
        <v>0</v>
      </c>
    </row>
    <row r="45" spans="1:40" ht="15" customHeight="1" thickTop="1" thickBot="1" x14ac:dyDescent="0.3">
      <c r="A45" s="32" t="s">
        <v>34</v>
      </c>
      <c r="B45" s="33"/>
      <c r="C45" s="33"/>
      <c r="D45" s="33"/>
      <c r="E45" s="33"/>
      <c r="F45" s="33"/>
      <c r="G45" s="33"/>
      <c r="H45" s="33"/>
      <c r="I45" s="33"/>
      <c r="J45" s="34"/>
      <c r="L45" s="499"/>
      <c r="T45" s="500"/>
    </row>
    <row r="46" spans="1:40" ht="15" customHeight="1" thickTop="1" thickBot="1" x14ac:dyDescent="0.3">
      <c r="A46" s="35" t="s">
        <v>32</v>
      </c>
      <c r="B46" s="18">
        <f>B30-B36-B41</f>
        <v>0</v>
      </c>
      <c r="C46" s="18">
        <f t="shared" ref="C46:J46" si="35">C30-C36-C41</f>
        <v>0</v>
      </c>
      <c r="D46" s="18">
        <f t="shared" si="35"/>
        <v>0</v>
      </c>
      <c r="E46" s="18">
        <f t="shared" si="35"/>
        <v>0</v>
      </c>
      <c r="F46" s="18">
        <f t="shared" si="35"/>
        <v>0</v>
      </c>
      <c r="G46" s="18">
        <f t="shared" si="35"/>
        <v>0</v>
      </c>
      <c r="H46" s="18">
        <f t="shared" si="35"/>
        <v>0</v>
      </c>
      <c r="I46" s="18">
        <f t="shared" si="35"/>
        <v>0</v>
      </c>
      <c r="J46" s="12">
        <f t="shared" si="35"/>
        <v>0</v>
      </c>
      <c r="L46" s="502">
        <f>B30-B36-B41-B46</f>
        <v>0</v>
      </c>
      <c r="M46" s="511">
        <f t="shared" ref="M46:S46" si="36">C30-C36-C41-C46</f>
        <v>0</v>
      </c>
      <c r="N46" s="511">
        <f t="shared" si="36"/>
        <v>0</v>
      </c>
      <c r="O46" s="511">
        <f t="shared" si="36"/>
        <v>0</v>
      </c>
      <c r="P46" s="511">
        <f t="shared" si="36"/>
        <v>0</v>
      </c>
      <c r="Q46" s="511">
        <f t="shared" si="36"/>
        <v>0</v>
      </c>
      <c r="R46" s="511">
        <f t="shared" si="36"/>
        <v>0</v>
      </c>
      <c r="S46" s="511">
        <f t="shared" si="36"/>
        <v>0</v>
      </c>
      <c r="T46" s="500">
        <f t="shared" ref="T46:T47" si="37">SUM(B46:I46)-J46</f>
        <v>0</v>
      </c>
    </row>
    <row r="47" spans="1:40" ht="15" customHeight="1" thickBot="1" x14ac:dyDescent="0.3">
      <c r="A47" s="21" t="s">
        <v>30</v>
      </c>
      <c r="B47" s="22">
        <f>B34-B39-B44</f>
        <v>0</v>
      </c>
      <c r="C47" s="22">
        <f t="shared" ref="C47:J47" si="38">C34-C39-C44</f>
        <v>0</v>
      </c>
      <c r="D47" s="22">
        <f t="shared" si="38"/>
        <v>0</v>
      </c>
      <c r="E47" s="22">
        <f t="shared" si="38"/>
        <v>0</v>
      </c>
      <c r="F47" s="22">
        <f t="shared" si="38"/>
        <v>0</v>
      </c>
      <c r="G47" s="22">
        <f t="shared" si="38"/>
        <v>0</v>
      </c>
      <c r="H47" s="22">
        <f t="shared" si="38"/>
        <v>0</v>
      </c>
      <c r="I47" s="22">
        <f t="shared" si="38"/>
        <v>0</v>
      </c>
      <c r="J47" s="14">
        <f t="shared" si="38"/>
        <v>0</v>
      </c>
      <c r="L47" s="502">
        <f>B34-B39-B44-B47</f>
        <v>0</v>
      </c>
      <c r="M47" s="511">
        <f t="shared" ref="M47:S47" si="39">C34-C39-C44-C47</f>
        <v>0</v>
      </c>
      <c r="N47" s="511">
        <f t="shared" si="39"/>
        <v>0</v>
      </c>
      <c r="O47" s="511">
        <f t="shared" si="39"/>
        <v>0</v>
      </c>
      <c r="P47" s="511">
        <f t="shared" si="39"/>
        <v>0</v>
      </c>
      <c r="Q47" s="511">
        <f t="shared" si="39"/>
        <v>0</v>
      </c>
      <c r="R47" s="511">
        <f t="shared" si="39"/>
        <v>0</v>
      </c>
      <c r="S47" s="511">
        <f t="shared" si="39"/>
        <v>0</v>
      </c>
      <c r="T47" s="500">
        <f t="shared" si="37"/>
        <v>0</v>
      </c>
      <c r="AF47" s="502">
        <f>B47-'BS old'!$G$21</f>
        <v>0</v>
      </c>
      <c r="AG47" s="511">
        <f>C47-'BS old'!$G$22</f>
        <v>0</v>
      </c>
      <c r="AH47" s="511">
        <f>D47-'BS old'!$G$23</f>
        <v>0</v>
      </c>
      <c r="AI47" s="511">
        <f>E47-'BS old'!$G$24</f>
        <v>0</v>
      </c>
      <c r="AJ47" s="511">
        <f>F47-'BS old'!$G$25</f>
        <v>0</v>
      </c>
      <c r="AK47" s="511">
        <f>G47-'BS old'!$G$26</f>
        <v>0</v>
      </c>
      <c r="AL47" s="511">
        <f>H47-'BS old'!$G$27</f>
        <v>0</v>
      </c>
      <c r="AM47" s="511">
        <f>I47-'BS old'!$G$28</f>
        <v>0</v>
      </c>
      <c r="AN47" s="500">
        <f>J47-'BS old'!$G$20</f>
        <v>0</v>
      </c>
    </row>
    <row r="48" spans="1:40" thickTop="1" x14ac:dyDescent="0.3"/>
  </sheetData>
  <mergeCells count="7">
    <mergeCell ref="V1:AD1"/>
    <mergeCell ref="AF1:AN1"/>
    <mergeCell ref="A3:A4"/>
    <mergeCell ref="A27:A28"/>
    <mergeCell ref="B27:J27"/>
    <mergeCell ref="B3:J3"/>
    <mergeCell ref="L1:T1"/>
  </mergeCells>
  <conditionalFormatting sqref="L6:T23 V6:AD22 AF10:AN29">
    <cfRule type="cellIs" dxfId="247" priority="57" operator="lessThan">
      <formula>0</formula>
    </cfRule>
    <cfRule type="cellIs" dxfId="246" priority="58" operator="greaterThan">
      <formula>0</formula>
    </cfRule>
  </conditionalFormatting>
  <conditionalFormatting sqref="L30:T47">
    <cfRule type="cellIs" dxfId="245" priority="55" operator="lessThan">
      <formula>0</formula>
    </cfRule>
    <cfRule type="cellIs" dxfId="244" priority="56" operator="greaterThan">
      <formula>0</formula>
    </cfRule>
  </conditionalFormatting>
  <conditionalFormatting sqref="AF30:AN47">
    <cfRule type="cellIs" dxfId="243" priority="51" operator="lessThan">
      <formula>0</formula>
    </cfRule>
    <cfRule type="cellIs" dxfId="242" priority="52" operator="greaterThan">
      <formula>0</formula>
    </cfRule>
  </conditionalFormatting>
  <conditionalFormatting sqref="L30:T47">
    <cfRule type="cellIs" dxfId="241" priority="49" operator="lessThan">
      <formula>0</formula>
    </cfRule>
    <cfRule type="cellIs" dxfId="240" priority="50" operator="greaterThan">
      <formula>0</formula>
    </cfRule>
  </conditionalFormatting>
  <conditionalFormatting sqref="L6:T23">
    <cfRule type="cellIs" dxfId="239" priority="47" operator="lessThan">
      <formula>0</formula>
    </cfRule>
    <cfRule type="cellIs" dxfId="238" priority="48" operator="greaterThan">
      <formula>0</formula>
    </cfRule>
  </conditionalFormatting>
  <conditionalFormatting sqref="L30:T47">
    <cfRule type="cellIs" dxfId="237" priority="45" operator="lessThan">
      <formula>0</formula>
    </cfRule>
    <cfRule type="cellIs" dxfId="236" priority="46" operator="greaterThan">
      <formula>0</formula>
    </cfRule>
  </conditionalFormatting>
  <conditionalFormatting sqref="L30:T47">
    <cfRule type="cellIs" dxfId="235" priority="43" operator="lessThan">
      <formula>0</formula>
    </cfRule>
    <cfRule type="cellIs" dxfId="234" priority="44" operator="greaterThan">
      <formula>0</formula>
    </cfRule>
  </conditionalFormatting>
  <conditionalFormatting sqref="M10:T10 L15:T15 L20:T20 M11:S14 L10:L14 L16:S19 L21:S23">
    <cfRule type="cellIs" dxfId="233" priority="41" operator="lessThan">
      <formula>0</formula>
    </cfRule>
    <cfRule type="cellIs" dxfId="232" priority="42" operator="greaterThan">
      <formula>0</formula>
    </cfRule>
  </conditionalFormatting>
  <conditionalFormatting sqref="T10">
    <cfRule type="cellIs" dxfId="231" priority="39" operator="lessThan">
      <formula>0</formula>
    </cfRule>
    <cfRule type="cellIs" dxfId="230" priority="40" operator="greaterThan">
      <formula>0</formula>
    </cfRule>
  </conditionalFormatting>
  <conditionalFormatting sqref="T15">
    <cfRule type="cellIs" dxfId="229" priority="37" operator="lessThan">
      <formula>0</formula>
    </cfRule>
    <cfRule type="cellIs" dxfId="228" priority="38" operator="greaterThan">
      <formula>0</formula>
    </cfRule>
  </conditionalFormatting>
  <conditionalFormatting sqref="T20">
    <cfRule type="cellIs" dxfId="227" priority="35" operator="lessThan">
      <formula>0</formula>
    </cfRule>
    <cfRule type="cellIs" dxfId="226" priority="36" operator="greaterThan">
      <formula>0</formula>
    </cfRule>
  </conditionalFormatting>
  <conditionalFormatting sqref="T10">
    <cfRule type="cellIs" dxfId="225" priority="33" operator="lessThan">
      <formula>0</formula>
    </cfRule>
    <cfRule type="cellIs" dxfId="224" priority="34" operator="greaterThan">
      <formula>0</formula>
    </cfRule>
  </conditionalFormatting>
  <conditionalFormatting sqref="T15">
    <cfRule type="cellIs" dxfId="223" priority="31" operator="lessThan">
      <formula>0</formula>
    </cfRule>
    <cfRule type="cellIs" dxfId="222" priority="32" operator="greaterThan">
      <formula>0</formula>
    </cfRule>
  </conditionalFormatting>
  <conditionalFormatting sqref="T15">
    <cfRule type="cellIs" dxfId="221" priority="29" operator="lessThan">
      <formula>0</formula>
    </cfRule>
    <cfRule type="cellIs" dxfId="220" priority="30" operator="greaterThan">
      <formula>0</formula>
    </cfRule>
  </conditionalFormatting>
  <conditionalFormatting sqref="T20">
    <cfRule type="cellIs" dxfId="219" priority="27" operator="lessThan">
      <formula>0</formula>
    </cfRule>
    <cfRule type="cellIs" dxfId="218" priority="28" operator="greaterThan">
      <formula>0</formula>
    </cfRule>
  </conditionalFormatting>
  <conditionalFormatting sqref="T20">
    <cfRule type="cellIs" dxfId="217" priority="25" operator="lessThan">
      <formula>0</formula>
    </cfRule>
    <cfRule type="cellIs" dxfId="216" priority="26" operator="greaterThan">
      <formula>0</formula>
    </cfRule>
  </conditionalFormatting>
  <conditionalFormatting sqref="T20">
    <cfRule type="cellIs" dxfId="215" priority="23" operator="lessThan">
      <formula>0</formula>
    </cfRule>
    <cfRule type="cellIs" dxfId="214" priority="24" operator="greaterThan">
      <formula>0</formula>
    </cfRule>
  </conditionalFormatting>
  <conditionalFormatting sqref="L30:T47">
    <cfRule type="cellIs" dxfId="213" priority="21" operator="lessThan">
      <formula>0</formula>
    </cfRule>
    <cfRule type="cellIs" dxfId="212" priority="22" operator="greaterThan">
      <formula>0</formula>
    </cfRule>
  </conditionalFormatting>
  <conditionalFormatting sqref="M34:T34 L39:T39 L44:T44 M35:S38 L34:L38 L40:S43 L45:S47">
    <cfRule type="cellIs" dxfId="211" priority="19" operator="lessThan">
      <formula>0</formula>
    </cfRule>
    <cfRule type="cellIs" dxfId="210" priority="20" operator="greaterThan">
      <formula>0</formula>
    </cfRule>
  </conditionalFormatting>
  <conditionalFormatting sqref="T34">
    <cfRule type="cellIs" dxfId="209" priority="17" operator="lessThan">
      <formula>0</formula>
    </cfRule>
    <cfRule type="cellIs" dxfId="208" priority="18" operator="greaterThan">
      <formula>0</formula>
    </cfRule>
  </conditionalFormatting>
  <conditionalFormatting sqref="T39">
    <cfRule type="cellIs" dxfId="207" priority="15" operator="lessThan">
      <formula>0</formula>
    </cfRule>
    <cfRule type="cellIs" dxfId="206" priority="16" operator="greaterThan">
      <formula>0</formula>
    </cfRule>
  </conditionalFormatting>
  <conditionalFormatting sqref="T44">
    <cfRule type="cellIs" dxfId="205" priority="13" operator="lessThan">
      <formula>0</formula>
    </cfRule>
    <cfRule type="cellIs" dxfId="204" priority="14" operator="greaterThan">
      <formula>0</formula>
    </cfRule>
  </conditionalFormatting>
  <conditionalFormatting sqref="T34">
    <cfRule type="cellIs" dxfId="203" priority="11" operator="lessThan">
      <formula>0</formula>
    </cfRule>
    <cfRule type="cellIs" dxfId="202" priority="12" operator="greaterThan">
      <formula>0</formula>
    </cfRule>
  </conditionalFormatting>
  <conditionalFormatting sqref="T39">
    <cfRule type="cellIs" dxfId="201" priority="9" operator="lessThan">
      <formula>0</formula>
    </cfRule>
    <cfRule type="cellIs" dxfId="200" priority="10" operator="greaterThan">
      <formula>0</formula>
    </cfRule>
  </conditionalFormatting>
  <conditionalFormatting sqref="T39">
    <cfRule type="cellIs" dxfId="199" priority="7" operator="lessThan">
      <formula>0</formula>
    </cfRule>
    <cfRule type="cellIs" dxfId="198" priority="8" operator="greaterThan">
      <formula>0</formula>
    </cfRule>
  </conditionalFormatting>
  <conditionalFormatting sqref="T44">
    <cfRule type="cellIs" dxfId="197" priority="5" operator="lessThan">
      <formula>0</formula>
    </cfRule>
    <cfRule type="cellIs" dxfId="196" priority="6" operator="greaterThan">
      <formula>0</formula>
    </cfRule>
  </conditionalFormatting>
  <conditionalFormatting sqref="T44">
    <cfRule type="cellIs" dxfId="195" priority="3" operator="lessThan">
      <formula>0</formula>
    </cfRule>
    <cfRule type="cellIs" dxfId="194" priority="4" operator="greaterThan">
      <formula>0</formula>
    </cfRule>
  </conditionalFormatting>
  <conditionalFormatting sqref="T44">
    <cfRule type="cellIs" dxfId="193" priority="1" operator="lessThan">
      <formula>0</formula>
    </cfRule>
    <cfRule type="cellIs" dxfId="192" priority="2" operator="greaterThan">
      <formula>0</formula>
    </cfRule>
  </conditionalFormatting>
  <pageMargins left="0.7" right="0.7" top="0.75" bottom="0.75" header="0.3" footer="0.3"/>
  <pageSetup paperSize="9" orientation="portrait" horizontalDpi="300" verticalDpi="3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sheetPr>
  <dimension ref="A1:J66"/>
  <sheetViews>
    <sheetView view="pageBreakPreview" topLeftCell="A52" zoomScaleNormal="100" zoomScaleSheetLayoutView="100" workbookViewId="0">
      <selection activeCell="H62" sqref="H62"/>
    </sheetView>
  </sheetViews>
  <sheetFormatPr defaultColWidth="9.140625" defaultRowHeight="10.5" x14ac:dyDescent="0.25"/>
  <cols>
    <col min="1" max="1" width="4.42578125" style="441" customWidth="1"/>
    <col min="2" max="2" width="37.5703125" style="441" customWidth="1"/>
    <col min="3" max="3" width="1.42578125" style="441" customWidth="1"/>
    <col min="4" max="4" width="6.42578125" style="441" customWidth="1"/>
    <col min="5" max="6" width="29.5703125" style="441" customWidth="1"/>
    <col min="7" max="16384" width="9.140625" style="441"/>
  </cols>
  <sheetData>
    <row r="1" spans="1:10" s="356" customFormat="1" ht="7.5" customHeight="1" x14ac:dyDescent="0.3">
      <c r="A1" s="411"/>
    </row>
    <row r="2" spans="1:10" s="356" customFormat="1" ht="17.25" customHeight="1" x14ac:dyDescent="0.25">
      <c r="A2" s="411"/>
      <c r="B2" s="434" t="s">
        <v>1122</v>
      </c>
      <c r="D2" s="433" t="s">
        <v>1121</v>
      </c>
      <c r="E2" s="487" t="e">
        <f>" "&amp;#REF!&amp;"  "&amp;#REF!&amp;"  "&amp;#REF!&amp;"  "&amp;#REF!&amp;"  "&amp;#REF!&amp;"  "&amp;#REF!&amp;"  "&amp;#REF!&amp;"  "&amp;#REF!&amp;"  "&amp;#REF!&amp;"  "&amp;#REF!</f>
        <v>#REF!</v>
      </c>
    </row>
    <row r="3" spans="1:10" s="356" customFormat="1" ht="7.5" customHeight="1" thickBot="1" x14ac:dyDescent="0.35">
      <c r="A3" s="411"/>
      <c r="B3" s="486"/>
    </row>
    <row r="4" spans="1:10" s="466" customFormat="1" ht="11.25" customHeight="1" x14ac:dyDescent="0.25">
      <c r="A4" s="485"/>
      <c r="B4" s="484"/>
      <c r="C4" s="483"/>
      <c r="D4" s="482"/>
      <c r="E4" s="1532" t="s">
        <v>1189</v>
      </c>
      <c r="F4" s="1559"/>
    </row>
    <row r="5" spans="1:10" s="466" customFormat="1" ht="33.75" customHeight="1" x14ac:dyDescent="0.15">
      <c r="A5" s="481" t="s">
        <v>1027</v>
      </c>
      <c r="B5" s="480" t="s">
        <v>1188</v>
      </c>
      <c r="C5" s="479"/>
      <c r="D5" s="478" t="s">
        <v>1025</v>
      </c>
      <c r="E5" s="477" t="s">
        <v>1187</v>
      </c>
      <c r="F5" s="476" t="s">
        <v>1186</v>
      </c>
    </row>
    <row r="6" spans="1:10" s="466" customFormat="1" ht="29.65" customHeight="1" x14ac:dyDescent="0.25">
      <c r="A6" s="415" t="s">
        <v>777</v>
      </c>
      <c r="B6" s="447" t="s">
        <v>1185</v>
      </c>
      <c r="C6" s="446"/>
      <c r="D6" s="412" t="s">
        <v>778</v>
      </c>
      <c r="E6" s="445">
        <f>'P&amp;L old'!D9</f>
        <v>0</v>
      </c>
      <c r="F6" s="445">
        <f>'P&amp;L old'!E9</f>
        <v>0</v>
      </c>
    </row>
    <row r="7" spans="1:10" s="466" customFormat="1" ht="29.65" customHeight="1" x14ac:dyDescent="0.25">
      <c r="A7" s="415" t="s">
        <v>779</v>
      </c>
      <c r="B7" s="447" t="s">
        <v>1184</v>
      </c>
      <c r="C7" s="446"/>
      <c r="D7" s="412" t="s">
        <v>781</v>
      </c>
      <c r="E7" s="498">
        <f>'P&amp;L old'!D10</f>
        <v>0</v>
      </c>
      <c r="F7" s="445">
        <f>'P&amp;L old'!E10</f>
        <v>0</v>
      </c>
    </row>
    <row r="8" spans="1:10" s="471" customFormat="1" ht="29.65" customHeight="1" x14ac:dyDescent="0.25">
      <c r="A8" s="416" t="s">
        <v>782</v>
      </c>
      <c r="B8" s="449" t="s">
        <v>1183</v>
      </c>
      <c r="C8" s="448"/>
      <c r="D8" s="422" t="s">
        <v>784</v>
      </c>
      <c r="E8" s="498">
        <f>'P&amp;L old'!D11</f>
        <v>0</v>
      </c>
      <c r="F8" s="445">
        <f>'P&amp;L old'!E11</f>
        <v>0</v>
      </c>
    </row>
    <row r="9" spans="1:10" s="471" customFormat="1" ht="29.65" customHeight="1" x14ac:dyDescent="0.25">
      <c r="A9" s="416" t="s">
        <v>785</v>
      </c>
      <c r="B9" s="449" t="s">
        <v>1182</v>
      </c>
      <c r="C9" s="448"/>
      <c r="D9" s="422" t="s">
        <v>787</v>
      </c>
      <c r="E9" s="498">
        <f>'P&amp;L old'!D12</f>
        <v>0</v>
      </c>
      <c r="F9" s="445">
        <f>'P&amp;L old'!E12</f>
        <v>0</v>
      </c>
    </row>
    <row r="10" spans="1:10" s="466" customFormat="1" ht="29.65" customHeight="1" x14ac:dyDescent="0.25">
      <c r="A10" s="414" t="s">
        <v>788</v>
      </c>
      <c r="B10" s="447" t="s">
        <v>1181</v>
      </c>
      <c r="C10" s="446"/>
      <c r="D10" s="412" t="s">
        <v>790</v>
      </c>
      <c r="E10" s="498">
        <f>'P&amp;L old'!D13</f>
        <v>0</v>
      </c>
      <c r="F10" s="445">
        <f>'P&amp;L old'!E13</f>
        <v>0</v>
      </c>
    </row>
    <row r="11" spans="1:10" s="466" customFormat="1" ht="29.65" customHeight="1" x14ac:dyDescent="0.25">
      <c r="A11" s="414" t="s">
        <v>496</v>
      </c>
      <c r="B11" s="447" t="s">
        <v>1180</v>
      </c>
      <c r="C11" s="446"/>
      <c r="D11" s="412" t="s">
        <v>792</v>
      </c>
      <c r="E11" s="498">
        <f>'P&amp;L old'!D14</f>
        <v>0</v>
      </c>
      <c r="F11" s="445">
        <f>'P&amp;L old'!E14</f>
        <v>0</v>
      </c>
    </row>
    <row r="12" spans="1:10" s="466" customFormat="1" ht="29.65" customHeight="1" x14ac:dyDescent="0.25">
      <c r="A12" s="414" t="s">
        <v>499</v>
      </c>
      <c r="B12" s="447" t="s">
        <v>1179</v>
      </c>
      <c r="C12" s="446"/>
      <c r="D12" s="412" t="s">
        <v>794</v>
      </c>
      <c r="E12" s="498">
        <f>'P&amp;L old'!D15</f>
        <v>0</v>
      </c>
      <c r="F12" s="445">
        <f>'P&amp;L old'!E15</f>
        <v>0</v>
      </c>
    </row>
    <row r="13" spans="1:10" s="471" customFormat="1" ht="29.65" customHeight="1" x14ac:dyDescent="0.25">
      <c r="A13" s="416" t="s">
        <v>558</v>
      </c>
      <c r="B13" s="449" t="s">
        <v>1178</v>
      </c>
      <c r="C13" s="448"/>
      <c r="D13" s="422" t="s">
        <v>796</v>
      </c>
      <c r="E13" s="498">
        <f>'P&amp;L old'!D16</f>
        <v>0</v>
      </c>
      <c r="F13" s="445">
        <f>'P&amp;L old'!E16</f>
        <v>0</v>
      </c>
      <c r="J13" s="466"/>
    </row>
    <row r="14" spans="1:10" s="466" customFormat="1" ht="29.65" customHeight="1" x14ac:dyDescent="0.25">
      <c r="A14" s="415" t="s">
        <v>797</v>
      </c>
      <c r="B14" s="447" t="s">
        <v>1177</v>
      </c>
      <c r="C14" s="446"/>
      <c r="D14" s="412" t="s">
        <v>799</v>
      </c>
      <c r="E14" s="498">
        <f>'P&amp;L old'!D17</f>
        <v>0</v>
      </c>
      <c r="F14" s="445">
        <f>'P&amp;L old'!E17</f>
        <v>0</v>
      </c>
    </row>
    <row r="15" spans="1:10" s="466" customFormat="1" ht="29.65" customHeight="1" x14ac:dyDescent="0.25">
      <c r="A15" s="415" t="s">
        <v>800</v>
      </c>
      <c r="B15" s="447" t="s">
        <v>1176</v>
      </c>
      <c r="C15" s="446"/>
      <c r="D15" s="412" t="s">
        <v>802</v>
      </c>
      <c r="E15" s="498">
        <f>'P&amp;L old'!D18</f>
        <v>0</v>
      </c>
      <c r="F15" s="445">
        <f>'P&amp;L old'!E18</f>
        <v>0</v>
      </c>
    </row>
    <row r="16" spans="1:10" s="471" customFormat="1" ht="29.65" customHeight="1" x14ac:dyDescent="0.25">
      <c r="A16" s="416" t="s">
        <v>782</v>
      </c>
      <c r="B16" s="449" t="s">
        <v>1175</v>
      </c>
      <c r="C16" s="448"/>
      <c r="D16" s="422" t="s">
        <v>804</v>
      </c>
      <c r="E16" s="498">
        <f>'P&amp;L old'!D19</f>
        <v>0</v>
      </c>
      <c r="F16" s="445">
        <f>'P&amp;L old'!E19</f>
        <v>0</v>
      </c>
    </row>
    <row r="17" spans="1:6" s="466" customFormat="1" ht="29.65" customHeight="1" x14ac:dyDescent="0.25">
      <c r="A17" s="415" t="s">
        <v>627</v>
      </c>
      <c r="B17" s="447" t="s">
        <v>1174</v>
      </c>
      <c r="C17" s="446"/>
      <c r="D17" s="412" t="s">
        <v>806</v>
      </c>
      <c r="E17" s="498">
        <f>'P&amp;L old'!D20</f>
        <v>0</v>
      </c>
      <c r="F17" s="445">
        <f>'P&amp;L old'!E20</f>
        <v>0</v>
      </c>
    </row>
    <row r="18" spans="1:6" s="466" customFormat="1" ht="29.65" customHeight="1" x14ac:dyDescent="0.25">
      <c r="A18" s="415" t="s">
        <v>630</v>
      </c>
      <c r="B18" s="447" t="s">
        <v>1173</v>
      </c>
      <c r="C18" s="446"/>
      <c r="D18" s="412" t="s">
        <v>808</v>
      </c>
      <c r="E18" s="498">
        <f>'P&amp;L old'!D21</f>
        <v>0</v>
      </c>
      <c r="F18" s="445">
        <f>'P&amp;L old'!E21</f>
        <v>0</v>
      </c>
    </row>
    <row r="19" spans="1:6" s="466" customFormat="1" ht="29.65" customHeight="1" x14ac:dyDescent="0.25">
      <c r="A19" s="415" t="s">
        <v>800</v>
      </c>
      <c r="B19" s="447" t="s">
        <v>1172</v>
      </c>
      <c r="C19" s="446"/>
      <c r="D19" s="412" t="s">
        <v>810</v>
      </c>
      <c r="E19" s="498">
        <f>'P&amp;L old'!D22</f>
        <v>0</v>
      </c>
      <c r="F19" s="445">
        <f>'P&amp;L old'!E22</f>
        <v>0</v>
      </c>
    </row>
    <row r="20" spans="1:6" s="466" customFormat="1" ht="29.65" customHeight="1" x14ac:dyDescent="0.25">
      <c r="A20" s="415" t="s">
        <v>811</v>
      </c>
      <c r="B20" s="447" t="s">
        <v>1171</v>
      </c>
      <c r="C20" s="446"/>
      <c r="D20" s="412" t="s">
        <v>813</v>
      </c>
      <c r="E20" s="498">
        <f>'P&amp;L old'!D23</f>
        <v>0</v>
      </c>
      <c r="F20" s="445">
        <f>'P&amp;L old'!E23</f>
        <v>0</v>
      </c>
    </row>
    <row r="21" spans="1:6" s="466" customFormat="1" ht="29.65" customHeight="1" x14ac:dyDescent="0.25">
      <c r="A21" s="415" t="s">
        <v>814</v>
      </c>
      <c r="B21" s="447" t="s">
        <v>1170</v>
      </c>
      <c r="C21" s="446"/>
      <c r="D21" s="412" t="s">
        <v>816</v>
      </c>
      <c r="E21" s="498">
        <f>'P&amp;L old'!D24</f>
        <v>0</v>
      </c>
      <c r="F21" s="445">
        <f>'P&amp;L old'!E24</f>
        <v>0</v>
      </c>
    </row>
    <row r="22" spans="1:6" s="466" customFormat="1" ht="29.65" customHeight="1" x14ac:dyDescent="0.25">
      <c r="A22" s="415" t="s">
        <v>817</v>
      </c>
      <c r="B22" s="447" t="s">
        <v>1169</v>
      </c>
      <c r="C22" s="446"/>
      <c r="D22" s="412" t="s">
        <v>819</v>
      </c>
      <c r="E22" s="498">
        <f>'P&amp;L old'!D25</f>
        <v>0</v>
      </c>
      <c r="F22" s="445">
        <f>'P&amp;L old'!E25</f>
        <v>0</v>
      </c>
    </row>
    <row r="23" spans="1:6" s="466" customFormat="1" ht="29.65" customHeight="1" x14ac:dyDescent="0.25">
      <c r="A23" s="415" t="s">
        <v>820</v>
      </c>
      <c r="B23" s="447" t="s">
        <v>1168</v>
      </c>
      <c r="C23" s="446"/>
      <c r="D23" s="412" t="s">
        <v>822</v>
      </c>
      <c r="E23" s="498">
        <f>'P&amp;L old'!D26</f>
        <v>0</v>
      </c>
      <c r="F23" s="445">
        <f>'P&amp;L old'!E26</f>
        <v>0</v>
      </c>
    </row>
    <row r="24" spans="1:6" s="466" customFormat="1" ht="29.65" customHeight="1" x14ac:dyDescent="0.25">
      <c r="A24" s="415" t="s">
        <v>823</v>
      </c>
      <c r="B24" s="447" t="s">
        <v>1167</v>
      </c>
      <c r="C24" s="446"/>
      <c r="D24" s="412" t="s">
        <v>825</v>
      </c>
      <c r="E24" s="498">
        <f>'P&amp;L old'!D27</f>
        <v>0</v>
      </c>
      <c r="F24" s="445">
        <f>'P&amp;L old'!E27</f>
        <v>0</v>
      </c>
    </row>
    <row r="25" spans="1:6" s="466" customFormat="1" ht="29.65" customHeight="1" x14ac:dyDescent="0.25">
      <c r="A25" s="415" t="s">
        <v>826</v>
      </c>
      <c r="B25" s="447" t="s">
        <v>1166</v>
      </c>
      <c r="C25" s="446"/>
      <c r="D25" s="412" t="s">
        <v>828</v>
      </c>
      <c r="E25" s="498">
        <f>'P&amp;L old'!D28</f>
        <v>0</v>
      </c>
      <c r="F25" s="445">
        <f>'P&amp;L old'!E28</f>
        <v>0</v>
      </c>
    </row>
    <row r="26" spans="1:6" s="466" customFormat="1" ht="29.65" customHeight="1" x14ac:dyDescent="0.25">
      <c r="A26" s="415" t="s">
        <v>829</v>
      </c>
      <c r="B26" s="475" t="s">
        <v>1165</v>
      </c>
      <c r="C26" s="474"/>
      <c r="D26" s="412" t="s">
        <v>831</v>
      </c>
      <c r="E26" s="498">
        <f>'P&amp;L old'!D29</f>
        <v>0</v>
      </c>
      <c r="F26" s="445">
        <f>'P&amp;L old'!E29</f>
        <v>0</v>
      </c>
    </row>
    <row r="27" spans="1:6" s="466" customFormat="1" ht="29.65" customHeight="1" x14ac:dyDescent="0.25">
      <c r="A27" s="415" t="s">
        <v>832</v>
      </c>
      <c r="B27" s="447" t="s">
        <v>1164</v>
      </c>
      <c r="C27" s="446"/>
      <c r="D27" s="412" t="s">
        <v>834</v>
      </c>
      <c r="E27" s="498">
        <f>'P&amp;L old'!D30</f>
        <v>0</v>
      </c>
      <c r="F27" s="445">
        <f>'P&amp;L old'!E30</f>
        <v>0</v>
      </c>
    </row>
    <row r="28" spans="1:6" s="466" customFormat="1" ht="29.65" customHeight="1" x14ac:dyDescent="0.25">
      <c r="A28" s="415" t="s">
        <v>835</v>
      </c>
      <c r="B28" s="475" t="s">
        <v>1163</v>
      </c>
      <c r="C28" s="474"/>
      <c r="D28" s="412" t="s">
        <v>837</v>
      </c>
      <c r="E28" s="498">
        <f>'P&amp;L old'!D31</f>
        <v>0</v>
      </c>
      <c r="F28" s="445">
        <f>'P&amp;L old'!E31</f>
        <v>0</v>
      </c>
    </row>
    <row r="29" spans="1:6" s="466" customFormat="1" ht="29.65" customHeight="1" x14ac:dyDescent="0.25">
      <c r="A29" s="415" t="s">
        <v>838</v>
      </c>
      <c r="B29" s="447" t="s">
        <v>1162</v>
      </c>
      <c r="C29" s="446"/>
      <c r="D29" s="412" t="s">
        <v>840</v>
      </c>
      <c r="E29" s="498">
        <f>'P&amp;L old'!D32</f>
        <v>0</v>
      </c>
      <c r="F29" s="445">
        <f>'P&amp;L old'!E32</f>
        <v>0</v>
      </c>
    </row>
    <row r="30" spans="1:6" s="466" customFormat="1" ht="29.65" customHeight="1" x14ac:dyDescent="0.25">
      <c r="A30" s="415" t="s">
        <v>841</v>
      </c>
      <c r="B30" s="447" t="s">
        <v>1161</v>
      </c>
      <c r="C30" s="446"/>
      <c r="D30" s="412" t="s">
        <v>843</v>
      </c>
      <c r="E30" s="498">
        <f>'P&amp;L old'!D33</f>
        <v>0</v>
      </c>
      <c r="F30" s="445">
        <f>'P&amp;L old'!E33</f>
        <v>0</v>
      </c>
    </row>
    <row r="31" spans="1:6" s="471" customFormat="1" ht="33.75" customHeight="1" x14ac:dyDescent="0.25">
      <c r="A31" s="416" t="s">
        <v>844</v>
      </c>
      <c r="B31" s="473" t="s">
        <v>1160</v>
      </c>
      <c r="C31" s="472"/>
      <c r="D31" s="422" t="s">
        <v>846</v>
      </c>
      <c r="E31" s="498">
        <f>'P&amp;L old'!D34</f>
        <v>0</v>
      </c>
      <c r="F31" s="445">
        <f>'P&amp;L old'!E34</f>
        <v>0</v>
      </c>
    </row>
    <row r="32" spans="1:6" s="466" customFormat="1" ht="29.65" customHeight="1" thickBot="1" x14ac:dyDescent="0.3">
      <c r="A32" s="470" t="s">
        <v>847</v>
      </c>
      <c r="B32" s="469" t="s">
        <v>1159</v>
      </c>
      <c r="C32" s="468"/>
      <c r="D32" s="467" t="s">
        <v>849</v>
      </c>
      <c r="E32" s="498">
        <f>'P&amp;L old'!D35</f>
        <v>0</v>
      </c>
      <c r="F32" s="445">
        <f>'P&amp;L old'!E35</f>
        <v>0</v>
      </c>
    </row>
    <row r="33" spans="1:6" ht="24.75" customHeight="1" x14ac:dyDescent="0.25">
      <c r="A33" s="458" t="s">
        <v>850</v>
      </c>
      <c r="B33" s="457" t="s">
        <v>1158</v>
      </c>
      <c r="C33" s="456"/>
      <c r="D33" s="455" t="s">
        <v>852</v>
      </c>
      <c r="E33" s="498">
        <f>'P&amp;L old'!D36</f>
        <v>0</v>
      </c>
      <c r="F33" s="445">
        <f>'P&amp;L old'!E36</f>
        <v>0</v>
      </c>
    </row>
    <row r="34" spans="1:6" ht="30.75" customHeight="1" x14ac:dyDescent="0.25">
      <c r="A34" s="458" t="s">
        <v>853</v>
      </c>
      <c r="B34" s="465" t="s">
        <v>1157</v>
      </c>
      <c r="C34" s="464"/>
      <c r="D34" s="455" t="s">
        <v>855</v>
      </c>
      <c r="E34" s="498">
        <f>'P&amp;L old'!D37</f>
        <v>0</v>
      </c>
      <c r="F34" s="445">
        <f>'P&amp;L old'!E37</f>
        <v>0</v>
      </c>
    </row>
    <row r="35" spans="1:6" ht="36.75" customHeight="1" x14ac:dyDescent="0.25">
      <c r="A35" s="415" t="s">
        <v>856</v>
      </c>
      <c r="B35" s="447" t="s">
        <v>1156</v>
      </c>
      <c r="C35" s="446"/>
      <c r="D35" s="412" t="s">
        <v>858</v>
      </c>
      <c r="E35" s="498">
        <f>'P&amp;L old'!D38</f>
        <v>0</v>
      </c>
      <c r="F35" s="445">
        <f>'P&amp;L old'!E38</f>
        <v>0</v>
      </c>
    </row>
    <row r="36" spans="1:6" ht="30.75" customHeight="1" x14ac:dyDescent="0.25">
      <c r="A36" s="415" t="s">
        <v>859</v>
      </c>
      <c r="B36" s="447" t="s">
        <v>1155</v>
      </c>
      <c r="C36" s="446"/>
      <c r="D36" s="412" t="s">
        <v>861</v>
      </c>
      <c r="E36" s="498">
        <f>'P&amp;L old'!D39</f>
        <v>0</v>
      </c>
      <c r="F36" s="445">
        <f>'P&amp;L old'!E39</f>
        <v>0</v>
      </c>
    </row>
    <row r="37" spans="1:6" ht="30" customHeight="1" x14ac:dyDescent="0.25">
      <c r="A37" s="415" t="s">
        <v>862</v>
      </c>
      <c r="B37" s="447" t="s">
        <v>1154</v>
      </c>
      <c r="C37" s="446"/>
      <c r="D37" s="412" t="s">
        <v>864</v>
      </c>
      <c r="E37" s="498">
        <f>'P&amp;L old'!D40</f>
        <v>0</v>
      </c>
      <c r="F37" s="445">
        <f>'P&amp;L old'!E40</f>
        <v>0</v>
      </c>
    </row>
    <row r="38" spans="1:6" ht="26.25" customHeight="1" x14ac:dyDescent="0.25">
      <c r="A38" s="415" t="s">
        <v>865</v>
      </c>
      <c r="B38" s="447" t="s">
        <v>1153</v>
      </c>
      <c r="C38" s="446"/>
      <c r="D38" s="412" t="s">
        <v>867</v>
      </c>
      <c r="E38" s="498">
        <f>'P&amp;L old'!D41</f>
        <v>0</v>
      </c>
      <c r="F38" s="445">
        <f>'P&amp;L old'!E41</f>
        <v>0</v>
      </c>
    </row>
    <row r="39" spans="1:6" ht="22.5" customHeight="1" x14ac:dyDescent="0.25">
      <c r="A39" s="415" t="s">
        <v>868</v>
      </c>
      <c r="B39" s="447" t="s">
        <v>1152</v>
      </c>
      <c r="C39" s="446"/>
      <c r="D39" s="412" t="s">
        <v>870</v>
      </c>
      <c r="E39" s="498">
        <f>'P&amp;L old'!D42</f>
        <v>0</v>
      </c>
      <c r="F39" s="445">
        <f>'P&amp;L old'!E42</f>
        <v>0</v>
      </c>
    </row>
    <row r="40" spans="1:6" ht="30.75" customHeight="1" x14ac:dyDescent="0.25">
      <c r="A40" s="415" t="s">
        <v>871</v>
      </c>
      <c r="B40" s="447" t="s">
        <v>1151</v>
      </c>
      <c r="C40" s="446"/>
      <c r="D40" s="412" t="s">
        <v>873</v>
      </c>
      <c r="E40" s="498">
        <f>'P&amp;L old'!D43</f>
        <v>0</v>
      </c>
      <c r="F40" s="445">
        <f>'P&amp;L old'!E43</f>
        <v>0</v>
      </c>
    </row>
    <row r="41" spans="1:6" ht="30" customHeight="1" x14ac:dyDescent="0.25">
      <c r="A41" s="415" t="s">
        <v>874</v>
      </c>
      <c r="B41" s="447" t="s">
        <v>1150</v>
      </c>
      <c r="C41" s="446"/>
      <c r="D41" s="412" t="s">
        <v>876</v>
      </c>
      <c r="E41" s="498">
        <f>'P&amp;L old'!D44</f>
        <v>0</v>
      </c>
      <c r="F41" s="445">
        <f>'P&amp;L old'!E44</f>
        <v>0</v>
      </c>
    </row>
    <row r="42" spans="1:6" ht="32.25" customHeight="1" x14ac:dyDescent="0.25">
      <c r="A42" s="415" t="s">
        <v>877</v>
      </c>
      <c r="B42" s="447" t="s">
        <v>1149</v>
      </c>
      <c r="C42" s="446"/>
      <c r="D42" s="412" t="s">
        <v>879</v>
      </c>
      <c r="E42" s="498">
        <f>'P&amp;L old'!D45</f>
        <v>0</v>
      </c>
      <c r="F42" s="445">
        <f>'P&amp;L old'!E45</f>
        <v>0</v>
      </c>
    </row>
    <row r="43" spans="1:6" ht="24" customHeight="1" x14ac:dyDescent="0.25">
      <c r="A43" s="415" t="s">
        <v>880</v>
      </c>
      <c r="B43" s="447" t="s">
        <v>1148</v>
      </c>
      <c r="C43" s="446"/>
      <c r="D43" s="412" t="s">
        <v>882</v>
      </c>
      <c r="E43" s="498">
        <f>'P&amp;L old'!D46</f>
        <v>0</v>
      </c>
      <c r="F43" s="445">
        <f>'P&amp;L old'!E46</f>
        <v>0</v>
      </c>
    </row>
    <row r="44" spans="1:6" ht="26.25" customHeight="1" x14ac:dyDescent="0.25">
      <c r="A44" s="415" t="s">
        <v>883</v>
      </c>
      <c r="B44" s="447" t="s">
        <v>1147</v>
      </c>
      <c r="C44" s="446"/>
      <c r="D44" s="412" t="s">
        <v>885</v>
      </c>
      <c r="E44" s="498">
        <f>'P&amp;L old'!D47</f>
        <v>0</v>
      </c>
      <c r="F44" s="445">
        <f>'P&amp;L old'!E47</f>
        <v>0</v>
      </c>
    </row>
    <row r="45" spans="1:6" ht="24.75" customHeight="1" x14ac:dyDescent="0.25">
      <c r="A45" s="415" t="s">
        <v>886</v>
      </c>
      <c r="B45" s="447" t="s">
        <v>1146</v>
      </c>
      <c r="C45" s="446"/>
      <c r="D45" s="412" t="s">
        <v>888</v>
      </c>
      <c r="E45" s="498">
        <f>'P&amp;L old'!D48</f>
        <v>0</v>
      </c>
      <c r="F45" s="445">
        <f>'P&amp;L old'!E48</f>
        <v>0</v>
      </c>
    </row>
    <row r="46" spans="1:6" ht="27" customHeight="1" x14ac:dyDescent="0.25">
      <c r="A46" s="415" t="s">
        <v>889</v>
      </c>
      <c r="B46" s="447" t="s">
        <v>1145</v>
      </c>
      <c r="C46" s="446"/>
      <c r="D46" s="412" t="s">
        <v>891</v>
      </c>
      <c r="E46" s="498">
        <f>'P&amp;L old'!D49</f>
        <v>0</v>
      </c>
      <c r="F46" s="445">
        <f>'P&amp;L old'!E49</f>
        <v>0</v>
      </c>
    </row>
    <row r="47" spans="1:6" ht="29.25" customHeight="1" x14ac:dyDescent="0.25">
      <c r="A47" s="415" t="s">
        <v>892</v>
      </c>
      <c r="B47" s="447" t="s">
        <v>1144</v>
      </c>
      <c r="C47" s="446"/>
      <c r="D47" s="412" t="s">
        <v>894</v>
      </c>
      <c r="E47" s="498">
        <f>'P&amp;L old'!D50</f>
        <v>0</v>
      </c>
      <c r="F47" s="445">
        <f>'P&amp;L old'!E50</f>
        <v>0</v>
      </c>
    </row>
    <row r="48" spans="1:6" ht="27.75" customHeight="1" x14ac:dyDescent="0.25">
      <c r="A48" s="415" t="s">
        <v>895</v>
      </c>
      <c r="B48" s="447" t="s">
        <v>1143</v>
      </c>
      <c r="C48" s="446"/>
      <c r="D48" s="412" t="s">
        <v>897</v>
      </c>
      <c r="E48" s="498">
        <f>'P&amp;L old'!D51</f>
        <v>0</v>
      </c>
      <c r="F48" s="445">
        <f>'P&amp;L old'!E51</f>
        <v>0</v>
      </c>
    </row>
    <row r="49" spans="1:6" ht="27.75" customHeight="1" x14ac:dyDescent="0.25">
      <c r="A49" s="415" t="s">
        <v>898</v>
      </c>
      <c r="B49" s="447" t="s">
        <v>1142</v>
      </c>
      <c r="C49" s="446"/>
      <c r="D49" s="412" t="s">
        <v>900</v>
      </c>
      <c r="E49" s="498">
        <f>'P&amp;L old'!D52</f>
        <v>0</v>
      </c>
      <c r="F49" s="445">
        <f>'P&amp;L old'!E52</f>
        <v>0</v>
      </c>
    </row>
    <row r="50" spans="1:6" ht="27.75" customHeight="1" x14ac:dyDescent="0.25">
      <c r="A50" s="415" t="s">
        <v>901</v>
      </c>
      <c r="B50" s="447" t="s">
        <v>1141</v>
      </c>
      <c r="C50" s="446"/>
      <c r="D50" s="412" t="s">
        <v>903</v>
      </c>
      <c r="E50" s="498">
        <f>'P&amp;L old'!D53</f>
        <v>0</v>
      </c>
      <c r="F50" s="445">
        <f>'P&amp;L old'!E53</f>
        <v>0</v>
      </c>
    </row>
    <row r="51" spans="1:6" s="442" customFormat="1" ht="44.25" customHeight="1" x14ac:dyDescent="0.25">
      <c r="A51" s="461" t="s">
        <v>844</v>
      </c>
      <c r="B51" s="463" t="s">
        <v>1140</v>
      </c>
      <c r="C51" s="462"/>
      <c r="D51" s="422" t="s">
        <v>905</v>
      </c>
      <c r="E51" s="498">
        <f>'P&amp;L old'!D54</f>
        <v>0</v>
      </c>
      <c r="F51" s="445">
        <f>'P&amp;L old'!E54</f>
        <v>0</v>
      </c>
    </row>
    <row r="52" spans="1:6" s="442" customFormat="1" ht="29.25" customHeight="1" x14ac:dyDescent="0.25">
      <c r="A52" s="461" t="s">
        <v>906</v>
      </c>
      <c r="B52" s="460" t="s">
        <v>1139</v>
      </c>
      <c r="C52" s="459"/>
      <c r="D52" s="422" t="s">
        <v>908</v>
      </c>
      <c r="E52" s="498">
        <f>'P&amp;L old'!D55</f>
        <v>0</v>
      </c>
      <c r="F52" s="445">
        <f>'P&amp;L old'!E55</f>
        <v>0</v>
      </c>
    </row>
    <row r="53" spans="1:6" ht="30.75" customHeight="1" x14ac:dyDescent="0.25">
      <c r="A53" s="415" t="s">
        <v>909</v>
      </c>
      <c r="B53" s="447" t="s">
        <v>1138</v>
      </c>
      <c r="C53" s="446"/>
      <c r="D53" s="412" t="s">
        <v>911</v>
      </c>
      <c r="E53" s="498">
        <f>'P&amp;L old'!D56</f>
        <v>0</v>
      </c>
      <c r="F53" s="445">
        <f>'P&amp;L old'!E56</f>
        <v>0</v>
      </c>
    </row>
    <row r="54" spans="1:6" ht="28.5" customHeight="1" x14ac:dyDescent="0.25">
      <c r="A54" s="454" t="s">
        <v>912</v>
      </c>
      <c r="B54" s="447" t="s">
        <v>1137</v>
      </c>
      <c r="C54" s="446"/>
      <c r="D54" s="412" t="s">
        <v>914</v>
      </c>
      <c r="E54" s="498">
        <f>'P&amp;L old'!D57</f>
        <v>0</v>
      </c>
      <c r="F54" s="445">
        <f>'P&amp;L old'!E57</f>
        <v>0</v>
      </c>
    </row>
    <row r="55" spans="1:6" ht="28.5" customHeight="1" x14ac:dyDescent="0.25">
      <c r="A55" s="415" t="s">
        <v>800</v>
      </c>
      <c r="B55" s="447" t="s">
        <v>1136</v>
      </c>
      <c r="C55" s="446"/>
      <c r="D55" s="412" t="s">
        <v>916</v>
      </c>
      <c r="E55" s="498">
        <f>'P&amp;L old'!D58</f>
        <v>0</v>
      </c>
      <c r="F55" s="445">
        <f>'P&amp;L old'!E58</f>
        <v>0</v>
      </c>
    </row>
    <row r="56" spans="1:6" s="442" customFormat="1" ht="31.5" customHeight="1" x14ac:dyDescent="0.25">
      <c r="A56" s="461" t="s">
        <v>906</v>
      </c>
      <c r="B56" s="460" t="s">
        <v>1135</v>
      </c>
      <c r="C56" s="459"/>
      <c r="D56" s="422" t="s">
        <v>918</v>
      </c>
      <c r="E56" s="498">
        <f>'P&amp;L old'!D59</f>
        <v>0</v>
      </c>
      <c r="F56" s="445">
        <f>'P&amp;L old'!E59</f>
        <v>0</v>
      </c>
    </row>
    <row r="57" spans="1:6" ht="29.25" customHeight="1" x14ac:dyDescent="0.25">
      <c r="A57" s="415" t="s">
        <v>919</v>
      </c>
      <c r="B57" s="447" t="s">
        <v>1134</v>
      </c>
      <c r="C57" s="446"/>
      <c r="D57" s="412" t="s">
        <v>921</v>
      </c>
      <c r="E57" s="498">
        <f>'P&amp;L old'!D60</f>
        <v>0</v>
      </c>
      <c r="F57" s="445">
        <f>'P&amp;L old'!E60</f>
        <v>0</v>
      </c>
    </row>
    <row r="58" spans="1:6" ht="28.5" customHeight="1" x14ac:dyDescent="0.25">
      <c r="A58" s="415" t="s">
        <v>922</v>
      </c>
      <c r="B58" s="447" t="s">
        <v>1133</v>
      </c>
      <c r="C58" s="446"/>
      <c r="D58" s="412" t="s">
        <v>924</v>
      </c>
      <c r="E58" s="498">
        <f>'P&amp;L old'!D61</f>
        <v>0</v>
      </c>
      <c r="F58" s="445">
        <f>'P&amp;L old'!E61</f>
        <v>0</v>
      </c>
    </row>
    <row r="59" spans="1:6" ht="30.75" customHeight="1" thickBot="1" x14ac:dyDescent="0.3">
      <c r="A59" s="421" t="s">
        <v>844</v>
      </c>
      <c r="B59" s="444" t="s">
        <v>1132</v>
      </c>
      <c r="C59" s="443"/>
      <c r="D59" s="420" t="s">
        <v>926</v>
      </c>
      <c r="E59" s="498">
        <f>'P&amp;L old'!D62</f>
        <v>0</v>
      </c>
      <c r="F59" s="445">
        <f>'P&amp;L old'!E62</f>
        <v>0</v>
      </c>
    </row>
    <row r="60" spans="1:6" ht="27.75" customHeight="1" x14ac:dyDescent="0.25">
      <c r="A60" s="458" t="s">
        <v>927</v>
      </c>
      <c r="B60" s="457" t="s">
        <v>1131</v>
      </c>
      <c r="C60" s="456"/>
      <c r="D60" s="455" t="s">
        <v>929</v>
      </c>
      <c r="E60" s="498">
        <f>'P&amp;L old'!D63</f>
        <v>0</v>
      </c>
      <c r="F60" s="445">
        <f>'P&amp;L old'!E63</f>
        <v>0</v>
      </c>
    </row>
    <row r="61" spans="1:6" ht="27.75" customHeight="1" x14ac:dyDescent="0.25">
      <c r="A61" s="454" t="s">
        <v>930</v>
      </c>
      <c r="B61" s="447" t="s">
        <v>1130</v>
      </c>
      <c r="C61" s="446"/>
      <c r="D61" s="412" t="s">
        <v>932</v>
      </c>
      <c r="E61" s="498">
        <f>'P&amp;L old'!D64</f>
        <v>0</v>
      </c>
      <c r="F61" s="445">
        <f>'P&amp;L old'!E64</f>
        <v>0</v>
      </c>
    </row>
    <row r="62" spans="1:6" ht="27.75" customHeight="1" x14ac:dyDescent="0.25">
      <c r="A62" s="415" t="s">
        <v>800</v>
      </c>
      <c r="B62" s="447" t="s">
        <v>1129</v>
      </c>
      <c r="C62" s="446"/>
      <c r="D62" s="412" t="s">
        <v>934</v>
      </c>
      <c r="E62" s="498">
        <f>'P&amp;L old'!D65</f>
        <v>0</v>
      </c>
      <c r="F62" s="445">
        <f>'P&amp;L old'!E65</f>
        <v>0</v>
      </c>
    </row>
    <row r="63" spans="1:6" s="442" customFormat="1" ht="27.75" customHeight="1" x14ac:dyDescent="0.25">
      <c r="A63" s="453" t="s">
        <v>844</v>
      </c>
      <c r="B63" s="452" t="s">
        <v>1128</v>
      </c>
      <c r="C63" s="451"/>
      <c r="D63" s="450" t="s">
        <v>936</v>
      </c>
      <c r="E63" s="498">
        <f>'P&amp;L old'!D66</f>
        <v>0</v>
      </c>
      <c r="F63" s="445">
        <f>'P&amp;L old'!E66</f>
        <v>0</v>
      </c>
    </row>
    <row r="64" spans="1:6" s="442" customFormat="1" ht="27.75" customHeight="1" x14ac:dyDescent="0.25">
      <c r="A64" s="416" t="s">
        <v>937</v>
      </c>
      <c r="B64" s="449" t="s">
        <v>1127</v>
      </c>
      <c r="C64" s="448"/>
      <c r="D64" s="422" t="s">
        <v>939</v>
      </c>
      <c r="E64" s="498">
        <f>'P&amp;L old'!D67</f>
        <v>0</v>
      </c>
      <c r="F64" s="445">
        <f>'P&amp;L old'!E67</f>
        <v>0</v>
      </c>
    </row>
    <row r="65" spans="1:6" ht="27.75" customHeight="1" x14ac:dyDescent="0.25">
      <c r="A65" s="415" t="s">
        <v>940</v>
      </c>
      <c r="B65" s="447" t="s">
        <v>1126</v>
      </c>
      <c r="C65" s="446"/>
      <c r="D65" s="412" t="s">
        <v>942</v>
      </c>
      <c r="E65" s="498">
        <f>'P&amp;L old'!D68</f>
        <v>0</v>
      </c>
      <c r="F65" s="445">
        <f>'P&amp;L old'!E68</f>
        <v>0</v>
      </c>
    </row>
    <row r="66" spans="1:6" s="442" customFormat="1" ht="27.75" customHeight="1" thickBot="1" x14ac:dyDescent="0.3">
      <c r="A66" s="421" t="s">
        <v>937</v>
      </c>
      <c r="B66" s="444" t="s">
        <v>1125</v>
      </c>
      <c r="C66" s="443"/>
      <c r="D66" s="420" t="s">
        <v>944</v>
      </c>
      <c r="E66" s="498">
        <f>'P&amp;L old'!D69</f>
        <v>0</v>
      </c>
      <c r="F66" s="445">
        <f>'P&amp;L old'!E69</f>
        <v>0</v>
      </c>
    </row>
  </sheetData>
  <mergeCells count="1">
    <mergeCell ref="E4:F4"/>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Footer>&amp;LMF SR č. 24219/3/2008/1&amp;RStrana &amp;P</oddFooter>
  </headerFooter>
  <rowBreaks count="2" manualBreakCount="2">
    <brk id="32" max="4" man="1"/>
    <brk id="59" max="4"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sheetPr>
  <dimension ref="A1:AO55"/>
  <sheetViews>
    <sheetView showGridLines="0" view="pageBreakPreview" zoomScaleNormal="100" zoomScaleSheetLayoutView="100" workbookViewId="0"/>
  </sheetViews>
  <sheetFormatPr defaultColWidth="9.140625" defaultRowHeight="12.75" x14ac:dyDescent="0.25"/>
  <cols>
    <col min="1" max="38" width="2.5703125" style="305" customWidth="1"/>
    <col min="39" max="39" width="0.85546875" style="305" customWidth="1"/>
    <col min="40" max="41" width="2.5703125" style="305" customWidth="1"/>
    <col min="42" max="42" width="9.140625" style="305"/>
    <col min="43" max="45" width="2.5703125" style="305" customWidth="1"/>
    <col min="46" max="46" width="7.7109375" style="305" customWidth="1"/>
    <col min="47" max="61" width="2.5703125" style="305" customWidth="1"/>
    <col min="62" max="16384" width="9.140625" style="305"/>
  </cols>
  <sheetData>
    <row r="1" spans="1:39" s="410" customFormat="1" ht="10.5" customHeight="1" x14ac:dyDescent="0.25">
      <c r="B1" s="411" t="s">
        <v>1124</v>
      </c>
      <c r="N1" s="1560" t="s">
        <v>1123</v>
      </c>
      <c r="O1" s="1560"/>
      <c r="P1" s="1560"/>
      <c r="Q1" s="1560"/>
      <c r="R1" s="1560"/>
      <c r="S1" s="1560"/>
      <c r="T1" s="1560"/>
      <c r="U1" s="1560"/>
      <c r="V1" s="1560"/>
      <c r="W1" s="1560"/>
      <c r="AM1" s="411"/>
    </row>
    <row r="2" spans="1:39" s="312" customFormat="1" ht="21" customHeight="1" x14ac:dyDescent="0.25">
      <c r="B2" s="409" t="s">
        <v>1122</v>
      </c>
      <c r="C2" s="408"/>
      <c r="D2" s="408"/>
      <c r="E2" s="408"/>
      <c r="F2" s="408"/>
      <c r="G2" s="408"/>
      <c r="H2" s="408"/>
      <c r="I2" s="408"/>
      <c r="J2" s="440"/>
      <c r="K2" s="408"/>
      <c r="L2" s="408"/>
      <c r="M2" s="439"/>
      <c r="N2" s="1560"/>
      <c r="O2" s="1560"/>
      <c r="P2" s="1560"/>
      <c r="Q2" s="1560"/>
      <c r="R2" s="1560"/>
      <c r="S2" s="1560"/>
      <c r="T2" s="1560"/>
      <c r="U2" s="1560"/>
      <c r="V2" s="1560"/>
      <c r="W2" s="1560"/>
      <c r="AM2" s="438"/>
    </row>
    <row r="3" spans="1:39" ht="13.5" customHeight="1" thickBot="1" x14ac:dyDescent="0.3">
      <c r="N3" s="1561"/>
      <c r="O3" s="1561"/>
      <c r="P3" s="1561"/>
      <c r="Q3" s="1561"/>
      <c r="R3" s="1561"/>
      <c r="S3" s="1561"/>
      <c r="T3" s="1561"/>
      <c r="U3" s="1561"/>
      <c r="V3" s="1561"/>
      <c r="W3" s="1561"/>
    </row>
    <row r="4" spans="1:39" ht="28.5" customHeight="1" thickBot="1" x14ac:dyDescent="0.3">
      <c r="K4" s="405" t="s">
        <v>952</v>
      </c>
      <c r="L4" s="404" t="e">
        <f>+MID(#REF!,1,1)</f>
        <v>#REF!</v>
      </c>
      <c r="M4" s="404" t="e">
        <f>+MID(#REF!,2,1)</f>
        <v>#REF!</v>
      </c>
      <c r="N4" s="404" t="s">
        <v>953</v>
      </c>
      <c r="O4" s="404" t="e">
        <f>LEFT(#REF!,1)</f>
        <v>#REF!</v>
      </c>
      <c r="P4" s="404" t="e">
        <f>RIGHT(#REF!,1)</f>
        <v>#REF!</v>
      </c>
      <c r="Q4" s="404" t="s">
        <v>953</v>
      </c>
      <c r="R4" s="404" t="e">
        <f>+LEFT(#REF!,1)</f>
        <v>#REF!</v>
      </c>
      <c r="S4" s="404" t="e">
        <f>+MID(#REF!,2,1)</f>
        <v>#REF!</v>
      </c>
      <c r="T4" s="404" t="e">
        <f>+MID(#REF!,3,1)</f>
        <v>#REF!</v>
      </c>
      <c r="U4" s="404" t="e">
        <f>+MID(#REF!,4,1)</f>
        <v>#REF!</v>
      </c>
      <c r="V4" s="403" t="s">
        <v>954</v>
      </c>
      <c r="W4" s="402"/>
      <c r="X4" s="402"/>
      <c r="Y4" s="402"/>
      <c r="Z4" s="401"/>
    </row>
    <row r="5" spans="1:39" ht="7.5" customHeight="1" thickBot="1" x14ac:dyDescent="0.35"/>
    <row r="6" spans="1:39" s="397" customFormat="1" ht="14.25" customHeight="1" x14ac:dyDescent="0.25">
      <c r="A6" s="400" t="s">
        <v>955</v>
      </c>
      <c r="B6" s="399"/>
      <c r="C6" s="399"/>
      <c r="D6" s="399"/>
      <c r="E6" s="399"/>
      <c r="F6" s="399"/>
      <c r="G6" s="399"/>
      <c r="H6" s="399"/>
      <c r="I6" s="399"/>
      <c r="J6" s="399"/>
      <c r="K6" s="399"/>
      <c r="L6" s="399"/>
      <c r="M6" s="399"/>
      <c r="N6" s="399"/>
      <c r="O6" s="399"/>
      <c r="P6" s="399"/>
      <c r="Q6" s="399"/>
      <c r="R6" s="399"/>
      <c r="S6" s="398"/>
      <c r="T6" s="399"/>
      <c r="U6" s="399"/>
      <c r="V6" s="399"/>
      <c r="W6" s="399"/>
      <c r="X6" s="399"/>
      <c r="Y6" s="399"/>
      <c r="Z6" s="399"/>
      <c r="AA6" s="399"/>
      <c r="AB6" s="399"/>
      <c r="AC6" s="399"/>
      <c r="AD6" s="399"/>
      <c r="AE6" s="399"/>
      <c r="AF6" s="399"/>
      <c r="AG6" s="399"/>
      <c r="AH6" s="399"/>
      <c r="AI6" s="399"/>
      <c r="AJ6" s="399"/>
      <c r="AK6" s="398"/>
    </row>
    <row r="7" spans="1:39" s="306" customFormat="1" ht="15" customHeight="1" x14ac:dyDescent="0.25">
      <c r="A7" s="315" t="s">
        <v>956</v>
      </c>
      <c r="S7" s="396"/>
      <c r="AK7" s="396"/>
    </row>
    <row r="8" spans="1:39" s="392" customFormat="1" ht="18" customHeight="1" thickBot="1" x14ac:dyDescent="0.3">
      <c r="A8" s="395" t="s">
        <v>957</v>
      </c>
      <c r="B8" s="394"/>
      <c r="C8" s="394"/>
      <c r="D8" s="394"/>
      <c r="E8" s="395"/>
      <c r="F8" s="394"/>
      <c r="G8" s="394"/>
      <c r="H8" s="394"/>
      <c r="I8" s="394"/>
      <c r="J8" s="394"/>
      <c r="K8" s="394"/>
      <c r="L8" s="394"/>
      <c r="M8" s="394"/>
      <c r="N8" s="394"/>
      <c r="O8" s="394"/>
      <c r="P8" s="394"/>
      <c r="Q8" s="394"/>
      <c r="R8" s="394"/>
      <c r="S8" s="393"/>
      <c r="T8" s="394"/>
      <c r="U8" s="394"/>
      <c r="V8" s="394"/>
      <c r="W8" s="394"/>
      <c r="X8" s="394"/>
      <c r="Y8" s="394"/>
      <c r="Z8" s="394"/>
      <c r="AA8" s="394"/>
      <c r="AB8" s="394"/>
      <c r="AC8" s="394"/>
      <c r="AD8" s="394"/>
      <c r="AE8" s="394"/>
      <c r="AF8" s="394"/>
      <c r="AG8" s="394"/>
      <c r="AH8" s="394"/>
      <c r="AI8" s="394"/>
      <c r="AJ8" s="394"/>
      <c r="AK8" s="393"/>
    </row>
    <row r="9" spans="1:39" s="373" customFormat="1" ht="3.75" customHeight="1" thickBot="1" x14ac:dyDescent="0.35"/>
    <row r="10" spans="1:39" s="373" customFormat="1" ht="14.25" customHeight="1" x14ac:dyDescent="0.25">
      <c r="A10" s="375" t="s">
        <v>958</v>
      </c>
      <c r="B10" s="374"/>
      <c r="C10" s="374"/>
      <c r="D10" s="374"/>
      <c r="E10" s="374"/>
      <c r="F10" s="374"/>
      <c r="G10" s="374"/>
      <c r="H10" s="374"/>
      <c r="I10" s="318"/>
      <c r="J10" s="317"/>
      <c r="K10" s="390" t="s">
        <v>959</v>
      </c>
      <c r="L10" s="374"/>
      <c r="M10" s="391"/>
      <c r="N10" s="391"/>
      <c r="O10" s="391"/>
      <c r="P10" s="374"/>
      <c r="Q10" s="390" t="s">
        <v>959</v>
      </c>
      <c r="R10" s="374"/>
      <c r="S10" s="318"/>
      <c r="T10" s="374"/>
      <c r="U10" s="374"/>
      <c r="V10" s="389"/>
      <c r="W10" s="374"/>
      <c r="X10" s="374"/>
      <c r="Y10" s="374"/>
      <c r="Z10" s="374"/>
      <c r="AA10" s="374"/>
      <c r="AB10" s="374"/>
      <c r="AC10" s="374"/>
      <c r="AD10" s="390" t="s">
        <v>960</v>
      </c>
      <c r="AE10" s="390"/>
      <c r="AF10" s="390"/>
      <c r="AG10" s="390" t="s">
        <v>961</v>
      </c>
      <c r="AH10" s="374"/>
      <c r="AI10" s="374"/>
      <c r="AJ10" s="374"/>
      <c r="AK10" s="389"/>
    </row>
    <row r="11" spans="1:39" s="373" customFormat="1" ht="19.5" customHeight="1" x14ac:dyDescent="0.2">
      <c r="A11" s="386" t="e">
        <f>LEFT(#REF!,1)</f>
        <v>#REF!</v>
      </c>
      <c r="B11" s="352" t="e">
        <f>MID(#REF!,2,1)</f>
        <v>#REF!</v>
      </c>
      <c r="C11" s="352" t="e">
        <f>MID(#REF!,3,1)</f>
        <v>#REF!</v>
      </c>
      <c r="D11" s="352" t="e">
        <f>MID(#REF!,4,1)</f>
        <v>#REF!</v>
      </c>
      <c r="E11" s="352" t="e">
        <f>MID(#REF!,5,1)</f>
        <v>#REF!</v>
      </c>
      <c r="F11" s="352" t="e">
        <f>MID(#REF!,6,1)</f>
        <v>#REF!</v>
      </c>
      <c r="G11" s="352" t="e">
        <f>MID(#REF!,7,1)</f>
        <v>#REF!</v>
      </c>
      <c r="H11" s="352" t="e">
        <f>MID(#REF!,8,1)</f>
        <v>#REF!</v>
      </c>
      <c r="I11" s="352" t="e">
        <f>MID(#REF!,9,1)</f>
        <v>#REF!</v>
      </c>
      <c r="J11" s="359" t="e">
        <f>MID(#REF!,10,1)</f>
        <v>#REF!</v>
      </c>
      <c r="K11" s="307"/>
      <c r="V11" s="381"/>
      <c r="W11" s="380" t="s">
        <v>962</v>
      </c>
      <c r="AB11" s="380" t="s">
        <v>963</v>
      </c>
      <c r="AD11" s="352" t="e">
        <f>MID(#REF!,1,1)</f>
        <v>#REF!</v>
      </c>
      <c r="AE11" s="352" t="e">
        <f>MID(#REF!,2,1)</f>
        <v>#REF!</v>
      </c>
      <c r="AF11" s="352"/>
      <c r="AG11" s="352" t="e">
        <f>MID(#REF!,1,1)</f>
        <v>#REF!</v>
      </c>
      <c r="AH11" s="352" t="e">
        <f>MID(#REF!,2,1)</f>
        <v>#REF!</v>
      </c>
      <c r="AI11" s="352" t="e">
        <f>MID(#REF!,3,1)</f>
        <v>#REF!</v>
      </c>
      <c r="AJ11" s="352" t="e">
        <f>MID(#REF!,4,1)</f>
        <v>#REF!</v>
      </c>
      <c r="AK11" s="381"/>
    </row>
    <row r="12" spans="1:39" s="373" customFormat="1" ht="19.5" customHeight="1" thickBot="1" x14ac:dyDescent="0.3">
      <c r="A12" s="315" t="s">
        <v>964</v>
      </c>
      <c r="H12" s="307"/>
      <c r="I12" s="307"/>
      <c r="J12" s="313"/>
      <c r="K12" s="307"/>
      <c r="L12" s="388" t="e">
        <f>IF(#REF!="x","x"," ")</f>
        <v>#REF!</v>
      </c>
      <c r="M12" s="380" t="s">
        <v>965</v>
      </c>
      <c r="N12" s="382"/>
      <c r="O12" s="382"/>
      <c r="P12" s="382"/>
      <c r="Q12" s="382"/>
      <c r="R12" s="388" t="e">
        <f>IF(#REF!="x","x"," ")</f>
        <v>#REF!</v>
      </c>
      <c r="S12" s="380" t="s">
        <v>966</v>
      </c>
      <c r="V12" s="381"/>
      <c r="W12" s="387"/>
      <c r="X12" s="377"/>
      <c r="Y12" s="377"/>
      <c r="Z12" s="377"/>
      <c r="AA12" s="377"/>
      <c r="AB12" s="376" t="s">
        <v>967</v>
      </c>
      <c r="AC12" s="377"/>
      <c r="AD12" s="350" t="e">
        <f>MID(#REF!,1,1)</f>
        <v>#REF!</v>
      </c>
      <c r="AE12" s="350" t="e">
        <f>MID(#REF!,2,1)</f>
        <v>#REF!</v>
      </c>
      <c r="AF12" s="350"/>
      <c r="AG12" s="350" t="e">
        <f>MID(#REF!,1,1)</f>
        <v>#REF!</v>
      </c>
      <c r="AH12" s="350" t="e">
        <f>MID(#REF!,2,1)</f>
        <v>#REF!</v>
      </c>
      <c r="AI12" s="350" t="e">
        <f>MID(#REF!,3,1)</f>
        <v>#REF!</v>
      </c>
      <c r="AJ12" s="350" t="e">
        <f>MID(#REF!,4,1)</f>
        <v>#REF!</v>
      </c>
      <c r="AK12" s="378"/>
    </row>
    <row r="13" spans="1:39" s="373" customFormat="1" ht="19.5" customHeight="1" x14ac:dyDescent="0.2">
      <c r="A13" s="386" t="e">
        <f>LEFT(#REF!,1)</f>
        <v>#REF!</v>
      </c>
      <c r="B13" s="352" t="e">
        <f>MID(#REF!,2,1)</f>
        <v>#REF!</v>
      </c>
      <c r="C13" s="352" t="e">
        <f>MID(#REF!,3,1)</f>
        <v>#REF!</v>
      </c>
      <c r="D13" s="352" t="e">
        <f>MID(#REF!,4,1)</f>
        <v>#REF!</v>
      </c>
      <c r="E13" s="352" t="e">
        <f>MID(#REF!,5,1)</f>
        <v>#REF!</v>
      </c>
      <c r="F13" s="352" t="e">
        <f>MID(#REF!,6,1)</f>
        <v>#REF!</v>
      </c>
      <c r="G13" s="352" t="e">
        <f>MID(#REF!,7,1)</f>
        <v>#REF!</v>
      </c>
      <c r="H13" s="352" t="e">
        <f>MID(#REF!,8,1)</f>
        <v>#REF!</v>
      </c>
      <c r="I13" s="307"/>
      <c r="J13" s="313"/>
      <c r="K13" s="307"/>
      <c r="L13" s="384" t="e">
        <f>IF(#REF!="x","x", "")</f>
        <v>#REF!</v>
      </c>
      <c r="M13" s="380" t="s">
        <v>968</v>
      </c>
      <c r="N13" s="382"/>
      <c r="O13" s="382"/>
      <c r="P13" s="382"/>
      <c r="Q13" s="382"/>
      <c r="R13" s="385" t="e">
        <f>IF(#REF!="x","x"," ")</f>
        <v>#REF!</v>
      </c>
      <c r="S13" s="380" t="s">
        <v>969</v>
      </c>
      <c r="V13" s="381"/>
      <c r="W13" s="380" t="s">
        <v>970</v>
      </c>
      <c r="Y13" s="306"/>
      <c r="Z13" s="307"/>
      <c r="AA13" s="307"/>
      <c r="AB13" s="382"/>
      <c r="AC13" s="307"/>
      <c r="AD13" s="384"/>
      <c r="AE13" s="384"/>
      <c r="AF13" s="384"/>
      <c r="AG13" s="384"/>
      <c r="AH13" s="384"/>
      <c r="AI13" s="384"/>
      <c r="AJ13" s="384"/>
      <c r="AK13" s="313"/>
    </row>
    <row r="14" spans="1:39" s="373" customFormat="1" ht="19.5" customHeight="1" x14ac:dyDescent="0.2">
      <c r="A14" s="315" t="s">
        <v>971</v>
      </c>
      <c r="I14" s="307"/>
      <c r="J14" s="313"/>
      <c r="K14" s="307"/>
      <c r="L14" s="307"/>
      <c r="M14" s="380"/>
      <c r="N14" s="382"/>
      <c r="O14" s="382"/>
      <c r="P14" s="382"/>
      <c r="Q14" s="382"/>
      <c r="R14" s="383" t="s">
        <v>972</v>
      </c>
      <c r="S14" s="382"/>
      <c r="V14" s="381"/>
      <c r="W14" s="380" t="s">
        <v>945</v>
      </c>
      <c r="Y14" s="306"/>
      <c r="Z14" s="307"/>
      <c r="AA14" s="307"/>
      <c r="AB14" s="380" t="s">
        <v>963</v>
      </c>
      <c r="AC14" s="307"/>
      <c r="AD14" s="352" t="e">
        <f>MID(#REF!,1,1)</f>
        <v>#REF!</v>
      </c>
      <c r="AE14" s="352" t="e">
        <f>MID(#REF!,2,1)</f>
        <v>#REF!</v>
      </c>
      <c r="AF14" s="352"/>
      <c r="AG14" s="352" t="e">
        <f>MID(#REF!,1,1)</f>
        <v>#REF!</v>
      </c>
      <c r="AH14" s="352" t="e">
        <f>MID(#REF!,2,1)</f>
        <v>#REF!</v>
      </c>
      <c r="AI14" s="352" t="e">
        <f>MID(#REF!,3,1)</f>
        <v>#REF!</v>
      </c>
      <c r="AJ14" s="352" t="e">
        <f>MID(#REF!,4,1)</f>
        <v>#REF!</v>
      </c>
      <c r="AK14" s="313"/>
    </row>
    <row r="15" spans="1:39" s="373" customFormat="1" ht="19.5" customHeight="1" thickBot="1" x14ac:dyDescent="0.25">
      <c r="A15" s="379" t="e">
        <f>LEFT(#REF!,1)</f>
        <v>#REF!</v>
      </c>
      <c r="B15" s="309" t="e">
        <f>MID(#REF!,2,1)</f>
        <v>#REF!</v>
      </c>
      <c r="C15" s="377" t="s">
        <v>953</v>
      </c>
      <c r="D15" s="309" t="e">
        <f>MID(#REF!,3,1)</f>
        <v>#REF!</v>
      </c>
      <c r="E15" s="309" t="e">
        <f>MID(#REF!,4,1)</f>
        <v>#REF!</v>
      </c>
      <c r="F15" s="329" t="s">
        <v>953</v>
      </c>
      <c r="G15" s="309" t="e">
        <f>MID(#REF!,5,1)</f>
        <v>#REF!</v>
      </c>
      <c r="H15" s="309"/>
      <c r="I15" s="309"/>
      <c r="J15" s="308"/>
      <c r="K15" s="309"/>
      <c r="L15" s="309"/>
      <c r="M15" s="309"/>
      <c r="N15" s="309"/>
      <c r="O15" s="309"/>
      <c r="P15" s="309"/>
      <c r="Q15" s="309"/>
      <c r="R15" s="309"/>
      <c r="S15" s="309"/>
      <c r="T15" s="377"/>
      <c r="U15" s="377"/>
      <c r="V15" s="378"/>
      <c r="W15" s="376" t="s">
        <v>973</v>
      </c>
      <c r="X15" s="377"/>
      <c r="Y15" s="310"/>
      <c r="Z15" s="309"/>
      <c r="AA15" s="309"/>
      <c r="AB15" s="376" t="s">
        <v>967</v>
      </c>
      <c r="AC15" s="309"/>
      <c r="AD15" s="350" t="e">
        <f>MID(#REF!,1,1)</f>
        <v>#REF!</v>
      </c>
      <c r="AE15" s="350" t="e">
        <f>MID(#REF!,2,1)</f>
        <v>#REF!</v>
      </c>
      <c r="AF15" s="350"/>
      <c r="AG15" s="350" t="e">
        <f>MID(#REF!,1,1)</f>
        <v>#REF!</v>
      </c>
      <c r="AH15" s="350" t="e">
        <f>MID(#REF!,2,1)</f>
        <v>#REF!</v>
      </c>
      <c r="AI15" s="350" t="e">
        <f>MID(#REF!,3,1)</f>
        <v>#REF!</v>
      </c>
      <c r="AJ15" s="350" t="e">
        <f>MID(#REF!,4,1)</f>
        <v>#REF!</v>
      </c>
      <c r="AK15" s="308"/>
    </row>
    <row r="16" spans="1:39" s="373" customFormat="1" ht="4.5" customHeight="1" x14ac:dyDescent="0.3">
      <c r="F16" s="374"/>
      <c r="H16" s="307"/>
      <c r="I16" s="307"/>
      <c r="J16" s="307"/>
      <c r="K16" s="307"/>
      <c r="L16" s="307"/>
      <c r="M16" s="307"/>
      <c r="N16" s="307"/>
      <c r="O16" s="307"/>
      <c r="P16" s="307"/>
      <c r="Q16" s="307"/>
      <c r="R16" s="307"/>
      <c r="S16" s="307"/>
      <c r="V16" s="307"/>
      <c r="W16" s="307"/>
      <c r="X16" s="307"/>
      <c r="Y16" s="307"/>
      <c r="Z16" s="307"/>
      <c r="AA16" s="307"/>
      <c r="AB16" s="307"/>
      <c r="AC16" s="307"/>
      <c r="AD16" s="307"/>
      <c r="AE16" s="307"/>
      <c r="AF16" s="307"/>
      <c r="AG16" s="307"/>
      <c r="AH16" s="307"/>
      <c r="AI16" s="307"/>
      <c r="AJ16" s="307"/>
      <c r="AK16" s="307"/>
    </row>
    <row r="17" spans="1:39" s="373" customFormat="1" ht="3" customHeight="1" thickBot="1" x14ac:dyDescent="0.35">
      <c r="H17" s="307"/>
      <c r="I17" s="307"/>
      <c r="J17" s="307"/>
      <c r="K17" s="307"/>
      <c r="L17" s="307"/>
      <c r="M17" s="307"/>
      <c r="N17" s="307"/>
      <c r="O17" s="307"/>
      <c r="P17" s="307"/>
      <c r="Q17" s="307"/>
      <c r="R17" s="307"/>
      <c r="S17" s="307"/>
      <c r="W17" s="307"/>
      <c r="X17" s="307"/>
      <c r="Y17" s="307"/>
      <c r="Z17" s="307"/>
      <c r="AA17" s="307"/>
      <c r="AB17" s="307"/>
      <c r="AC17" s="307"/>
      <c r="AD17" s="307"/>
      <c r="AE17" s="307"/>
      <c r="AF17" s="307"/>
      <c r="AG17" s="307"/>
      <c r="AH17" s="307"/>
      <c r="AI17" s="307"/>
      <c r="AJ17" s="307"/>
      <c r="AK17" s="307"/>
    </row>
    <row r="18" spans="1:39" s="373" customFormat="1" ht="16.5" x14ac:dyDescent="0.25">
      <c r="A18" s="375" t="s">
        <v>974</v>
      </c>
      <c r="B18" s="374"/>
      <c r="C18" s="374"/>
      <c r="D18" s="374"/>
      <c r="E18" s="374"/>
      <c r="F18" s="374"/>
      <c r="G18" s="374"/>
      <c r="H18" s="318"/>
      <c r="I18" s="318"/>
      <c r="J18" s="318"/>
      <c r="K18" s="318"/>
      <c r="L18" s="318"/>
      <c r="M18" s="318"/>
      <c r="N18" s="318"/>
      <c r="O18" s="318"/>
      <c r="P18" s="318"/>
      <c r="Q18" s="318"/>
      <c r="R18" s="318"/>
      <c r="S18" s="318"/>
      <c r="T18" s="374"/>
      <c r="U18" s="374"/>
      <c r="V18" s="374"/>
      <c r="W18" s="318"/>
      <c r="X18" s="318"/>
      <c r="Y18" s="318"/>
      <c r="Z18" s="318"/>
      <c r="AA18" s="318"/>
      <c r="AB18" s="318"/>
      <c r="AC18" s="318"/>
      <c r="AD18" s="318"/>
      <c r="AE18" s="318"/>
      <c r="AF18" s="318"/>
      <c r="AG18" s="318"/>
      <c r="AH18" s="318"/>
      <c r="AI18" s="318"/>
      <c r="AJ18" s="318"/>
      <c r="AK18" s="317"/>
    </row>
    <row r="19" spans="1:39" s="307" customFormat="1" ht="19.5" customHeight="1" x14ac:dyDescent="0.3">
      <c r="A19" s="360" t="e">
        <f>+LEFT(#REF!,1)</f>
        <v>#REF!</v>
      </c>
      <c r="B19" s="352" t="e">
        <f>+MID(#REF!,2,1)</f>
        <v>#REF!</v>
      </c>
      <c r="C19" s="352" t="e">
        <f>+MID(#REF!,3,1)</f>
        <v>#REF!</v>
      </c>
      <c r="D19" s="352" t="e">
        <f>+MID(#REF!,4,1)</f>
        <v>#REF!</v>
      </c>
      <c r="E19" s="352" t="e">
        <f>+MID(#REF!,5,1)</f>
        <v>#REF!</v>
      </c>
      <c r="F19" s="352" t="e">
        <f>+MID(#REF!,6,1)</f>
        <v>#REF!</v>
      </c>
      <c r="G19" s="352" t="e">
        <f>+MID(#REF!,7,1)</f>
        <v>#REF!</v>
      </c>
      <c r="H19" s="352" t="e">
        <f>+MID(#REF!,8,1)</f>
        <v>#REF!</v>
      </c>
      <c r="I19" s="352" t="e">
        <f>+MID(#REF!,9,1)</f>
        <v>#REF!</v>
      </c>
      <c r="J19" s="352" t="e">
        <f>+MID(#REF!,10,1)</f>
        <v>#REF!</v>
      </c>
      <c r="K19" s="352" t="e">
        <f>+MID(#REF!,11,1)</f>
        <v>#REF!</v>
      </c>
      <c r="L19" s="352" t="e">
        <f>+MID(#REF!,12,1)</f>
        <v>#REF!</v>
      </c>
      <c r="M19" s="352" t="e">
        <f>+MID(#REF!,13,1)</f>
        <v>#REF!</v>
      </c>
      <c r="N19" s="352" t="e">
        <f>+MID(#REF!,14,1)</f>
        <v>#REF!</v>
      </c>
      <c r="O19" s="352" t="e">
        <f>+MID(#REF!,15,1)</f>
        <v>#REF!</v>
      </c>
      <c r="P19" s="352" t="e">
        <f>+MID(#REF!,16,1)</f>
        <v>#REF!</v>
      </c>
      <c r="Q19" s="352" t="e">
        <f>+MID(#REF!,17,1)</f>
        <v>#REF!</v>
      </c>
      <c r="R19" s="352" t="e">
        <f>+MID(#REF!,18,1)</f>
        <v>#REF!</v>
      </c>
      <c r="S19" s="352" t="e">
        <f>+MID(#REF!,19,1)</f>
        <v>#REF!</v>
      </c>
      <c r="T19" s="352" t="e">
        <f>+MID(#REF!,20,1)</f>
        <v>#REF!</v>
      </c>
      <c r="U19" s="352" t="e">
        <f>+MID(#REF!,21,1)</f>
        <v>#REF!</v>
      </c>
      <c r="V19" s="352" t="e">
        <f>+MID(#REF!,22,1)</f>
        <v>#REF!</v>
      </c>
      <c r="W19" s="352" t="e">
        <f>+MID(#REF!,23,1)</f>
        <v>#REF!</v>
      </c>
      <c r="X19" s="352" t="e">
        <f>+MID(#REF!,24,1)</f>
        <v>#REF!</v>
      </c>
      <c r="Y19" s="352" t="e">
        <f>+MID(#REF!,25,1)</f>
        <v>#REF!</v>
      </c>
      <c r="Z19" s="352" t="e">
        <f>+MID(#REF!,26,1)</f>
        <v>#REF!</v>
      </c>
      <c r="AA19" s="352" t="e">
        <f>+MID(#REF!,27,1)</f>
        <v>#REF!</v>
      </c>
      <c r="AB19" s="352" t="e">
        <f>+MID(#REF!,28,1)</f>
        <v>#REF!</v>
      </c>
      <c r="AC19" s="352" t="e">
        <f>+MID(#REF!,29,1)</f>
        <v>#REF!</v>
      </c>
      <c r="AD19" s="352" t="e">
        <f>+MID(#REF!,30,1)</f>
        <v>#REF!</v>
      </c>
      <c r="AE19" s="352" t="e">
        <f>+MID(#REF!,31,1)</f>
        <v>#REF!</v>
      </c>
      <c r="AF19" s="352" t="e">
        <f>+MID(#REF!,32,1)</f>
        <v>#REF!</v>
      </c>
      <c r="AG19" s="352" t="e">
        <f>+MID(#REF!,33,1)</f>
        <v>#REF!</v>
      </c>
      <c r="AH19" s="352" t="e">
        <f>+MID(#REF!,34,1)</f>
        <v>#REF!</v>
      </c>
      <c r="AI19" s="352" t="e">
        <f>+MID(#REF!,35,1)</f>
        <v>#REF!</v>
      </c>
      <c r="AJ19" s="352" t="e">
        <f>+MID(#REF!,36,1)</f>
        <v>#REF!</v>
      </c>
      <c r="AK19" s="359" t="e">
        <f>+MID(#REF!,37,1)</f>
        <v>#REF!</v>
      </c>
      <c r="AL19" s="373"/>
      <c r="AM19" s="373"/>
    </row>
    <row r="20" spans="1:39" s="354" customFormat="1" ht="19.5" customHeight="1" x14ac:dyDescent="0.3">
      <c r="A20" s="360" t="e">
        <f>+MID(#REF!,38,1)</f>
        <v>#REF!</v>
      </c>
      <c r="B20" s="352" t="e">
        <f>+MID(#REF!,39,1)</f>
        <v>#REF!</v>
      </c>
      <c r="C20" s="352" t="e">
        <f>+MID(#REF!,40,1)</f>
        <v>#REF!</v>
      </c>
      <c r="D20" s="352" t="e">
        <f>+MID(#REF!,41,1)</f>
        <v>#REF!</v>
      </c>
      <c r="E20" s="352" t="e">
        <f>+MID(#REF!,42,1)</f>
        <v>#REF!</v>
      </c>
      <c r="F20" s="352" t="e">
        <f>+MID(#REF!,43,1)</f>
        <v>#REF!</v>
      </c>
      <c r="G20" s="352" t="e">
        <f>+MID(#REF!,44,1)</f>
        <v>#REF!</v>
      </c>
      <c r="H20" s="352" t="e">
        <f>+MID(#REF!,45,1)</f>
        <v>#REF!</v>
      </c>
      <c r="I20" s="352" t="e">
        <f>+MID(#REF!,46,1)</f>
        <v>#REF!</v>
      </c>
      <c r="J20" s="352" t="e">
        <f>+MID(#REF!,47,1)</f>
        <v>#REF!</v>
      </c>
      <c r="K20" s="352" t="e">
        <f>+MID(#REF!,48,1)</f>
        <v>#REF!</v>
      </c>
      <c r="L20" s="352" t="e">
        <f>+MID(#REF!,49,1)</f>
        <v>#REF!</v>
      </c>
      <c r="M20" s="352" t="e">
        <f>+MID(#REF!,50,1)</f>
        <v>#REF!</v>
      </c>
      <c r="N20" s="352" t="e">
        <f>+MID(#REF!,51,1)</f>
        <v>#REF!</v>
      </c>
      <c r="O20" s="352" t="e">
        <f>+MID(#REF!,52,1)</f>
        <v>#REF!</v>
      </c>
      <c r="P20" s="352" t="e">
        <f>+MID(#REF!,53,1)</f>
        <v>#REF!</v>
      </c>
      <c r="Q20" s="352" t="e">
        <f>+MID(#REF!,54,1)</f>
        <v>#REF!</v>
      </c>
      <c r="R20" s="352" t="e">
        <f>+MID(#REF!,55,1)</f>
        <v>#REF!</v>
      </c>
      <c r="S20" s="352" t="e">
        <f>+MID(#REF!,56,1)</f>
        <v>#REF!</v>
      </c>
      <c r="T20" s="352" t="e">
        <f>+MID(#REF!,57,1)</f>
        <v>#REF!</v>
      </c>
      <c r="U20" s="352" t="e">
        <f>+MID(#REF!,58,1)</f>
        <v>#REF!</v>
      </c>
      <c r="V20" s="352" t="e">
        <f>+MID(#REF!,59,1)</f>
        <v>#REF!</v>
      </c>
      <c r="W20" s="352" t="e">
        <f>+MID(#REF!,60,1)</f>
        <v>#REF!</v>
      </c>
      <c r="X20" s="352" t="e">
        <f>+MID(#REF!,61,1)</f>
        <v>#REF!</v>
      </c>
      <c r="Y20" s="352" t="e">
        <f>+MID(#REF!,62,1)</f>
        <v>#REF!</v>
      </c>
      <c r="Z20" s="352" t="e">
        <f>+MID(#REF!,63,1)</f>
        <v>#REF!</v>
      </c>
      <c r="AA20" s="352" t="e">
        <f>+MID(#REF!,64,1)</f>
        <v>#REF!</v>
      </c>
      <c r="AB20" s="352" t="e">
        <f>+MID(#REF!,65,1)</f>
        <v>#REF!</v>
      </c>
      <c r="AC20" s="352" t="e">
        <f>+MID(#REF!,66,1)</f>
        <v>#REF!</v>
      </c>
      <c r="AD20" s="352" t="e">
        <f>+MID(#REF!,67,1)</f>
        <v>#REF!</v>
      </c>
      <c r="AE20" s="352" t="e">
        <f>+MID(#REF!,68,1)</f>
        <v>#REF!</v>
      </c>
      <c r="AF20" s="352" t="e">
        <f>+MID(#REF!,69,1)</f>
        <v>#REF!</v>
      </c>
      <c r="AG20" s="352" t="e">
        <f>+MID(#REF!,70,1)</f>
        <v>#REF!</v>
      </c>
      <c r="AH20" s="352" t="e">
        <f>+MID(#REF!,71,1)</f>
        <v>#REF!</v>
      </c>
      <c r="AI20" s="352" t="e">
        <f>+MID(#REF!,72,1)</f>
        <v>#REF!</v>
      </c>
      <c r="AJ20" s="352" t="e">
        <f>+MID(#REF!,73,1)</f>
        <v>#REF!</v>
      </c>
      <c r="AK20" s="359" t="e">
        <f>+MID(#REF!,74,1)</f>
        <v>#REF!</v>
      </c>
    </row>
    <row r="21" spans="1:39" ht="12.75" customHeight="1" x14ac:dyDescent="0.3">
      <c r="A21" s="372"/>
      <c r="B21" s="371"/>
      <c r="C21" s="371"/>
      <c r="D21" s="371"/>
      <c r="E21" s="371"/>
      <c r="F21" s="371"/>
      <c r="G21" s="371"/>
      <c r="H21" s="371"/>
      <c r="I21" s="371"/>
      <c r="J21" s="371"/>
      <c r="K21" s="371"/>
      <c r="L21" s="371"/>
      <c r="M21" s="371"/>
      <c r="N21" s="371"/>
      <c r="O21" s="371"/>
      <c r="P21" s="371"/>
      <c r="Q21" s="371"/>
      <c r="R21" s="371"/>
      <c r="S21" s="371"/>
      <c r="T21" s="371"/>
      <c r="U21" s="371"/>
      <c r="V21" s="371"/>
      <c r="W21" s="370"/>
      <c r="X21" s="370"/>
      <c r="Y21" s="370"/>
      <c r="Z21" s="370"/>
      <c r="AA21" s="370"/>
      <c r="AB21" s="370"/>
      <c r="AC21" s="370"/>
      <c r="AD21" s="370"/>
      <c r="AE21" s="370"/>
      <c r="AF21" s="370"/>
      <c r="AG21" s="370"/>
      <c r="AH21" s="370"/>
      <c r="AI21" s="370"/>
      <c r="AJ21" s="370"/>
      <c r="AK21" s="369"/>
    </row>
    <row r="22" spans="1:39" ht="19.5" hidden="1" customHeight="1" x14ac:dyDescent="0.3">
      <c r="A22" s="368"/>
      <c r="B22" s="367"/>
      <c r="C22" s="367"/>
      <c r="D22" s="367"/>
      <c r="E22" s="367"/>
      <c r="F22" s="367"/>
      <c r="G22" s="367" t="e">
        <f>+MID(#REF!,7,1)</f>
        <v>#REF!</v>
      </c>
      <c r="H22" s="367" t="e">
        <f>+MID(#REF!,8,1)</f>
        <v>#REF!</v>
      </c>
      <c r="I22" s="367" t="e">
        <f>+MID(#REF!,9,1)</f>
        <v>#REF!</v>
      </c>
      <c r="J22" s="367" t="e">
        <f>+MID(#REF!,10,1)</f>
        <v>#REF!</v>
      </c>
      <c r="K22" s="367" t="e">
        <f>+MID(#REF!,11,1)</f>
        <v>#REF!</v>
      </c>
      <c r="L22" s="367" t="e">
        <f>+MID(#REF!,12,1)</f>
        <v>#REF!</v>
      </c>
      <c r="M22" s="367" t="e">
        <f>+MID(#REF!,13,1)</f>
        <v>#REF!</v>
      </c>
      <c r="N22" s="367" t="e">
        <f>+MID(#REF!,14,1)</f>
        <v>#REF!</v>
      </c>
      <c r="O22" s="367" t="e">
        <f>+MID(#REF!,15,1)</f>
        <v>#REF!</v>
      </c>
      <c r="P22" s="367" t="e">
        <f>+MID(#REF!,16,1)</f>
        <v>#REF!</v>
      </c>
      <c r="Q22" s="367" t="e">
        <f>+MID(#REF!,17,1)</f>
        <v>#REF!</v>
      </c>
      <c r="R22" s="367" t="e">
        <f>+MID(#REF!,18,1)</f>
        <v>#REF!</v>
      </c>
      <c r="S22" s="367" t="e">
        <f>+MID(#REF!,19,1)</f>
        <v>#REF!</v>
      </c>
      <c r="T22" s="367" t="e">
        <f>+MID(#REF!,20,1)</f>
        <v>#REF!</v>
      </c>
      <c r="U22" s="367" t="e">
        <f>+MID(#REF!,21,1)</f>
        <v>#REF!</v>
      </c>
      <c r="V22" s="367" t="e">
        <f>+MID(#REF!,22,1)</f>
        <v>#REF!</v>
      </c>
      <c r="W22" s="367" t="e">
        <f>+MID(#REF!,23,1)</f>
        <v>#REF!</v>
      </c>
      <c r="X22" s="367" t="e">
        <f>+MID(#REF!,24,1)</f>
        <v>#REF!</v>
      </c>
      <c r="Y22" s="367" t="e">
        <f>+MID(#REF!,25,1)</f>
        <v>#REF!</v>
      </c>
      <c r="Z22" s="367" t="e">
        <f>+MID(#REF!,26,1)</f>
        <v>#REF!</v>
      </c>
      <c r="AA22" s="367" t="e">
        <f>+MID(#REF!,27,1)</f>
        <v>#REF!</v>
      </c>
      <c r="AB22" s="367" t="e">
        <f>+MID(#REF!,28,1)</f>
        <v>#REF!</v>
      </c>
      <c r="AC22" s="367" t="e">
        <f>+MID(#REF!,29,1)</f>
        <v>#REF!</v>
      </c>
      <c r="AD22" s="367" t="e">
        <f>+MID(#REF!,30,1)</f>
        <v>#REF!</v>
      </c>
      <c r="AE22" s="367" t="e">
        <f>+MID(#REF!,31,1)</f>
        <v>#REF!</v>
      </c>
      <c r="AF22" s="367" t="e">
        <f>+MID(#REF!,32,1)</f>
        <v>#REF!</v>
      </c>
      <c r="AG22" s="367" t="e">
        <f>+MID(#REF!,33,1)</f>
        <v>#REF!</v>
      </c>
      <c r="AH22" s="367" t="e">
        <f>+MID(#REF!,34,1)</f>
        <v>#REF!</v>
      </c>
      <c r="AI22" s="367" t="e">
        <f>+MID(#REF!,35,1)</f>
        <v>#REF!</v>
      </c>
      <c r="AJ22" s="367" t="e">
        <f>+MID(#REF!,36,1)</f>
        <v>#REF!</v>
      </c>
      <c r="AK22" s="366" t="e">
        <f>+MID(#REF!,37,1)</f>
        <v>#REF!</v>
      </c>
    </row>
    <row r="23" spans="1:39" s="361" customFormat="1" ht="14.25" customHeight="1" x14ac:dyDescent="0.25">
      <c r="A23" s="365" t="s">
        <v>975</v>
      </c>
      <c r="B23" s="364"/>
      <c r="C23" s="364"/>
      <c r="D23" s="364"/>
      <c r="E23" s="364"/>
      <c r="F23" s="364"/>
      <c r="G23" s="364"/>
      <c r="H23" s="364"/>
      <c r="I23" s="364"/>
      <c r="J23" s="364"/>
      <c r="K23" s="364"/>
      <c r="L23" s="364"/>
      <c r="M23" s="364"/>
      <c r="N23" s="364"/>
      <c r="O23" s="364"/>
      <c r="P23" s="364"/>
      <c r="Q23" s="364"/>
      <c r="R23" s="364"/>
      <c r="S23" s="364"/>
      <c r="T23" s="364"/>
      <c r="U23" s="364"/>
      <c r="V23" s="364"/>
      <c r="W23" s="363"/>
      <c r="X23" s="363"/>
      <c r="Y23" s="363"/>
      <c r="Z23" s="363"/>
      <c r="AA23" s="363"/>
      <c r="AB23" s="363"/>
      <c r="AC23" s="363"/>
      <c r="AD23" s="363"/>
      <c r="AE23" s="363"/>
      <c r="AF23" s="363"/>
      <c r="AG23" s="363"/>
      <c r="AH23" s="363"/>
      <c r="AI23" s="363"/>
      <c r="AJ23" s="363"/>
      <c r="AK23" s="362"/>
    </row>
    <row r="24" spans="1:39" x14ac:dyDescent="0.25">
      <c r="A24" s="357" t="s">
        <v>976</v>
      </c>
      <c r="W24" s="307"/>
      <c r="X24" s="307"/>
      <c r="Y24" s="307"/>
      <c r="Z24" s="307"/>
      <c r="AA24" s="307"/>
      <c r="AC24" s="307"/>
      <c r="AD24" s="306" t="s">
        <v>977</v>
      </c>
      <c r="AE24" s="307"/>
      <c r="AF24" s="307"/>
      <c r="AG24" s="307"/>
      <c r="AH24" s="307"/>
      <c r="AI24" s="307"/>
      <c r="AJ24" s="307"/>
      <c r="AK24" s="313"/>
    </row>
    <row r="25" spans="1:39" s="354" customFormat="1" ht="19.5" customHeight="1" x14ac:dyDescent="0.3">
      <c r="A25" s="360" t="e">
        <f>+LEFT(#REF!,1)</f>
        <v>#REF!</v>
      </c>
      <c r="B25" s="352" t="e">
        <f>+MID(#REF!,2,1)</f>
        <v>#REF!</v>
      </c>
      <c r="C25" s="352" t="e">
        <f>+MID(#REF!,3,1)</f>
        <v>#REF!</v>
      </c>
      <c r="D25" s="352" t="e">
        <f>+MID(#REF!,4,1)</f>
        <v>#REF!</v>
      </c>
      <c r="E25" s="352" t="e">
        <f>+MID(#REF!,5,1)</f>
        <v>#REF!</v>
      </c>
      <c r="F25" s="352" t="e">
        <f>+MID(#REF!,6,1)</f>
        <v>#REF!</v>
      </c>
      <c r="G25" s="352" t="e">
        <f>+MID(#REF!,7,1)</f>
        <v>#REF!</v>
      </c>
      <c r="H25" s="352" t="e">
        <f>+MID(#REF!,8,1)</f>
        <v>#REF!</v>
      </c>
      <c r="I25" s="352" t="e">
        <f>+MID(#REF!,9,1)</f>
        <v>#REF!</v>
      </c>
      <c r="J25" s="352" t="e">
        <f>+MID(#REF!,10,1)</f>
        <v>#REF!</v>
      </c>
      <c r="K25" s="352" t="e">
        <f>+MID(#REF!,11,1)</f>
        <v>#REF!</v>
      </c>
      <c r="L25" s="352" t="e">
        <f>+MID(#REF!,12,1)</f>
        <v>#REF!</v>
      </c>
      <c r="M25" s="352" t="e">
        <f>+MID(#REF!,13,1)</f>
        <v>#REF!</v>
      </c>
      <c r="N25" s="352" t="e">
        <f>+MID(#REF!,14,1)</f>
        <v>#REF!</v>
      </c>
      <c r="O25" s="352" t="e">
        <f>+MID(#REF!,15,1)</f>
        <v>#REF!</v>
      </c>
      <c r="P25" s="352" t="e">
        <f>+MID(#REF!,16,1)</f>
        <v>#REF!</v>
      </c>
      <c r="Q25" s="352" t="e">
        <f>+MID(#REF!,17,1)</f>
        <v>#REF!</v>
      </c>
      <c r="R25" s="352" t="e">
        <f>+MID(#REF!,18,1)</f>
        <v>#REF!</v>
      </c>
      <c r="S25" s="352" t="e">
        <f>+MID(#REF!,19,1)</f>
        <v>#REF!</v>
      </c>
      <c r="T25" s="352" t="e">
        <f>+MID(#REF!,20,1)</f>
        <v>#REF!</v>
      </c>
      <c r="U25" s="352" t="e">
        <f>+MID(#REF!,21,1)</f>
        <v>#REF!</v>
      </c>
      <c r="V25" s="352" t="e">
        <f>+MID(#REF!,22,1)</f>
        <v>#REF!</v>
      </c>
      <c r="W25" s="352" t="e">
        <f>+MID(#REF!,23,1)</f>
        <v>#REF!</v>
      </c>
      <c r="X25" s="352" t="e">
        <f>+MID(#REF!,24,1)</f>
        <v>#REF!</v>
      </c>
      <c r="Y25" s="352" t="e">
        <f>+MID(#REF!,25,1)</f>
        <v>#REF!</v>
      </c>
      <c r="Z25" s="352" t="e">
        <f>+MID(#REF!,26,1)</f>
        <v>#REF!</v>
      </c>
      <c r="AA25" s="352" t="e">
        <f>+MID(#REF!,27,1)</f>
        <v>#REF!</v>
      </c>
      <c r="AB25" s="352" t="e">
        <f>+MID(#REF!,28,1)</f>
        <v>#REF!</v>
      </c>
      <c r="AD25" s="352" t="e">
        <f>+LEFT(#REF!,1)</f>
        <v>#REF!</v>
      </c>
      <c r="AE25" s="352" t="e">
        <f>+MID(#REF!,2,1)</f>
        <v>#REF!</v>
      </c>
      <c r="AF25" s="352" t="e">
        <f>+MID(#REF!,3,1)</f>
        <v>#REF!</v>
      </c>
      <c r="AG25" s="352" t="e">
        <f>+MID(#REF!,4,1)</f>
        <v>#REF!</v>
      </c>
      <c r="AH25" s="352" t="e">
        <f>+MID(#REF!,5,1)</f>
        <v>#REF!</v>
      </c>
      <c r="AI25" s="352" t="e">
        <f>+MID(#REF!,6,1)</f>
        <v>#REF!</v>
      </c>
      <c r="AJ25" s="352" t="e">
        <f>+MID(#REF!,7,1)</f>
        <v>#REF!</v>
      </c>
      <c r="AK25" s="359" t="e">
        <f>+MID(#REF!,8,1)</f>
        <v>#REF!</v>
      </c>
    </row>
    <row r="26" spans="1:39" x14ac:dyDescent="0.25">
      <c r="A26" s="357" t="s">
        <v>978</v>
      </c>
      <c r="G26" s="356" t="s">
        <v>979</v>
      </c>
      <c r="H26" s="356"/>
      <c r="I26" s="356"/>
      <c r="J26" s="356"/>
      <c r="K26" s="356"/>
      <c r="L26" s="356"/>
      <c r="M26" s="356"/>
      <c r="N26" s="356"/>
      <c r="O26" s="356"/>
      <c r="P26" s="356"/>
      <c r="Q26" s="356"/>
      <c r="R26" s="356"/>
      <c r="S26" s="356"/>
      <c r="T26" s="356"/>
      <c r="U26" s="356"/>
      <c r="V26" s="356"/>
      <c r="W26" s="356"/>
      <c r="X26" s="356"/>
      <c r="Y26" s="356"/>
      <c r="Z26" s="356"/>
      <c r="AA26" s="356"/>
      <c r="AB26" s="356"/>
      <c r="AC26" s="356"/>
      <c r="AD26" s="356"/>
      <c r="AE26" s="307"/>
      <c r="AF26" s="307"/>
      <c r="AG26" s="307"/>
      <c r="AH26" s="307"/>
      <c r="AI26" s="307"/>
      <c r="AJ26" s="307"/>
      <c r="AK26" s="313"/>
    </row>
    <row r="27" spans="1:39" s="354" customFormat="1" ht="19.5" customHeight="1" x14ac:dyDescent="0.3">
      <c r="A27" s="360" t="e">
        <f>+LEFT(#REF!,1)</f>
        <v>#REF!</v>
      </c>
      <c r="B27" s="352" t="e">
        <f>+MID(#REF!,2,1)</f>
        <v>#REF!</v>
      </c>
      <c r="C27" s="352" t="e">
        <f>+MID(#REF!,3,1)</f>
        <v>#REF!</v>
      </c>
      <c r="D27" s="352" t="e">
        <f>+MID(#REF!,4,1)</f>
        <v>#REF!</v>
      </c>
      <c r="E27" s="352" t="e">
        <f>+MID(#REF!,5,1)</f>
        <v>#REF!</v>
      </c>
      <c r="F27" s="352"/>
      <c r="G27" s="352" t="e">
        <f>+LEFT(#REF!,1)</f>
        <v>#REF!</v>
      </c>
      <c r="H27" s="352" t="e">
        <f>+MID(#REF!,2,1)</f>
        <v>#REF!</v>
      </c>
      <c r="I27" s="352" t="e">
        <f>+MID(#REF!,3,1)</f>
        <v>#REF!</v>
      </c>
      <c r="J27" s="352" t="e">
        <f>+MID(#REF!,4,1)</f>
        <v>#REF!</v>
      </c>
      <c r="K27" s="352" t="e">
        <f>+MID(#REF!,5,1)</f>
        <v>#REF!</v>
      </c>
      <c r="L27" s="352" t="e">
        <f>+MID(#REF!,6,1)</f>
        <v>#REF!</v>
      </c>
      <c r="M27" s="352" t="e">
        <f>+MID(#REF!,7,1)</f>
        <v>#REF!</v>
      </c>
      <c r="N27" s="352" t="e">
        <f>+MID(#REF!,8,1)</f>
        <v>#REF!</v>
      </c>
      <c r="O27" s="352" t="e">
        <f>+MID(#REF!,9,1)</f>
        <v>#REF!</v>
      </c>
      <c r="P27" s="352" t="e">
        <f>+MID(#REF!,10,1)</f>
        <v>#REF!</v>
      </c>
      <c r="Q27" s="352" t="e">
        <f>+MID(#REF!,11,1)</f>
        <v>#REF!</v>
      </c>
      <c r="R27" s="352" t="e">
        <f>+MID(#REF!,12,1)</f>
        <v>#REF!</v>
      </c>
      <c r="S27" s="352" t="e">
        <f>+MID(#REF!,13,1)</f>
        <v>#REF!</v>
      </c>
      <c r="T27" s="352" t="e">
        <f>+MID(#REF!,14,1)</f>
        <v>#REF!</v>
      </c>
      <c r="U27" s="352" t="e">
        <f>+MID(#REF!,15,1)</f>
        <v>#REF!</v>
      </c>
      <c r="V27" s="352" t="e">
        <f>+MID(#REF!,16,1)</f>
        <v>#REF!</v>
      </c>
      <c r="W27" s="352" t="e">
        <f>+MID(#REF!,17,1)</f>
        <v>#REF!</v>
      </c>
      <c r="X27" s="352" t="e">
        <f>+MID(#REF!,18,1)</f>
        <v>#REF!</v>
      </c>
      <c r="Y27" s="352" t="e">
        <f>+MID(#REF!,19,1)</f>
        <v>#REF!</v>
      </c>
      <c r="Z27" s="352" t="e">
        <f>+MID(#REF!,20,1)</f>
        <v>#REF!</v>
      </c>
      <c r="AA27" s="352" t="e">
        <f>+MID(#REF!,21,1)</f>
        <v>#REF!</v>
      </c>
      <c r="AB27" s="352" t="e">
        <f>+MID(#REF!,22,1)</f>
        <v>#REF!</v>
      </c>
      <c r="AC27" s="352" t="e">
        <f>+MID(#REF!,23,1)</f>
        <v>#REF!</v>
      </c>
      <c r="AD27" s="352" t="e">
        <f>+MID(#REF!,24,1)</f>
        <v>#REF!</v>
      </c>
      <c r="AE27" s="352" t="e">
        <f>+MID(#REF!,25,1)</f>
        <v>#REF!</v>
      </c>
      <c r="AF27" s="352" t="e">
        <f>+MID(#REF!,26,1)</f>
        <v>#REF!</v>
      </c>
      <c r="AG27" s="352" t="e">
        <f>+MID(#REF!,27,1)</f>
        <v>#REF!</v>
      </c>
      <c r="AH27" s="352" t="e">
        <f>+MID(#REF!,28,1)</f>
        <v>#REF!</v>
      </c>
      <c r="AI27" s="352" t="e">
        <f>+MID(#REF!,29,1)</f>
        <v>#REF!</v>
      </c>
      <c r="AJ27" s="352" t="e">
        <f>+MID(#REF!,30,1)</f>
        <v>#REF!</v>
      </c>
      <c r="AK27" s="359" t="e">
        <f>+MID(#REF!,31,1)</f>
        <v>#REF!</v>
      </c>
    </row>
    <row r="28" spans="1:39" x14ac:dyDescent="0.25">
      <c r="A28" s="357" t="s">
        <v>980</v>
      </c>
      <c r="G28" s="356"/>
      <c r="H28" s="356"/>
      <c r="I28" s="356"/>
      <c r="J28" s="356"/>
      <c r="K28" s="356"/>
      <c r="L28" s="356"/>
      <c r="M28" s="356"/>
      <c r="O28" s="356" t="s">
        <v>981</v>
      </c>
      <c r="P28" s="356"/>
      <c r="Q28" s="356"/>
      <c r="R28" s="356"/>
      <c r="S28" s="356"/>
      <c r="T28" s="356"/>
      <c r="U28" s="356"/>
      <c r="V28" s="356"/>
      <c r="W28" s="356"/>
      <c r="X28" s="356"/>
      <c r="Y28" s="356"/>
      <c r="Z28" s="356"/>
      <c r="AA28" s="356"/>
      <c r="AB28" s="356"/>
      <c r="AC28" s="356"/>
      <c r="AD28" s="356"/>
      <c r="AE28" s="307"/>
      <c r="AF28" s="307"/>
      <c r="AG28" s="307"/>
      <c r="AH28" s="307"/>
      <c r="AI28" s="307"/>
      <c r="AJ28" s="307"/>
      <c r="AK28" s="313"/>
    </row>
    <row r="29" spans="1:39" s="354" customFormat="1" ht="19.5" customHeight="1" x14ac:dyDescent="0.3">
      <c r="A29" s="355">
        <v>0</v>
      </c>
      <c r="B29" s="352" t="e">
        <f>+LEFT(#REF!,1)</f>
        <v>#REF!</v>
      </c>
      <c r="C29" s="352" t="e">
        <f>+MID(#REF!,2,1)</f>
        <v>#REF!</v>
      </c>
      <c r="D29" s="352" t="e">
        <f>+MID(#REF!,3,1)</f>
        <v>#REF!</v>
      </c>
      <c r="E29" s="352" t="s">
        <v>982</v>
      </c>
      <c r="F29" s="352" t="e">
        <f>+LEFT(#REF!,1)</f>
        <v>#REF!</v>
      </c>
      <c r="G29" s="352" t="e">
        <f>+MID(#REF!,2,1)</f>
        <v>#REF!</v>
      </c>
      <c r="H29" s="352" t="e">
        <f>+MID(#REF!,3,1)</f>
        <v>#REF!</v>
      </c>
      <c r="I29" s="352" t="e">
        <f>+MID(#REF!,4,1)</f>
        <v>#REF!</v>
      </c>
      <c r="J29" s="352" t="e">
        <f>+MID(#REF!,5,1)</f>
        <v>#REF!</v>
      </c>
      <c r="K29" s="352" t="e">
        <f>+MID(#REF!,6,1)</f>
        <v>#REF!</v>
      </c>
      <c r="L29" s="352" t="e">
        <f>+MID(#REF!,7,1)</f>
        <v>#REF!</v>
      </c>
      <c r="M29" s="352" t="e">
        <f>+MID(#REF!,8,1)</f>
        <v>#REF!</v>
      </c>
      <c r="O29" s="353">
        <v>0</v>
      </c>
      <c r="P29" s="352" t="e">
        <f>+LEFT(#REF!,1)</f>
        <v>#REF!</v>
      </c>
      <c r="Q29" s="352" t="e">
        <f>+MID(#REF!,2,1)</f>
        <v>#REF!</v>
      </c>
      <c r="R29" s="352" t="e">
        <f>+MID(#REF!,3,1)</f>
        <v>#REF!</v>
      </c>
      <c r="S29" s="352" t="s">
        <v>982</v>
      </c>
      <c r="T29" s="352" t="e">
        <f>+LEFT(#REF!,1)</f>
        <v>#REF!</v>
      </c>
      <c r="U29" s="352" t="e">
        <f>+MID(#REF!,2,1)</f>
        <v>#REF!</v>
      </c>
      <c r="V29" s="352" t="e">
        <f>+MID(#REF!,3,1)</f>
        <v>#REF!</v>
      </c>
      <c r="W29" s="352" t="e">
        <f>+MID(#REF!,4,1)</f>
        <v>#REF!</v>
      </c>
      <c r="X29" s="352" t="e">
        <f>+MID(#REF!,5,1)</f>
        <v>#REF!</v>
      </c>
      <c r="Y29" s="352" t="e">
        <f>+MID(#REF!,6,1)</f>
        <v>#REF!</v>
      </c>
      <c r="Z29" s="352" t="e">
        <f>+MID(#REF!,7,1)</f>
        <v>#REF!</v>
      </c>
      <c r="AA29" s="352" t="e">
        <f>+MID(#REF!,8,1)</f>
        <v>#REF!</v>
      </c>
      <c r="AB29" s="352"/>
      <c r="AC29" s="352"/>
      <c r="AD29" s="352"/>
      <c r="AE29" s="307"/>
      <c r="AF29" s="307"/>
      <c r="AG29" s="307"/>
      <c r="AH29" s="307"/>
      <c r="AI29" s="307"/>
      <c r="AJ29" s="307"/>
      <c r="AK29" s="313"/>
    </row>
    <row r="30" spans="1:39" s="306" customFormat="1" x14ac:dyDescent="0.25">
      <c r="A30" s="315" t="s">
        <v>984</v>
      </c>
      <c r="W30" s="307"/>
      <c r="X30" s="307"/>
      <c r="Y30" s="307"/>
      <c r="Z30" s="307"/>
      <c r="AA30" s="307"/>
      <c r="AB30" s="307"/>
      <c r="AC30" s="307"/>
      <c r="AD30" s="307"/>
      <c r="AE30" s="307"/>
      <c r="AF30" s="307"/>
      <c r="AG30" s="307"/>
      <c r="AH30" s="307"/>
      <c r="AI30" s="307"/>
      <c r="AJ30" s="307"/>
      <c r="AK30" s="313"/>
    </row>
    <row r="31" spans="1:39" s="354" customFormat="1" ht="19.5" customHeight="1" thickBot="1" x14ac:dyDescent="0.35">
      <c r="A31" s="351" t="e">
        <f>+LEFT(#REF!,1)</f>
        <v>#REF!</v>
      </c>
      <c r="B31" s="350" t="e">
        <f>+MID(#REF!,2,1)</f>
        <v>#REF!</v>
      </c>
      <c r="C31" s="350" t="e">
        <f>+MID(#REF!,3,1)</f>
        <v>#REF!</v>
      </c>
      <c r="D31" s="350" t="e">
        <f>+MID(#REF!,4,1)</f>
        <v>#REF!</v>
      </c>
      <c r="E31" s="350" t="e">
        <f>+MID(#REF!,5,1)</f>
        <v>#REF!</v>
      </c>
      <c r="F31" s="350" t="e">
        <f>+MID(#REF!,6,1)</f>
        <v>#REF!</v>
      </c>
      <c r="G31" s="350" t="e">
        <f>+MID(#REF!,7,1)</f>
        <v>#REF!</v>
      </c>
      <c r="H31" s="350" t="e">
        <f>+MID(#REF!,8,1)</f>
        <v>#REF!</v>
      </c>
      <c r="I31" s="350" t="e">
        <f>+MID(#REF!,9,1)</f>
        <v>#REF!</v>
      </c>
      <c r="J31" s="350" t="e">
        <f>+MID(#REF!,10,1)</f>
        <v>#REF!</v>
      </c>
      <c r="K31" s="350" t="e">
        <f>+MID(#REF!,11,1)</f>
        <v>#REF!</v>
      </c>
      <c r="L31" s="350" t="e">
        <f>+MID(#REF!,12,1)</f>
        <v>#REF!</v>
      </c>
      <c r="M31" s="350" t="e">
        <f>+MID(#REF!,13,1)</f>
        <v>#REF!</v>
      </c>
      <c r="N31" s="350" t="e">
        <f>+MID(#REF!,14,1)</f>
        <v>#REF!</v>
      </c>
      <c r="O31" s="350" t="e">
        <f>+MID(#REF!,15,1)</f>
        <v>#REF!</v>
      </c>
      <c r="P31" s="350" t="e">
        <f>+MID(#REF!,16,1)</f>
        <v>#REF!</v>
      </c>
      <c r="Q31" s="350" t="e">
        <f>+MID(#REF!,17,1)</f>
        <v>#REF!</v>
      </c>
      <c r="R31" s="350" t="e">
        <f>+MID(#REF!,18,1)</f>
        <v>#REF!</v>
      </c>
      <c r="S31" s="350" t="e">
        <f>+MID(#REF!,19,1)</f>
        <v>#REF!</v>
      </c>
      <c r="T31" s="350" t="e">
        <f>+MID(#REF!,20,1)</f>
        <v>#REF!</v>
      </c>
      <c r="U31" s="350" t="e">
        <f>+MID(#REF!,21,1)</f>
        <v>#REF!</v>
      </c>
      <c r="V31" s="350" t="e">
        <f>+MID(#REF!,22,1)</f>
        <v>#REF!</v>
      </c>
      <c r="W31" s="350" t="e">
        <f>+MID(#REF!,23,1)</f>
        <v>#REF!</v>
      </c>
      <c r="X31" s="350" t="e">
        <f>+MID(#REF!,24,1)</f>
        <v>#REF!</v>
      </c>
      <c r="Y31" s="350" t="e">
        <f>+MID(#REF!,25,1)</f>
        <v>#REF!</v>
      </c>
      <c r="Z31" s="350" t="e">
        <f>+MID(#REF!,26,1)</f>
        <v>#REF!</v>
      </c>
      <c r="AA31" s="350" t="e">
        <f>+MID(#REF!,27,1)</f>
        <v>#REF!</v>
      </c>
      <c r="AB31" s="350" t="e">
        <f>+MID(#REF!,28,1)</f>
        <v>#REF!</v>
      </c>
      <c r="AC31" s="350" t="e">
        <f>+MID(#REF!,29,1)</f>
        <v>#REF!</v>
      </c>
      <c r="AD31" s="350" t="e">
        <f>+MID(#REF!,30,1)</f>
        <v>#REF!</v>
      </c>
      <c r="AE31" s="350" t="e">
        <f>+MID(#REF!,31,1)</f>
        <v>#REF!</v>
      </c>
      <c r="AF31" s="350" t="e">
        <f>+MID(#REF!,32,1)</f>
        <v>#REF!</v>
      </c>
      <c r="AG31" s="350" t="e">
        <f>+MID(#REF!,33,1)</f>
        <v>#REF!</v>
      </c>
      <c r="AH31" s="350" t="e">
        <f>+MID(#REF!,34,1)</f>
        <v>#REF!</v>
      </c>
      <c r="AI31" s="350" t="e">
        <f>+MID(#REF!,35,1)</f>
        <v>#REF!</v>
      </c>
      <c r="AJ31" s="350" t="e">
        <f>+MID(#REF!,36,1)</f>
        <v>#REF!</v>
      </c>
      <c r="AK31" s="349" t="e">
        <f>+MID(#REF!,37,1)</f>
        <v>#REF!</v>
      </c>
    </row>
    <row r="32" spans="1:39" s="306" customFormat="1" ht="4.5" customHeight="1" thickBot="1" x14ac:dyDescent="0.35">
      <c r="W32" s="307"/>
      <c r="X32" s="307"/>
      <c r="Y32" s="307"/>
      <c r="Z32" s="307"/>
      <c r="AA32" s="307"/>
      <c r="AB32" s="307"/>
      <c r="AC32" s="307"/>
      <c r="AD32" s="307"/>
      <c r="AE32" s="307"/>
      <c r="AF32" s="307"/>
      <c r="AG32" s="307"/>
      <c r="AH32" s="307"/>
      <c r="AI32" s="307"/>
      <c r="AJ32" s="307"/>
      <c r="AK32" s="307"/>
    </row>
    <row r="33" spans="1:41" s="345" customFormat="1" ht="12.75" customHeight="1" x14ac:dyDescent="0.25">
      <c r="A33" s="348" t="s">
        <v>985</v>
      </c>
      <c r="B33" s="347"/>
      <c r="C33" s="347"/>
      <c r="D33" s="347"/>
      <c r="E33" s="347"/>
      <c r="F33" s="347"/>
      <c r="G33" s="347"/>
      <c r="H33" s="347"/>
      <c r="I33" s="347"/>
      <c r="J33" s="347"/>
      <c r="K33" s="346"/>
      <c r="L33" s="1562" t="s">
        <v>988</v>
      </c>
      <c r="M33" s="1563"/>
      <c r="N33" s="1563"/>
      <c r="O33" s="1563"/>
      <c r="P33" s="1563"/>
      <c r="Q33" s="1563"/>
      <c r="R33" s="1563"/>
      <c r="S33" s="1563"/>
      <c r="T33" s="1564"/>
      <c r="U33" s="1460" t="s">
        <v>987</v>
      </c>
      <c r="V33" s="1460"/>
      <c r="W33" s="1460"/>
      <c r="X33" s="1460"/>
      <c r="Y33" s="1460"/>
      <c r="Z33" s="1460"/>
      <c r="AA33" s="1460"/>
      <c r="AB33" s="1461"/>
      <c r="AC33" s="1562" t="s">
        <v>986</v>
      </c>
      <c r="AD33" s="1563"/>
      <c r="AE33" s="1563"/>
      <c r="AF33" s="1563"/>
      <c r="AG33" s="1563"/>
      <c r="AH33" s="1563"/>
      <c r="AI33" s="1563"/>
      <c r="AJ33" s="1563"/>
      <c r="AK33" s="1568"/>
    </row>
    <row r="34" spans="1:41" s="306" customFormat="1" ht="19.5" customHeight="1" x14ac:dyDescent="0.25">
      <c r="A34" s="331" t="e">
        <f>LEFT(TEXT(#REF!,"dd.m.yyyy"),1)</f>
        <v>#REF!</v>
      </c>
      <c r="B34" s="330" t="e">
        <f>MID(TEXT(#REF!,"dd.mm.yyyy"),2,1)</f>
        <v>#REF!</v>
      </c>
      <c r="C34" s="329" t="s">
        <v>953</v>
      </c>
      <c r="D34" s="330" t="e">
        <f>MID(TEXT(#REF!,"dd.mm.yyyy"),4,1)</f>
        <v>#REF!</v>
      </c>
      <c r="E34" s="330" t="e">
        <f>MID(TEXT(#REF!,"dd.mm.yyyy"),5,1)</f>
        <v>#REF!</v>
      </c>
      <c r="F34" s="329" t="s">
        <v>953</v>
      </c>
      <c r="G34" s="328" t="e">
        <f>MID(TEXT(#REF!,"dd.mm.yyyy"),7,1)</f>
        <v>#REF!</v>
      </c>
      <c r="H34" s="328" t="e">
        <f>MID(TEXT(#REF!,"dd.mm.yyyy"),8,1)</f>
        <v>#REF!</v>
      </c>
      <c r="I34" s="328" t="e">
        <f>MID(TEXT(#REF!,"dd.mm.yyyy"),9,1)</f>
        <v>#REF!</v>
      </c>
      <c r="J34" s="328" t="e">
        <f>MID(TEXT(#REF!,"dd.mm.yyyy"),10,1)</f>
        <v>#REF!</v>
      </c>
      <c r="K34" s="344"/>
      <c r="L34" s="1565"/>
      <c r="M34" s="1566"/>
      <c r="N34" s="1566"/>
      <c r="O34" s="1566"/>
      <c r="P34" s="1566"/>
      <c r="Q34" s="1566"/>
      <c r="R34" s="1566"/>
      <c r="S34" s="1566"/>
      <c r="T34" s="1567"/>
      <c r="U34" s="1463"/>
      <c r="V34" s="1463"/>
      <c r="W34" s="1463"/>
      <c r="X34" s="1463"/>
      <c r="Y34" s="1463"/>
      <c r="Z34" s="1463"/>
      <c r="AA34" s="1463"/>
      <c r="AB34" s="1464"/>
      <c r="AC34" s="1565"/>
      <c r="AD34" s="1566"/>
      <c r="AE34" s="1566"/>
      <c r="AF34" s="1566"/>
      <c r="AG34" s="1566"/>
      <c r="AH34" s="1566"/>
      <c r="AI34" s="1566"/>
      <c r="AJ34" s="1566"/>
      <c r="AK34" s="1569"/>
      <c r="AO34" s="437"/>
    </row>
    <row r="35" spans="1:41" s="306" customFormat="1" ht="13.5" customHeight="1" x14ac:dyDescent="0.25">
      <c r="A35" s="343"/>
      <c r="B35" s="342"/>
      <c r="C35" s="342"/>
      <c r="D35" s="342"/>
      <c r="E35" s="342"/>
      <c r="F35" s="342"/>
      <c r="G35" s="341"/>
      <c r="H35" s="341"/>
      <c r="I35" s="341"/>
      <c r="J35" s="341"/>
      <c r="K35" s="340"/>
      <c r="L35" s="1565"/>
      <c r="M35" s="1566"/>
      <c r="N35" s="1566"/>
      <c r="O35" s="1566"/>
      <c r="P35" s="1566"/>
      <c r="Q35" s="1566"/>
      <c r="R35" s="1566"/>
      <c r="S35" s="1566"/>
      <c r="T35" s="1567"/>
      <c r="U35" s="1463"/>
      <c r="V35" s="1463"/>
      <c r="W35" s="1463"/>
      <c r="X35" s="1463"/>
      <c r="Y35" s="1463"/>
      <c r="Z35" s="1463"/>
      <c r="AA35" s="1463"/>
      <c r="AB35" s="1464"/>
      <c r="AC35" s="1565"/>
      <c r="AD35" s="1566"/>
      <c r="AE35" s="1566"/>
      <c r="AF35" s="1566"/>
      <c r="AG35" s="1566"/>
      <c r="AH35" s="1566"/>
      <c r="AI35" s="1566"/>
      <c r="AJ35" s="1566"/>
      <c r="AK35" s="1569"/>
    </row>
    <row r="36" spans="1:41" s="306" customFormat="1" x14ac:dyDescent="0.2">
      <c r="A36" s="315" t="s">
        <v>989</v>
      </c>
      <c r="G36" s="339"/>
      <c r="H36" s="339"/>
      <c r="I36" s="339"/>
      <c r="J36" s="339"/>
      <c r="K36" s="338"/>
      <c r="L36" s="337"/>
      <c r="M36" s="337"/>
      <c r="N36" s="337"/>
      <c r="O36" s="337"/>
      <c r="P36" s="337"/>
      <c r="Q36" s="337"/>
      <c r="R36" s="337"/>
      <c r="T36" s="335"/>
      <c r="U36" s="336"/>
      <c r="V36" s="336"/>
      <c r="W36" s="336"/>
      <c r="X36" s="336"/>
      <c r="Y36" s="336"/>
      <c r="Z36" s="307"/>
      <c r="AA36" s="336"/>
      <c r="AB36" s="335"/>
      <c r="AC36" s="334"/>
      <c r="AD36" s="333"/>
      <c r="AE36" s="333"/>
      <c r="AF36" s="333"/>
      <c r="AG36" s="333"/>
      <c r="AH36" s="333"/>
      <c r="AI36" s="333"/>
      <c r="AJ36" s="333"/>
      <c r="AK36" s="332"/>
    </row>
    <row r="37" spans="1:41" s="306" customFormat="1" ht="19.5" customHeight="1" x14ac:dyDescent="0.3">
      <c r="A37" s="331" t="e">
        <f>IF(#REF!="","",LEFT(TEXT(#REF!,"dd.mm.yyyy"),1))</f>
        <v>#REF!</v>
      </c>
      <c r="B37" s="330" t="e">
        <f>IF(#REF!="","",MID(TEXT(#REF!,"dd.mm.yyyy"),2,1))</f>
        <v>#REF!</v>
      </c>
      <c r="C37" s="329" t="s">
        <v>953</v>
      </c>
      <c r="D37" s="330" t="e">
        <f>IF(#REF!="","",MID(TEXT(#REF!,"dd.mm.yyyy"),4,1))</f>
        <v>#REF!</v>
      </c>
      <c r="E37" s="330" t="e">
        <f>IF(#REF!="","",MID(TEXT(#REF!,"dd.mm.yyyy"),5,1))</f>
        <v>#REF!</v>
      </c>
      <c r="F37" s="329" t="s">
        <v>953</v>
      </c>
      <c r="G37" s="328" t="e">
        <f>IF(#REF!="","",MID(TEXT(#REF!,"dd.mm.yyyy"),7,1))</f>
        <v>#REF!</v>
      </c>
      <c r="H37" s="328" t="e">
        <f>IF(#REF!="","",MID(TEXT(#REF!,"dd.mm.yyyy"),8,1))</f>
        <v>#REF!</v>
      </c>
      <c r="I37" s="328" t="e">
        <f>IF(#REF!="","",MID(TEXT(#REF!,"dd.mm.yyyy"),9,1))</f>
        <v>#REF!</v>
      </c>
      <c r="J37" s="328" t="e">
        <f>IF(#REF!="","",MID(TEXT(#REF!,"dd.mm.yyyy"),10,1))</f>
        <v>#REF!</v>
      </c>
      <c r="K37" s="327"/>
      <c r="T37" s="436"/>
      <c r="V37" s="307"/>
      <c r="W37" s="307"/>
      <c r="X37" s="307"/>
      <c r="Y37" s="307"/>
      <c r="Z37" s="307"/>
      <c r="AA37" s="307"/>
      <c r="AB37" s="435"/>
      <c r="AC37" s="307"/>
      <c r="AD37" s="307"/>
      <c r="AE37" s="307"/>
      <c r="AF37" s="307"/>
      <c r="AG37" s="307"/>
      <c r="AH37" s="307"/>
      <c r="AI37" s="307"/>
      <c r="AJ37" s="307"/>
      <c r="AK37" s="313"/>
    </row>
    <row r="38" spans="1:41" s="312" customFormat="1" ht="12" thickBot="1" x14ac:dyDescent="0.35">
      <c r="A38" s="323"/>
      <c r="B38" s="322"/>
      <c r="C38" s="322"/>
      <c r="D38" s="322"/>
      <c r="E38" s="322"/>
      <c r="F38" s="322"/>
      <c r="G38" s="322"/>
      <c r="H38" s="322"/>
      <c r="I38" s="322"/>
      <c r="J38" s="322"/>
      <c r="K38" s="321"/>
      <c r="L38" s="1467" t="e">
        <f>#REF!</f>
        <v>#REF!</v>
      </c>
      <c r="M38" s="1468"/>
      <c r="N38" s="1468"/>
      <c r="O38" s="1468"/>
      <c r="P38" s="1468"/>
      <c r="Q38" s="1468"/>
      <c r="R38" s="1468"/>
      <c r="S38" s="1468"/>
      <c r="T38" s="1469"/>
      <c r="U38" s="1467" t="e">
        <f>#REF!</f>
        <v>#REF!</v>
      </c>
      <c r="V38" s="1468"/>
      <c r="W38" s="1468"/>
      <c r="X38" s="1468"/>
      <c r="Y38" s="1468"/>
      <c r="Z38" s="1468"/>
      <c r="AA38" s="1468"/>
      <c r="AB38" s="1469"/>
      <c r="AC38" s="1467" t="e">
        <f>#REF!</f>
        <v>#REF!</v>
      </c>
      <c r="AD38" s="1468"/>
      <c r="AE38" s="1468"/>
      <c r="AF38" s="1468"/>
      <c r="AG38" s="1468"/>
      <c r="AH38" s="1468"/>
      <c r="AI38" s="1468"/>
      <c r="AJ38" s="1468"/>
      <c r="AK38" s="1470"/>
    </row>
    <row r="39" spans="1:41" s="312" customFormat="1" ht="13.15" x14ac:dyDescent="0.3">
      <c r="W39" s="307"/>
      <c r="X39" s="307"/>
      <c r="Y39" s="307"/>
      <c r="Z39" s="307"/>
      <c r="AA39" s="307"/>
      <c r="AB39" s="307"/>
      <c r="AC39" s="307"/>
      <c r="AD39" s="307"/>
      <c r="AE39" s="307"/>
      <c r="AF39" s="307"/>
      <c r="AG39" s="307"/>
      <c r="AH39" s="307"/>
      <c r="AI39" s="307"/>
      <c r="AJ39" s="307"/>
      <c r="AK39" s="307"/>
    </row>
    <row r="40" spans="1:41" s="312" customFormat="1" x14ac:dyDescent="0.25">
      <c r="W40" s="307"/>
      <c r="X40" s="307"/>
      <c r="Y40" s="307"/>
      <c r="Z40" s="307"/>
      <c r="AA40" s="307"/>
      <c r="AB40" s="307"/>
      <c r="AC40" s="307"/>
      <c r="AD40" s="307"/>
      <c r="AE40" s="307"/>
      <c r="AF40" s="307"/>
      <c r="AG40" s="307"/>
      <c r="AH40" s="307"/>
      <c r="AI40" s="307"/>
      <c r="AJ40" s="307"/>
      <c r="AK40" s="307"/>
    </row>
    <row r="41" spans="1:41" s="312" customFormat="1" x14ac:dyDescent="0.25">
      <c r="W41" s="307"/>
      <c r="X41" s="307"/>
      <c r="Y41" s="307"/>
      <c r="Z41" s="307"/>
      <c r="AA41" s="307"/>
      <c r="AB41" s="307"/>
      <c r="AC41" s="307"/>
      <c r="AD41" s="307"/>
      <c r="AE41" s="307"/>
      <c r="AF41" s="307"/>
      <c r="AG41" s="307"/>
      <c r="AH41" s="307"/>
      <c r="AI41" s="307"/>
      <c r="AJ41" s="307"/>
      <c r="AK41" s="307"/>
    </row>
    <row r="42" spans="1:41" ht="13.5" thickBot="1" x14ac:dyDescent="0.3">
      <c r="W42" s="307"/>
      <c r="X42" s="307"/>
      <c r="Y42" s="307"/>
      <c r="Z42" s="307"/>
      <c r="AA42" s="307"/>
      <c r="AB42" s="307"/>
      <c r="AC42" s="307"/>
      <c r="AD42" s="307"/>
      <c r="AE42" s="307"/>
      <c r="AF42" s="307"/>
      <c r="AG42" s="307"/>
      <c r="AH42" s="307"/>
      <c r="AI42" s="307"/>
      <c r="AJ42" s="307"/>
      <c r="AK42" s="307"/>
    </row>
    <row r="43" spans="1:41" s="312" customFormat="1" x14ac:dyDescent="0.25">
      <c r="B43" s="320" t="s">
        <v>990</v>
      </c>
      <c r="C43" s="319"/>
      <c r="D43" s="319"/>
      <c r="E43" s="319"/>
      <c r="F43" s="319"/>
      <c r="G43" s="319"/>
      <c r="H43" s="319"/>
      <c r="I43" s="319"/>
      <c r="J43" s="319"/>
      <c r="K43" s="319"/>
      <c r="L43" s="319"/>
      <c r="M43" s="319"/>
      <c r="N43" s="319"/>
      <c r="O43" s="319"/>
      <c r="P43" s="319"/>
      <c r="Q43" s="319"/>
      <c r="R43" s="319"/>
      <c r="S43" s="319"/>
      <c r="T43" s="319"/>
      <c r="U43" s="319"/>
      <c r="V43" s="319"/>
      <c r="W43" s="318"/>
      <c r="X43" s="318"/>
      <c r="Y43" s="318"/>
      <c r="Z43" s="318"/>
      <c r="AA43" s="318"/>
      <c r="AB43" s="318"/>
      <c r="AC43" s="318"/>
      <c r="AD43" s="318"/>
      <c r="AE43" s="318"/>
      <c r="AF43" s="318"/>
      <c r="AG43" s="318"/>
      <c r="AH43" s="318"/>
      <c r="AI43" s="318"/>
      <c r="AJ43" s="317"/>
      <c r="AK43" s="307"/>
    </row>
    <row r="44" spans="1:41" s="312" customFormat="1" x14ac:dyDescent="0.25">
      <c r="B44" s="314"/>
      <c r="W44" s="307"/>
      <c r="X44" s="307"/>
      <c r="Y44" s="307"/>
      <c r="Z44" s="307"/>
      <c r="AA44" s="307"/>
      <c r="AB44" s="307"/>
      <c r="AC44" s="307"/>
      <c r="AD44" s="307"/>
      <c r="AE44" s="307"/>
      <c r="AF44" s="307"/>
      <c r="AG44" s="307"/>
      <c r="AH44" s="307"/>
      <c r="AI44" s="307"/>
      <c r="AJ44" s="313"/>
      <c r="AK44" s="307"/>
    </row>
    <row r="45" spans="1:41" x14ac:dyDescent="0.25">
      <c r="B45" s="316"/>
      <c r="W45" s="307"/>
      <c r="X45" s="307"/>
      <c r="Y45" s="307"/>
      <c r="Z45" s="307"/>
      <c r="AA45" s="307"/>
      <c r="AB45" s="307"/>
      <c r="AC45" s="307"/>
      <c r="AD45" s="307"/>
      <c r="AE45" s="307"/>
      <c r="AF45" s="307"/>
      <c r="AG45" s="307"/>
      <c r="AH45" s="307"/>
      <c r="AI45" s="307"/>
      <c r="AJ45" s="313"/>
      <c r="AK45" s="307"/>
    </row>
    <row r="46" spans="1:41" s="312" customFormat="1" x14ac:dyDescent="0.25">
      <c r="B46" s="314"/>
      <c r="W46" s="307"/>
      <c r="X46" s="307"/>
      <c r="Y46" s="307"/>
      <c r="Z46" s="307"/>
      <c r="AA46" s="307"/>
      <c r="AB46" s="307"/>
      <c r="AC46" s="307"/>
      <c r="AD46" s="307"/>
      <c r="AE46" s="307"/>
      <c r="AF46" s="307"/>
      <c r="AG46" s="307"/>
      <c r="AH46" s="307"/>
      <c r="AI46" s="307"/>
      <c r="AJ46" s="313"/>
      <c r="AK46" s="307"/>
    </row>
    <row r="47" spans="1:41" s="306" customFormat="1" x14ac:dyDescent="0.25">
      <c r="B47" s="315"/>
      <c r="W47" s="307"/>
      <c r="X47" s="307"/>
      <c r="Y47" s="307"/>
      <c r="Z47" s="307"/>
      <c r="AA47" s="307"/>
      <c r="AB47" s="307"/>
      <c r="AC47" s="307"/>
      <c r="AD47" s="307"/>
      <c r="AE47" s="307"/>
      <c r="AF47" s="307"/>
      <c r="AG47" s="307"/>
      <c r="AH47" s="307"/>
      <c r="AI47" s="307"/>
      <c r="AJ47" s="313"/>
      <c r="AK47" s="307"/>
    </row>
    <row r="48" spans="1:41" s="306" customFormat="1" x14ac:dyDescent="0.25">
      <c r="B48" s="315"/>
      <c r="W48" s="307"/>
      <c r="X48" s="307"/>
      <c r="Y48" s="307"/>
      <c r="Z48" s="307"/>
      <c r="AA48" s="307"/>
      <c r="AB48" s="307"/>
      <c r="AC48" s="307"/>
      <c r="AD48" s="307"/>
      <c r="AE48" s="307"/>
      <c r="AF48" s="307"/>
      <c r="AG48" s="307"/>
      <c r="AH48" s="307"/>
      <c r="AI48" s="307"/>
      <c r="AJ48" s="313"/>
      <c r="AK48" s="307"/>
    </row>
    <row r="49" spans="1:39" s="312" customFormat="1" x14ac:dyDescent="0.25">
      <c r="B49" s="314"/>
      <c r="W49" s="307"/>
      <c r="X49" s="307"/>
      <c r="Y49" s="307"/>
      <c r="Z49" s="307"/>
      <c r="AA49" s="307"/>
      <c r="AB49" s="307"/>
      <c r="AC49" s="307"/>
      <c r="AD49" s="307"/>
      <c r="AE49" s="307"/>
      <c r="AF49" s="307"/>
      <c r="AG49" s="307"/>
      <c r="AH49" s="307"/>
      <c r="AI49" s="307"/>
      <c r="AJ49" s="313"/>
      <c r="AK49" s="307"/>
    </row>
    <row r="50" spans="1:39" s="312" customFormat="1" x14ac:dyDescent="0.25">
      <c r="B50" s="314"/>
      <c r="W50" s="307"/>
      <c r="X50" s="307"/>
      <c r="Y50" s="307"/>
      <c r="Z50" s="307"/>
      <c r="AA50" s="307"/>
      <c r="AB50" s="307"/>
      <c r="AC50" s="307"/>
      <c r="AD50" s="307"/>
      <c r="AE50" s="307"/>
      <c r="AF50" s="307"/>
      <c r="AG50" s="307"/>
      <c r="AH50" s="307"/>
      <c r="AI50" s="307"/>
      <c r="AJ50" s="313"/>
      <c r="AK50" s="307"/>
    </row>
    <row r="51" spans="1:39" s="312" customFormat="1" x14ac:dyDescent="0.25">
      <c r="B51" s="314"/>
      <c r="W51" s="307"/>
      <c r="X51" s="307"/>
      <c r="Y51" s="307"/>
      <c r="Z51" s="307"/>
      <c r="AA51" s="307"/>
      <c r="AB51" s="307"/>
      <c r="AC51" s="307"/>
      <c r="AD51" s="307"/>
      <c r="AE51" s="307"/>
      <c r="AF51" s="307"/>
      <c r="AG51" s="307"/>
      <c r="AH51" s="307"/>
      <c r="AI51" s="307"/>
      <c r="AJ51" s="313"/>
      <c r="AK51" s="307"/>
    </row>
    <row r="52" spans="1:39" s="312" customFormat="1" x14ac:dyDescent="0.25">
      <c r="B52" s="314"/>
      <c r="W52" s="307"/>
      <c r="X52" s="307"/>
      <c r="Y52" s="307"/>
      <c r="Z52" s="307"/>
      <c r="AA52" s="307"/>
      <c r="AB52" s="307"/>
      <c r="AC52" s="307"/>
      <c r="AD52" s="307"/>
      <c r="AE52" s="307"/>
      <c r="AF52" s="307"/>
      <c r="AG52" s="307"/>
      <c r="AH52" s="307"/>
      <c r="AI52" s="307"/>
      <c r="AJ52" s="313"/>
      <c r="AK52" s="307"/>
    </row>
    <row r="53" spans="1:39" s="306" customFormat="1" ht="13.5" thickBot="1" x14ac:dyDescent="0.3">
      <c r="B53" s="311"/>
      <c r="C53" s="310"/>
      <c r="D53" s="310"/>
      <c r="E53" s="310"/>
      <c r="F53" s="310"/>
      <c r="G53" s="310" t="s">
        <v>991</v>
      </c>
      <c r="H53" s="310"/>
      <c r="I53" s="310"/>
      <c r="J53" s="310"/>
      <c r="K53" s="310"/>
      <c r="L53" s="310"/>
      <c r="M53" s="310"/>
      <c r="N53" s="310"/>
      <c r="O53" s="310"/>
      <c r="P53" s="310"/>
      <c r="Q53" s="310"/>
      <c r="R53" s="310"/>
      <c r="S53" s="310"/>
      <c r="T53" s="310"/>
      <c r="U53" s="310" t="s">
        <v>992</v>
      </c>
      <c r="V53" s="310"/>
      <c r="W53" s="309"/>
      <c r="X53" s="309"/>
      <c r="Y53" s="309"/>
      <c r="Z53" s="309"/>
      <c r="AA53" s="309"/>
      <c r="AB53" s="309"/>
      <c r="AC53" s="309"/>
      <c r="AD53" s="309"/>
      <c r="AE53" s="309"/>
      <c r="AF53" s="309"/>
      <c r="AG53" s="309"/>
      <c r="AH53" s="309"/>
      <c r="AI53" s="309"/>
      <c r="AJ53" s="308"/>
      <c r="AK53" s="307"/>
    </row>
    <row r="55" spans="1:39" x14ac:dyDescent="0.25">
      <c r="A55" s="410"/>
      <c r="B55" s="410"/>
      <c r="C55" s="411"/>
      <c r="D55" s="410"/>
      <c r="E55" s="410"/>
      <c r="F55" s="410"/>
      <c r="G55" s="410"/>
      <c r="H55" s="410"/>
      <c r="I55" s="410"/>
      <c r="J55" s="410"/>
      <c r="K55" s="410"/>
      <c r="L55" s="410"/>
      <c r="M55" s="410"/>
      <c r="N55" s="410"/>
      <c r="O55" s="410"/>
      <c r="P55" s="410"/>
      <c r="Q55" s="410"/>
      <c r="R55" s="410"/>
      <c r="S55" s="410"/>
      <c r="T55" s="410"/>
      <c r="U55" s="410"/>
      <c r="V55" s="410"/>
      <c r="W55" s="410"/>
      <c r="X55" s="410"/>
      <c r="Y55" s="410"/>
      <c r="Z55" s="410"/>
      <c r="AA55" s="410"/>
      <c r="AB55" s="410"/>
      <c r="AC55" s="410"/>
      <c r="AD55" s="410"/>
      <c r="AE55" s="410"/>
      <c r="AF55" s="410"/>
      <c r="AG55" s="410"/>
      <c r="AH55" s="410"/>
      <c r="AI55" s="410"/>
      <c r="AJ55" s="410"/>
      <c r="AK55" s="410"/>
      <c r="AL55" s="410"/>
      <c r="AM55" s="410"/>
    </row>
  </sheetData>
  <mergeCells count="7">
    <mergeCell ref="L38:T38"/>
    <mergeCell ref="U38:AB38"/>
    <mergeCell ref="AC38:AK38"/>
    <mergeCell ref="U33:AB35"/>
    <mergeCell ref="N1:W3"/>
    <mergeCell ref="L33:T35"/>
    <mergeCell ref="AC33:AK35"/>
  </mergeCells>
  <pageMargins left="0.39370078740157483" right="0.39370078740157483" top="0.35433070866141736" bottom="0.35433070866141736" header="0.23622047244094491" footer="0.23622047244094491"/>
  <pageSetup scale="98" orientation="portrait" r:id="rId1"/>
  <headerFooter alignWithMargins="0">
    <oddFooter>&amp;LMF SR č. 24219/3/2008/1&amp;RStrana 1</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AX51"/>
  <sheetViews>
    <sheetView showGridLines="0" view="pageBreakPreview" topLeftCell="A25" zoomScaleNormal="100" zoomScaleSheetLayoutView="100" workbookViewId="0">
      <selection activeCell="U51" sqref="U51"/>
    </sheetView>
  </sheetViews>
  <sheetFormatPr defaultColWidth="9.140625" defaultRowHeight="12.75" x14ac:dyDescent="0.25"/>
  <cols>
    <col min="1" max="37" width="2.5703125" style="305" customWidth="1"/>
    <col min="38" max="38" width="0.140625" style="305" customWidth="1"/>
    <col min="39" max="39" width="2" style="305" customWidth="1"/>
    <col min="40" max="40" width="0.42578125" style="305" customWidth="1"/>
    <col min="41" max="41" width="2.5703125" style="305" customWidth="1"/>
    <col min="42" max="42" width="9.140625" style="305"/>
    <col min="43" max="45" width="2.5703125" style="305" customWidth="1"/>
    <col min="46" max="46" width="7.7109375" style="305" customWidth="1"/>
    <col min="47" max="61" width="2.5703125" style="305" customWidth="1"/>
    <col min="62" max="16384" width="9.140625" style="305"/>
  </cols>
  <sheetData>
    <row r="1" spans="1:37" s="410" customFormat="1" ht="10.5" customHeight="1" thickBot="1" x14ac:dyDescent="0.3">
      <c r="B1" s="525"/>
      <c r="C1" s="525" t="s">
        <v>951</v>
      </c>
      <c r="N1" s="1560" t="s">
        <v>1313</v>
      </c>
      <c r="O1" s="1560"/>
      <c r="P1" s="1560"/>
      <c r="Q1" s="1560"/>
      <c r="R1" s="1560"/>
      <c r="S1" s="1560"/>
      <c r="T1" s="1560"/>
      <c r="U1" s="1560"/>
      <c r="V1" s="1560"/>
      <c r="W1" s="1560"/>
      <c r="X1" s="1570"/>
    </row>
    <row r="2" spans="1:37" s="312" customFormat="1" ht="21" customHeight="1" thickBot="1" x14ac:dyDescent="0.3">
      <c r="B2" s="526"/>
      <c r="C2" s="527" t="s">
        <v>1314</v>
      </c>
      <c r="D2" s="527"/>
      <c r="E2" s="527"/>
      <c r="F2" s="527"/>
      <c r="G2" s="527"/>
      <c r="H2" s="527"/>
      <c r="I2" s="527"/>
      <c r="J2" s="528"/>
      <c r="K2" s="527"/>
      <c r="L2" s="527"/>
      <c r="M2" s="529"/>
      <c r="N2" s="1560"/>
      <c r="O2" s="1560"/>
      <c r="P2" s="1560"/>
      <c r="Q2" s="1560" t="s">
        <v>1313</v>
      </c>
      <c r="R2" s="1560"/>
      <c r="S2" s="1560"/>
      <c r="T2" s="1560"/>
      <c r="U2" s="1560"/>
      <c r="V2" s="1560"/>
      <c r="W2" s="1560"/>
      <c r="X2" s="1570"/>
    </row>
    <row r="3" spans="1:37" ht="13.5" customHeight="1" thickBot="1" x14ac:dyDescent="0.3">
      <c r="N3" s="1560"/>
      <c r="O3" s="1560"/>
      <c r="P3" s="1560"/>
      <c r="Q3" s="1560"/>
      <c r="R3" s="1560"/>
      <c r="S3" s="1560"/>
      <c r="T3" s="1560"/>
      <c r="U3" s="1560"/>
      <c r="V3" s="1560"/>
      <c r="W3" s="1560"/>
      <c r="X3" s="1570"/>
    </row>
    <row r="4" spans="1:37" ht="28.5" customHeight="1" thickBot="1" x14ac:dyDescent="0.35">
      <c r="J4" s="1571" t="s">
        <v>1315</v>
      </c>
      <c r="K4" s="1572"/>
      <c r="L4" s="404" t="e">
        <f>+MID(#REF!,1,1)</f>
        <v>#REF!</v>
      </c>
      <c r="M4" s="404" t="e">
        <f>+MID(#REF!,2,1)</f>
        <v>#REF!</v>
      </c>
      <c r="N4" s="404" t="s">
        <v>953</v>
      </c>
      <c r="O4" s="404" t="e">
        <f>LEFT(#REF!,1)</f>
        <v>#REF!</v>
      </c>
      <c r="P4" s="404" t="e">
        <f>RIGHT(#REF!,1)</f>
        <v>#REF!</v>
      </c>
      <c r="Q4" s="404" t="s">
        <v>953</v>
      </c>
      <c r="R4" s="404" t="e">
        <f>+LEFT(#REF!,1)</f>
        <v>#REF!</v>
      </c>
      <c r="S4" s="404" t="e">
        <f>+MID(#REF!,2,1)</f>
        <v>#REF!</v>
      </c>
      <c r="T4" s="404" t="e">
        <f>+MID(#REF!,3,1)</f>
        <v>#REF!</v>
      </c>
      <c r="U4" s="404" t="e">
        <f>+MID(#REF!,4,1)</f>
        <v>#REF!</v>
      </c>
      <c r="V4" s="530"/>
      <c r="W4" s="402" t="s">
        <v>1316</v>
      </c>
      <c r="X4" s="402"/>
      <c r="Y4" s="402"/>
      <c r="Z4" s="402"/>
      <c r="AA4" s="401"/>
    </row>
    <row r="5" spans="1:37" ht="7.5" customHeight="1" thickBot="1" x14ac:dyDescent="0.35"/>
    <row r="6" spans="1:37" s="397" customFormat="1" ht="14.25" customHeight="1" x14ac:dyDescent="0.3">
      <c r="A6" s="400" t="s">
        <v>1671</v>
      </c>
      <c r="B6" s="399"/>
      <c r="C6" s="399"/>
      <c r="D6" s="399"/>
      <c r="E6" s="399"/>
      <c r="F6" s="399"/>
      <c r="G6" s="399"/>
      <c r="H6" s="399"/>
      <c r="I6" s="399"/>
      <c r="J6" s="399"/>
      <c r="K6" s="399"/>
      <c r="L6" s="399"/>
      <c r="M6" s="399"/>
      <c r="N6" s="399"/>
      <c r="O6" s="399"/>
      <c r="P6" s="399"/>
      <c r="Q6" s="399"/>
      <c r="R6" s="399"/>
      <c r="S6" s="398"/>
      <c r="T6" s="399"/>
      <c r="U6" s="399"/>
      <c r="V6" s="399"/>
      <c r="W6" s="399"/>
      <c r="X6" s="399"/>
      <c r="Y6" s="399"/>
      <c r="Z6" s="399"/>
      <c r="AA6" s="399"/>
      <c r="AB6" s="399"/>
      <c r="AC6" s="399"/>
      <c r="AD6" s="399"/>
      <c r="AE6" s="399"/>
      <c r="AF6" s="399"/>
      <c r="AG6" s="399"/>
      <c r="AH6" s="399"/>
      <c r="AI6" s="399"/>
      <c r="AJ6" s="399"/>
      <c r="AK6" s="398"/>
    </row>
    <row r="7" spans="1:37" s="306" customFormat="1" ht="15" customHeight="1" x14ac:dyDescent="0.3">
      <c r="A7" s="315" t="s">
        <v>1426</v>
      </c>
      <c r="S7" s="396"/>
      <c r="AK7" s="396"/>
    </row>
    <row r="8" spans="1:37" s="392" customFormat="1" ht="18" customHeight="1" thickBot="1" x14ac:dyDescent="0.3">
      <c r="A8" s="395" t="s">
        <v>1317</v>
      </c>
      <c r="B8" s="394"/>
      <c r="C8" s="394"/>
      <c r="D8" s="394"/>
      <c r="E8" s="395"/>
      <c r="F8" s="394"/>
      <c r="G8" s="394"/>
      <c r="H8" s="394"/>
      <c r="I8" s="394"/>
      <c r="J8" s="394"/>
      <c r="K8" s="394"/>
      <c r="L8" s="394"/>
      <c r="M8" s="394"/>
      <c r="N8" s="394"/>
      <c r="O8" s="394"/>
      <c r="P8" s="394"/>
      <c r="Q8" s="394"/>
      <c r="R8" s="394"/>
      <c r="S8" s="393"/>
      <c r="T8" s="394"/>
      <c r="U8" s="394"/>
      <c r="V8" s="394"/>
      <c r="W8" s="394"/>
      <c r="X8" s="394"/>
      <c r="Y8" s="394"/>
      <c r="Z8" s="394"/>
      <c r="AA8" s="394"/>
      <c r="AB8" s="394"/>
      <c r="AC8" s="394"/>
      <c r="AD8" s="394"/>
      <c r="AE8" s="394"/>
      <c r="AF8" s="394"/>
      <c r="AG8" s="394"/>
      <c r="AH8" s="394"/>
      <c r="AI8" s="394"/>
      <c r="AJ8" s="394"/>
      <c r="AK8" s="393"/>
    </row>
    <row r="9" spans="1:37" s="373" customFormat="1" ht="3.75" customHeight="1" thickBot="1" x14ac:dyDescent="0.35"/>
    <row r="10" spans="1:37" s="373" customFormat="1" ht="14.25" customHeight="1" x14ac:dyDescent="0.3">
      <c r="A10" s="375" t="s">
        <v>1318</v>
      </c>
      <c r="B10" s="374"/>
      <c r="C10" s="374"/>
      <c r="D10" s="374"/>
      <c r="E10" s="374"/>
      <c r="F10" s="374"/>
      <c r="G10" s="374"/>
      <c r="H10" s="374"/>
      <c r="I10" s="318"/>
      <c r="J10" s="317"/>
      <c r="K10" s="390" t="s">
        <v>1319</v>
      </c>
      <c r="L10" s="374"/>
      <c r="M10" s="391"/>
      <c r="N10" s="391"/>
      <c r="O10" s="391"/>
      <c r="P10" s="374"/>
      <c r="Q10" s="390" t="s">
        <v>1319</v>
      </c>
      <c r="R10" s="374"/>
      <c r="S10" s="318"/>
      <c r="T10" s="374"/>
      <c r="U10" s="374"/>
      <c r="V10" s="389"/>
      <c r="W10" s="374"/>
      <c r="X10" s="374"/>
      <c r="Y10" s="374"/>
      <c r="Z10" s="374"/>
      <c r="AA10" s="374"/>
      <c r="AB10" s="374"/>
      <c r="AC10" s="374"/>
      <c r="AD10" s="390" t="s">
        <v>1320</v>
      </c>
      <c r="AE10" s="390"/>
      <c r="AF10" s="390"/>
      <c r="AG10" s="390" t="s">
        <v>1321</v>
      </c>
      <c r="AH10" s="374"/>
      <c r="AI10" s="374"/>
      <c r="AJ10" s="374"/>
      <c r="AK10" s="389"/>
    </row>
    <row r="11" spans="1:37" s="373" customFormat="1" ht="19.5" customHeight="1" x14ac:dyDescent="0.2">
      <c r="A11" s="386" t="e">
        <f>LEFT(#REF!,1)</f>
        <v>#REF!</v>
      </c>
      <c r="B11" s="352" t="e">
        <f>MID(#REF!,2,1)</f>
        <v>#REF!</v>
      </c>
      <c r="C11" s="352" t="e">
        <f>MID(#REF!,3,1)</f>
        <v>#REF!</v>
      </c>
      <c r="D11" s="352" t="e">
        <f>MID(#REF!,4,1)</f>
        <v>#REF!</v>
      </c>
      <c r="E11" s="352" t="e">
        <f>MID(#REF!,5,1)</f>
        <v>#REF!</v>
      </c>
      <c r="F11" s="352" t="e">
        <f>MID(#REF!,6,1)</f>
        <v>#REF!</v>
      </c>
      <c r="G11" s="352" t="e">
        <f>MID(#REF!,7,1)</f>
        <v>#REF!</v>
      </c>
      <c r="H11" s="352" t="e">
        <f>MID(#REF!,8,1)</f>
        <v>#REF!</v>
      </c>
      <c r="I11" s="352" t="e">
        <f>MID(#REF!,9,1)</f>
        <v>#REF!</v>
      </c>
      <c r="J11" s="359" t="e">
        <f>MID(#REF!,10,1)</f>
        <v>#REF!</v>
      </c>
      <c r="K11" s="307"/>
      <c r="V11" s="381"/>
      <c r="W11" s="380" t="s">
        <v>1322</v>
      </c>
      <c r="AB11" s="380" t="s">
        <v>1323</v>
      </c>
      <c r="AD11" s="352" t="e">
        <f>MID(#REF!,1,1)</f>
        <v>#REF!</v>
      </c>
      <c r="AE11" s="352" t="e">
        <f>MID(#REF!,2,1)</f>
        <v>#REF!</v>
      </c>
      <c r="AF11" s="352"/>
      <c r="AG11" s="352" t="e">
        <f>MID(#REF!,1,1)</f>
        <v>#REF!</v>
      </c>
      <c r="AH11" s="352" t="e">
        <f>MID(#REF!,2,1)</f>
        <v>#REF!</v>
      </c>
      <c r="AI11" s="352" t="e">
        <f>MID(#REF!,3,1)</f>
        <v>#REF!</v>
      </c>
      <c r="AJ11" s="352" t="e">
        <f>MID(#REF!,4,1)</f>
        <v>#REF!</v>
      </c>
      <c r="AK11" s="381"/>
    </row>
    <row r="12" spans="1:37" s="373" customFormat="1" ht="19.5" customHeight="1" x14ac:dyDescent="0.3">
      <c r="A12" s="315" t="s">
        <v>1324</v>
      </c>
      <c r="H12" s="307"/>
      <c r="I12" s="307"/>
      <c r="J12" s="313"/>
      <c r="K12" s="307"/>
      <c r="L12" s="388" t="e">
        <f>IF(#REF!="x","x"," ")</f>
        <v>#REF!</v>
      </c>
      <c r="M12" s="380" t="s">
        <v>1325</v>
      </c>
      <c r="N12" s="382"/>
      <c r="O12" s="382"/>
      <c r="P12" s="382"/>
      <c r="Q12" s="382"/>
      <c r="R12" s="388" t="e">
        <f>IF(#REF!="x","x"," ")</f>
        <v>#REF!</v>
      </c>
      <c r="S12" s="380" t="s">
        <v>1326</v>
      </c>
      <c r="V12" s="381"/>
      <c r="W12" s="531"/>
      <c r="X12" s="532"/>
      <c r="Y12" s="532"/>
      <c r="Z12" s="532"/>
      <c r="AA12" s="532"/>
      <c r="AB12" s="533" t="s">
        <v>1327</v>
      </c>
      <c r="AC12" s="532"/>
      <c r="AD12" s="534" t="e">
        <f>MID(#REF!,1,1)</f>
        <v>#REF!</v>
      </c>
      <c r="AE12" s="534" t="e">
        <f>MID(#REF!,2,1)</f>
        <v>#REF!</v>
      </c>
      <c r="AF12" s="534"/>
      <c r="AG12" s="534" t="e">
        <f>MID(#REF!,1,1)</f>
        <v>#REF!</v>
      </c>
      <c r="AH12" s="534" t="e">
        <f>MID(#REF!,2,1)</f>
        <v>#REF!</v>
      </c>
      <c r="AI12" s="534" t="e">
        <f>MID(#REF!,3,1)</f>
        <v>#REF!</v>
      </c>
      <c r="AJ12" s="534" t="e">
        <f>MID(#REF!,4,1)</f>
        <v>#REF!</v>
      </c>
      <c r="AK12" s="535"/>
    </row>
    <row r="13" spans="1:37" s="373" customFormat="1" ht="19.5" customHeight="1" x14ac:dyDescent="0.2">
      <c r="A13" s="386" t="e">
        <f>LEFT(#REF!,1)</f>
        <v>#REF!</v>
      </c>
      <c r="B13" s="352" t="e">
        <f>MID(#REF!,2,1)</f>
        <v>#REF!</v>
      </c>
      <c r="C13" s="352" t="e">
        <f>MID(#REF!,3,1)</f>
        <v>#REF!</v>
      </c>
      <c r="D13" s="352" t="e">
        <f>MID(#REF!,4,1)</f>
        <v>#REF!</v>
      </c>
      <c r="E13" s="352" t="e">
        <f>MID(#REF!,5,1)</f>
        <v>#REF!</v>
      </c>
      <c r="F13" s="352" t="e">
        <f>MID(#REF!,6,1)</f>
        <v>#REF!</v>
      </c>
      <c r="G13" s="352" t="e">
        <f>MID(#REF!,7,1)</f>
        <v>#REF!</v>
      </c>
      <c r="H13" s="352" t="e">
        <f>MID(#REF!,8,1)</f>
        <v>#REF!</v>
      </c>
      <c r="I13" s="307"/>
      <c r="J13" s="313"/>
      <c r="K13" s="307"/>
      <c r="L13" s="384" t="e">
        <f>IF(#REF!="x","x", "")</f>
        <v>#REF!</v>
      </c>
      <c r="M13" s="380" t="s">
        <v>1328</v>
      </c>
      <c r="N13" s="382"/>
      <c r="O13" s="382"/>
      <c r="P13" s="382"/>
      <c r="Q13" s="382"/>
      <c r="R13" s="385" t="e">
        <f>IF(#REF!="x","x"," ")</f>
        <v>#REF!</v>
      </c>
      <c r="S13" s="380" t="s">
        <v>1329</v>
      </c>
      <c r="V13" s="381"/>
      <c r="W13" s="1573" t="s">
        <v>1330</v>
      </c>
      <c r="X13" s="1574"/>
      <c r="Y13" s="1574"/>
      <c r="Z13" s="1574"/>
      <c r="AA13" s="1574"/>
      <c r="AB13" s="382"/>
      <c r="AC13" s="307"/>
      <c r="AD13" s="384"/>
      <c r="AE13" s="384"/>
      <c r="AF13" s="384"/>
      <c r="AG13" s="384"/>
      <c r="AH13" s="384"/>
      <c r="AI13" s="384"/>
      <c r="AJ13" s="384"/>
      <c r="AK13" s="313"/>
    </row>
    <row r="14" spans="1:37" s="373" customFormat="1" ht="19.5" customHeight="1" x14ac:dyDescent="0.2">
      <c r="A14" s="315" t="s">
        <v>971</v>
      </c>
      <c r="I14" s="307"/>
      <c r="J14" s="313"/>
      <c r="K14" s="307"/>
      <c r="L14" s="307"/>
      <c r="M14" s="380"/>
      <c r="N14" s="382"/>
      <c r="O14" s="382"/>
      <c r="P14" s="382"/>
      <c r="Q14" s="382"/>
      <c r="R14" s="383" t="s">
        <v>1331</v>
      </c>
      <c r="S14" s="382"/>
      <c r="V14" s="381"/>
      <c r="W14" s="1575"/>
      <c r="X14" s="1576"/>
      <c r="Y14" s="1576"/>
      <c r="Z14" s="1576"/>
      <c r="AA14" s="1576"/>
      <c r="AB14" s="380" t="s">
        <v>1323</v>
      </c>
      <c r="AC14" s="307"/>
      <c r="AD14" s="352" t="e">
        <f>MID(#REF!,1,1)</f>
        <v>#REF!</v>
      </c>
      <c r="AE14" s="352" t="e">
        <f>MID(#REF!,2,1)</f>
        <v>#REF!</v>
      </c>
      <c r="AF14" s="352"/>
      <c r="AG14" s="352" t="e">
        <f>MID(#REF!,1,1)</f>
        <v>#REF!</v>
      </c>
      <c r="AH14" s="352" t="e">
        <f>MID(#REF!,2,1)</f>
        <v>#REF!</v>
      </c>
      <c r="AI14" s="352" t="e">
        <f>MID(#REF!,3,1)</f>
        <v>#REF!</v>
      </c>
      <c r="AJ14" s="352" t="e">
        <f>MID(#REF!,4,1)</f>
        <v>#REF!</v>
      </c>
      <c r="AK14" s="313"/>
    </row>
    <row r="15" spans="1:37" s="373" customFormat="1" ht="19.5" customHeight="1" thickBot="1" x14ac:dyDescent="0.25">
      <c r="A15" s="379" t="e">
        <f>#REF!</f>
        <v>#REF!</v>
      </c>
      <c r="B15" s="309" t="e">
        <f>#REF!</f>
        <v>#REF!</v>
      </c>
      <c r="C15" s="377" t="s">
        <v>953</v>
      </c>
      <c r="D15" s="309" t="e">
        <f>#REF!</f>
        <v>#REF!</v>
      </c>
      <c r="E15" s="309" t="e">
        <f>#REF!</f>
        <v>#REF!</v>
      </c>
      <c r="F15" s="377" t="s">
        <v>953</v>
      </c>
      <c r="G15" s="309" t="e">
        <f>#REF!</f>
        <v>#REF!</v>
      </c>
      <c r="H15" s="309"/>
      <c r="I15" s="309"/>
      <c r="J15" s="308"/>
      <c r="K15" s="309"/>
      <c r="L15" s="309"/>
      <c r="M15" s="309"/>
      <c r="N15" s="309"/>
      <c r="O15" s="309"/>
      <c r="P15" s="309"/>
      <c r="Q15" s="309"/>
      <c r="R15" s="309"/>
      <c r="S15" s="309"/>
      <c r="T15" s="377"/>
      <c r="U15" s="377"/>
      <c r="V15" s="378"/>
      <c r="W15" s="1577"/>
      <c r="X15" s="1578"/>
      <c r="Y15" s="1578"/>
      <c r="Z15" s="1578"/>
      <c r="AA15" s="1578"/>
      <c r="AB15" s="376" t="s">
        <v>1327</v>
      </c>
      <c r="AC15" s="309"/>
      <c r="AD15" s="350" t="e">
        <f>MID(#REF!,1,1)</f>
        <v>#REF!</v>
      </c>
      <c r="AE15" s="350" t="e">
        <f>MID(#REF!,2,1)</f>
        <v>#REF!</v>
      </c>
      <c r="AF15" s="350"/>
      <c r="AG15" s="350" t="e">
        <f>MID(#REF!,1,1)</f>
        <v>#REF!</v>
      </c>
      <c r="AH15" s="350" t="e">
        <f>MID(#REF!,2,1)</f>
        <v>#REF!</v>
      </c>
      <c r="AI15" s="350" t="e">
        <f>MID(#REF!,3,1)</f>
        <v>#REF!</v>
      </c>
      <c r="AJ15" s="350" t="e">
        <f>MID(#REF!,4,1)</f>
        <v>#REF!</v>
      </c>
      <c r="AK15" s="308"/>
    </row>
    <row r="16" spans="1:37" s="373" customFormat="1" ht="4.5" customHeight="1" x14ac:dyDescent="0.3">
      <c r="H16" s="307"/>
      <c r="I16" s="307"/>
      <c r="J16" s="307"/>
      <c r="K16" s="307"/>
      <c r="L16" s="307"/>
      <c r="M16" s="307"/>
      <c r="N16" s="307"/>
      <c r="O16" s="307"/>
      <c r="P16" s="307"/>
      <c r="Q16" s="307"/>
      <c r="R16" s="307"/>
      <c r="S16" s="307"/>
      <c r="V16" s="307"/>
      <c r="W16" s="307"/>
      <c r="X16" s="307"/>
      <c r="Y16" s="307"/>
      <c r="Z16" s="307"/>
      <c r="AA16" s="307"/>
      <c r="AB16" s="307"/>
      <c r="AC16" s="307"/>
      <c r="AD16" s="307"/>
      <c r="AE16" s="307"/>
      <c r="AF16" s="307"/>
      <c r="AG16" s="307"/>
      <c r="AH16" s="307"/>
      <c r="AI16" s="307"/>
      <c r="AJ16" s="307"/>
      <c r="AK16" s="307"/>
    </row>
    <row r="17" spans="1:50" s="373" customFormat="1" ht="3" customHeight="1" thickBot="1" x14ac:dyDescent="0.35">
      <c r="H17" s="307"/>
      <c r="I17" s="307"/>
      <c r="J17" s="307"/>
      <c r="K17" s="307"/>
      <c r="L17" s="307"/>
      <c r="M17" s="307"/>
      <c r="N17" s="307"/>
      <c r="O17" s="307"/>
      <c r="P17" s="307"/>
      <c r="Q17" s="307"/>
      <c r="R17" s="307"/>
      <c r="S17" s="307"/>
      <c r="W17" s="307"/>
      <c r="X17" s="307"/>
      <c r="Y17" s="307"/>
      <c r="Z17" s="307"/>
      <c r="AA17" s="307"/>
      <c r="AB17" s="307"/>
      <c r="AC17" s="307"/>
      <c r="AD17" s="307"/>
      <c r="AE17" s="307"/>
      <c r="AF17" s="307"/>
      <c r="AG17" s="307"/>
      <c r="AH17" s="307"/>
      <c r="AI17" s="307"/>
      <c r="AJ17" s="307"/>
      <c r="AK17" s="307"/>
    </row>
    <row r="18" spans="1:50" s="373" customFormat="1" ht="16.149999999999999" x14ac:dyDescent="0.3">
      <c r="A18" s="375" t="s">
        <v>1332</v>
      </c>
      <c r="B18" s="374"/>
      <c r="C18" s="374"/>
      <c r="D18" s="374"/>
      <c r="E18" s="374"/>
      <c r="F18" s="374"/>
      <c r="G18" s="374"/>
      <c r="H18" s="318"/>
      <c r="I18" s="318"/>
      <c r="J18" s="318"/>
      <c r="K18" s="318"/>
      <c r="L18" s="318"/>
      <c r="M18" s="318"/>
      <c r="N18" s="318"/>
      <c r="O18" s="318"/>
      <c r="P18" s="318"/>
      <c r="Q18" s="318"/>
      <c r="R18" s="318"/>
      <c r="S18" s="318"/>
      <c r="T18" s="374"/>
      <c r="U18" s="374"/>
      <c r="V18" s="374"/>
      <c r="W18" s="318"/>
      <c r="X18" s="318"/>
      <c r="Y18" s="318"/>
      <c r="Z18" s="318"/>
      <c r="AA18" s="318"/>
      <c r="AB18" s="318"/>
      <c r="AC18" s="318"/>
      <c r="AD18" s="318"/>
      <c r="AE18" s="318"/>
      <c r="AF18" s="318"/>
      <c r="AG18" s="318"/>
      <c r="AH18" s="318"/>
      <c r="AI18" s="318"/>
      <c r="AJ18" s="318"/>
      <c r="AK18" s="317"/>
    </row>
    <row r="19" spans="1:50" s="307" customFormat="1" ht="19.5" customHeight="1" x14ac:dyDescent="0.3">
      <c r="A19" s="360" t="e">
        <f>+LEFT(#REF!,1)</f>
        <v>#REF!</v>
      </c>
      <c r="B19" s="352" t="e">
        <f>+MID(#REF!,2,1)</f>
        <v>#REF!</v>
      </c>
      <c r="C19" s="352" t="e">
        <f>+MID(#REF!,3,1)</f>
        <v>#REF!</v>
      </c>
      <c r="D19" s="352" t="e">
        <f>+MID(#REF!,4,1)</f>
        <v>#REF!</v>
      </c>
      <c r="E19" s="352" t="e">
        <f>+MID(#REF!,5,1)</f>
        <v>#REF!</v>
      </c>
      <c r="F19" s="352" t="e">
        <f>+MID(#REF!,6,1)</f>
        <v>#REF!</v>
      </c>
      <c r="G19" s="352" t="e">
        <f>+MID(#REF!,7,1)</f>
        <v>#REF!</v>
      </c>
      <c r="H19" s="352" t="e">
        <f>+MID(#REF!,8,1)</f>
        <v>#REF!</v>
      </c>
      <c r="I19" s="352" t="e">
        <f>+MID(#REF!,9,1)</f>
        <v>#REF!</v>
      </c>
      <c r="J19" s="352" t="e">
        <f>+MID(#REF!,10,1)</f>
        <v>#REF!</v>
      </c>
      <c r="K19" s="352" t="e">
        <f>+MID(#REF!,11,1)</f>
        <v>#REF!</v>
      </c>
      <c r="L19" s="352" t="e">
        <f>+MID(#REF!,12,1)</f>
        <v>#REF!</v>
      </c>
      <c r="M19" s="352" t="e">
        <f>+MID(#REF!,13,1)</f>
        <v>#REF!</v>
      </c>
      <c r="N19" s="352" t="e">
        <f>+MID(#REF!,14,1)</f>
        <v>#REF!</v>
      </c>
      <c r="O19" s="352" t="e">
        <f>+MID(#REF!,15,1)</f>
        <v>#REF!</v>
      </c>
      <c r="P19" s="352" t="e">
        <f>+MID(#REF!,16,1)</f>
        <v>#REF!</v>
      </c>
      <c r="Q19" s="352" t="e">
        <f>+MID(#REF!,17,1)</f>
        <v>#REF!</v>
      </c>
      <c r="R19" s="352" t="e">
        <f>+MID(#REF!,18,1)</f>
        <v>#REF!</v>
      </c>
      <c r="S19" s="352" t="e">
        <f>+MID(#REF!,19,1)</f>
        <v>#REF!</v>
      </c>
      <c r="T19" s="352" t="e">
        <f>+MID(#REF!,20,1)</f>
        <v>#REF!</v>
      </c>
      <c r="U19" s="352" t="e">
        <f>+MID(#REF!,21,1)</f>
        <v>#REF!</v>
      </c>
      <c r="V19" s="352" t="e">
        <f>+MID(#REF!,22,1)</f>
        <v>#REF!</v>
      </c>
      <c r="W19" s="352" t="e">
        <f>+MID(#REF!,23,1)</f>
        <v>#REF!</v>
      </c>
      <c r="X19" s="352" t="e">
        <f>+MID(#REF!,24,1)</f>
        <v>#REF!</v>
      </c>
      <c r="Y19" s="352" t="e">
        <f>+MID(#REF!,25,1)</f>
        <v>#REF!</v>
      </c>
      <c r="Z19" s="352" t="e">
        <f>+MID(#REF!,26,1)</f>
        <v>#REF!</v>
      </c>
      <c r="AA19" s="352" t="e">
        <f>+MID(#REF!,27,1)</f>
        <v>#REF!</v>
      </c>
      <c r="AB19" s="352" t="e">
        <f>+MID(#REF!,28,1)</f>
        <v>#REF!</v>
      </c>
      <c r="AC19" s="352" t="e">
        <f>+MID(#REF!,29,1)</f>
        <v>#REF!</v>
      </c>
      <c r="AD19" s="352" t="e">
        <f>+MID(#REF!,30,1)</f>
        <v>#REF!</v>
      </c>
      <c r="AE19" s="352" t="e">
        <f>+MID(#REF!,31,1)</f>
        <v>#REF!</v>
      </c>
      <c r="AF19" s="352" t="e">
        <f>+MID(#REF!,32,1)</f>
        <v>#REF!</v>
      </c>
      <c r="AG19" s="352" t="e">
        <f>+MID(#REF!,33,1)</f>
        <v>#REF!</v>
      </c>
      <c r="AH19" s="352" t="e">
        <f>+MID(#REF!,34,1)</f>
        <v>#REF!</v>
      </c>
      <c r="AI19" s="352" t="e">
        <f>+MID(#REF!,35,1)</f>
        <v>#REF!</v>
      </c>
      <c r="AJ19" s="352" t="e">
        <f>+MID(#REF!,36,1)</f>
        <v>#REF!</v>
      </c>
      <c r="AK19" s="359" t="e">
        <f>+MID(#REF!,37,1)</f>
        <v>#REF!</v>
      </c>
      <c r="AL19" s="373"/>
      <c r="AM19" s="373"/>
      <c r="AN19" s="373"/>
    </row>
    <row r="20" spans="1:50" ht="19.5" customHeight="1" x14ac:dyDescent="0.3">
      <c r="A20" s="360" t="e">
        <f>+MID(#REF!,38,1)</f>
        <v>#REF!</v>
      </c>
      <c r="B20" s="352" t="e">
        <f>+MID(#REF!,39,1)</f>
        <v>#REF!</v>
      </c>
      <c r="C20" s="352" t="e">
        <f>+MID(#REF!,40,1)</f>
        <v>#REF!</v>
      </c>
      <c r="D20" s="352" t="e">
        <f>+MID(#REF!,41,1)</f>
        <v>#REF!</v>
      </c>
      <c r="E20" s="352" t="e">
        <f>+MID(#REF!,42,1)</f>
        <v>#REF!</v>
      </c>
      <c r="F20" s="352" t="e">
        <f>+MID(#REF!,43,1)</f>
        <v>#REF!</v>
      </c>
      <c r="G20" s="352" t="e">
        <f>+MID(#REF!,44,1)</f>
        <v>#REF!</v>
      </c>
      <c r="H20" s="352" t="e">
        <f>+MID(#REF!,45,1)</f>
        <v>#REF!</v>
      </c>
      <c r="I20" s="352" t="e">
        <f>+MID(#REF!,46,1)</f>
        <v>#REF!</v>
      </c>
      <c r="J20" s="352" t="e">
        <f>+MID(#REF!,47,1)</f>
        <v>#REF!</v>
      </c>
      <c r="K20" s="352" t="e">
        <f>+MID(#REF!,48,1)</f>
        <v>#REF!</v>
      </c>
      <c r="L20" s="352" t="e">
        <f>+MID(#REF!,49,1)</f>
        <v>#REF!</v>
      </c>
      <c r="M20" s="352" t="e">
        <f>+MID(#REF!,50,1)</f>
        <v>#REF!</v>
      </c>
      <c r="N20" s="352" t="e">
        <f>+MID(#REF!,51,1)</f>
        <v>#REF!</v>
      </c>
      <c r="O20" s="352" t="e">
        <f>+MID(#REF!,52,1)</f>
        <v>#REF!</v>
      </c>
      <c r="P20" s="352" t="e">
        <f>+MID(#REF!,53,1)</f>
        <v>#REF!</v>
      </c>
      <c r="Q20" s="352" t="e">
        <f>+MID(#REF!,54,1)</f>
        <v>#REF!</v>
      </c>
      <c r="R20" s="352" t="e">
        <f>+MID(#REF!,55,1)</f>
        <v>#REF!</v>
      </c>
      <c r="S20" s="352" t="e">
        <f>+MID(#REF!,56,1)</f>
        <v>#REF!</v>
      </c>
      <c r="T20" s="352" t="e">
        <f>+MID(#REF!,57,1)</f>
        <v>#REF!</v>
      </c>
      <c r="U20" s="352" t="e">
        <f>+MID(#REF!,58,1)</f>
        <v>#REF!</v>
      </c>
      <c r="V20" s="352" t="e">
        <f>+MID(#REF!,59,1)</f>
        <v>#REF!</v>
      </c>
      <c r="W20" s="352" t="e">
        <f>+MID(#REF!,60,1)</f>
        <v>#REF!</v>
      </c>
      <c r="X20" s="352" t="e">
        <f>+MID(#REF!,61,1)</f>
        <v>#REF!</v>
      </c>
      <c r="Y20" s="352" t="e">
        <f>+MID(#REF!,62,1)</f>
        <v>#REF!</v>
      </c>
      <c r="Z20" s="352" t="e">
        <f>+MID(#REF!,63,1)</f>
        <v>#REF!</v>
      </c>
      <c r="AA20" s="352" t="e">
        <f>+MID(#REF!,64,1)</f>
        <v>#REF!</v>
      </c>
      <c r="AB20" s="352" t="e">
        <f>+MID(#REF!,65,1)</f>
        <v>#REF!</v>
      </c>
      <c r="AC20" s="352" t="e">
        <f>+MID(#REF!,66,1)</f>
        <v>#REF!</v>
      </c>
      <c r="AD20" s="352" t="e">
        <f>+MID(#REF!,67,1)</f>
        <v>#REF!</v>
      </c>
      <c r="AE20" s="352" t="e">
        <f>+MID(#REF!,68,1)</f>
        <v>#REF!</v>
      </c>
      <c r="AF20" s="352" t="e">
        <f>+MID(#REF!,69,1)</f>
        <v>#REF!</v>
      </c>
      <c r="AG20" s="352" t="e">
        <f>+MID(#REF!,70,1)</f>
        <v>#REF!</v>
      </c>
      <c r="AH20" s="352" t="e">
        <f>+MID(#REF!,71,1)</f>
        <v>#REF!</v>
      </c>
      <c r="AI20" s="352" t="e">
        <f>+MID(#REF!,72,1)</f>
        <v>#REF!</v>
      </c>
      <c r="AJ20" s="352" t="e">
        <f>+MID(#REF!,73,1)</f>
        <v>#REF!</v>
      </c>
      <c r="AK20" s="359" t="e">
        <f>+MID(#REF!,74,1)</f>
        <v>#REF!</v>
      </c>
    </row>
    <row r="21" spans="1:50" s="361" customFormat="1" ht="14.25" customHeight="1" x14ac:dyDescent="0.3">
      <c r="A21" s="365" t="s">
        <v>1333</v>
      </c>
      <c r="B21" s="364"/>
      <c r="C21" s="364"/>
      <c r="D21" s="364"/>
      <c r="E21" s="364"/>
      <c r="F21" s="364"/>
      <c r="G21" s="364"/>
      <c r="H21" s="364"/>
      <c r="I21" s="364"/>
      <c r="J21" s="364"/>
      <c r="K21" s="364"/>
      <c r="L21" s="364"/>
      <c r="M21" s="364"/>
      <c r="N21" s="364"/>
      <c r="O21" s="364"/>
      <c r="P21" s="364"/>
      <c r="Q21" s="364"/>
      <c r="R21" s="364"/>
      <c r="S21" s="364"/>
      <c r="T21" s="364"/>
      <c r="U21" s="364"/>
      <c r="V21" s="364"/>
      <c r="W21" s="363"/>
      <c r="X21" s="363"/>
      <c r="Y21" s="363"/>
      <c r="Z21" s="363"/>
      <c r="AA21" s="363"/>
      <c r="AB21" s="363"/>
      <c r="AC21" s="363"/>
      <c r="AD21" s="363"/>
      <c r="AE21" s="363"/>
      <c r="AF21" s="363"/>
      <c r="AG21" s="363"/>
      <c r="AH21" s="363"/>
      <c r="AI21" s="363"/>
      <c r="AJ21" s="363"/>
      <c r="AK21" s="362"/>
    </row>
    <row r="22" spans="1:50" ht="13.15" x14ac:dyDescent="0.3">
      <c r="A22" s="357" t="s">
        <v>1334</v>
      </c>
      <c r="W22" s="307"/>
      <c r="X22" s="307"/>
      <c r="Y22" s="307"/>
      <c r="Z22" s="307"/>
      <c r="AA22" s="307"/>
      <c r="AC22" s="307"/>
      <c r="AD22" s="306" t="s">
        <v>1335</v>
      </c>
      <c r="AE22" s="307"/>
      <c r="AF22" s="307"/>
      <c r="AG22" s="307"/>
      <c r="AH22" s="307"/>
      <c r="AI22" s="307"/>
      <c r="AJ22" s="307"/>
      <c r="AK22" s="313"/>
    </row>
    <row r="23" spans="1:50" s="354" customFormat="1" ht="19.5" customHeight="1" x14ac:dyDescent="0.3">
      <c r="A23" s="360" t="e">
        <f>+LEFT(#REF!,1)</f>
        <v>#REF!</v>
      </c>
      <c r="B23" s="352" t="e">
        <f>+MID(#REF!,2,1)</f>
        <v>#REF!</v>
      </c>
      <c r="C23" s="352" t="e">
        <f>+MID(#REF!,3,1)</f>
        <v>#REF!</v>
      </c>
      <c r="D23" s="352" t="e">
        <f>+MID(#REF!,4,1)</f>
        <v>#REF!</v>
      </c>
      <c r="E23" s="352" t="e">
        <f>+MID(#REF!,5,1)</f>
        <v>#REF!</v>
      </c>
      <c r="F23" s="352" t="e">
        <f>+MID(#REF!,6,1)</f>
        <v>#REF!</v>
      </c>
      <c r="G23" s="352" t="e">
        <f>+MID(#REF!,7,1)</f>
        <v>#REF!</v>
      </c>
      <c r="H23" s="352" t="e">
        <f>+MID(#REF!,8,1)</f>
        <v>#REF!</v>
      </c>
      <c r="I23" s="352" t="e">
        <f>+MID(#REF!,9,1)</f>
        <v>#REF!</v>
      </c>
      <c r="J23" s="352" t="e">
        <f>+MID(#REF!,10,1)</f>
        <v>#REF!</v>
      </c>
      <c r="K23" s="352" t="e">
        <f>+MID(#REF!,11,1)</f>
        <v>#REF!</v>
      </c>
      <c r="L23" s="352" t="e">
        <f>+MID(#REF!,12,1)</f>
        <v>#REF!</v>
      </c>
      <c r="M23" s="352" t="e">
        <f>+MID(#REF!,13,1)</f>
        <v>#REF!</v>
      </c>
      <c r="N23" s="352" t="e">
        <f>+MID(#REF!,14,1)</f>
        <v>#REF!</v>
      </c>
      <c r="O23" s="352" t="e">
        <f>+MID(#REF!,15,1)</f>
        <v>#REF!</v>
      </c>
      <c r="P23" s="352" t="e">
        <f>+MID(#REF!,16,1)</f>
        <v>#REF!</v>
      </c>
      <c r="Q23" s="352" t="e">
        <f>+MID(#REF!,17,1)</f>
        <v>#REF!</v>
      </c>
      <c r="R23" s="352" t="e">
        <f>+MID(#REF!,18,1)</f>
        <v>#REF!</v>
      </c>
      <c r="S23" s="352" t="e">
        <f>+MID(#REF!,19,1)</f>
        <v>#REF!</v>
      </c>
      <c r="T23" s="352" t="e">
        <f>+MID(#REF!,20,1)</f>
        <v>#REF!</v>
      </c>
      <c r="U23" s="352" t="e">
        <f>+MID(#REF!,21,1)</f>
        <v>#REF!</v>
      </c>
      <c r="V23" s="352" t="e">
        <f>+MID(#REF!,22,1)</f>
        <v>#REF!</v>
      </c>
      <c r="W23" s="352" t="e">
        <f>+MID(#REF!,23,1)</f>
        <v>#REF!</v>
      </c>
      <c r="X23" s="352" t="e">
        <f>+MID(#REF!,24,1)</f>
        <v>#REF!</v>
      </c>
      <c r="Y23" s="352" t="e">
        <f>+MID(#REF!,25,1)</f>
        <v>#REF!</v>
      </c>
      <c r="Z23" s="352" t="e">
        <f>+MID(#REF!,26,1)</f>
        <v>#REF!</v>
      </c>
      <c r="AA23" s="352" t="e">
        <f>+MID(#REF!,27,1)</f>
        <v>#REF!</v>
      </c>
      <c r="AB23" s="352" t="e">
        <f>+MID(#REF!,28,1)</f>
        <v>#REF!</v>
      </c>
      <c r="AD23" s="352" t="e">
        <f>+LEFT(#REF!,1)</f>
        <v>#REF!</v>
      </c>
      <c r="AE23" s="352" t="e">
        <f>+MID(#REF!,2,1)</f>
        <v>#REF!</v>
      </c>
      <c r="AF23" s="352" t="e">
        <f>+MID(#REF!,3,1)</f>
        <v>#REF!</v>
      </c>
      <c r="AG23" s="352" t="e">
        <f>+MID(#REF!,4,1)</f>
        <v>#REF!</v>
      </c>
      <c r="AH23" s="352" t="e">
        <f>+MID(#REF!,5,1)</f>
        <v>#REF!</v>
      </c>
      <c r="AI23" s="352" t="e">
        <f>+MID(#REF!,6,1)</f>
        <v>#REF!</v>
      </c>
      <c r="AJ23" s="352" t="e">
        <f>+MID(#REF!,7,1)</f>
        <v>#REF!</v>
      </c>
      <c r="AK23" s="359" t="e">
        <f>+MID(#REF!,8,1)</f>
        <v>#REF!</v>
      </c>
    </row>
    <row r="24" spans="1:50" ht="13.15" x14ac:dyDescent="0.3">
      <c r="A24" s="357" t="s">
        <v>1336</v>
      </c>
      <c r="G24" s="356" t="s">
        <v>1337</v>
      </c>
      <c r="H24" s="356"/>
      <c r="I24" s="356"/>
      <c r="J24" s="356"/>
      <c r="K24" s="356"/>
      <c r="L24" s="356"/>
      <c r="M24" s="356"/>
      <c r="N24" s="356"/>
      <c r="O24" s="356"/>
      <c r="P24" s="356"/>
      <c r="Q24" s="356"/>
      <c r="R24" s="356"/>
      <c r="S24" s="356"/>
      <c r="T24" s="356"/>
      <c r="U24" s="356"/>
      <c r="V24" s="356"/>
      <c r="W24" s="356"/>
      <c r="X24" s="356"/>
      <c r="Y24" s="356"/>
      <c r="Z24" s="356"/>
      <c r="AA24" s="356"/>
      <c r="AB24" s="356"/>
      <c r="AC24" s="356"/>
      <c r="AD24" s="356"/>
      <c r="AE24" s="307"/>
      <c r="AF24" s="307"/>
      <c r="AG24" s="307"/>
      <c r="AH24" s="307"/>
      <c r="AI24" s="307"/>
      <c r="AJ24" s="307"/>
      <c r="AK24" s="313"/>
    </row>
    <row r="25" spans="1:50" s="354" customFormat="1" ht="19.5" customHeight="1" x14ac:dyDescent="0.3">
      <c r="A25" s="360" t="e">
        <f>+LEFT(#REF!,1)</f>
        <v>#REF!</v>
      </c>
      <c r="B25" s="352" t="e">
        <f>+MID(#REF!,2,1)</f>
        <v>#REF!</v>
      </c>
      <c r="C25" s="352" t="e">
        <f>+MID(#REF!,3,1)</f>
        <v>#REF!</v>
      </c>
      <c r="D25" s="352" t="e">
        <f>+MID(#REF!,4,1)</f>
        <v>#REF!</v>
      </c>
      <c r="E25" s="352" t="e">
        <f>+MID(#REF!,5,1)</f>
        <v>#REF!</v>
      </c>
      <c r="F25" s="352"/>
      <c r="G25" s="352" t="e">
        <f>+LEFT(#REF!,1)</f>
        <v>#REF!</v>
      </c>
      <c r="H25" s="352" t="e">
        <f>+MID(#REF!,2,1)</f>
        <v>#REF!</v>
      </c>
      <c r="I25" s="352" t="e">
        <f>+MID(#REF!,3,1)</f>
        <v>#REF!</v>
      </c>
      <c r="J25" s="352" t="e">
        <f>+MID(#REF!,4,1)</f>
        <v>#REF!</v>
      </c>
      <c r="K25" s="352" t="e">
        <f>+MID(#REF!,5,1)</f>
        <v>#REF!</v>
      </c>
      <c r="L25" s="352" t="e">
        <f>+MID(#REF!,6,1)</f>
        <v>#REF!</v>
      </c>
      <c r="M25" s="352" t="e">
        <f>+MID(#REF!,7,1)</f>
        <v>#REF!</v>
      </c>
      <c r="N25" s="352" t="e">
        <f>+MID(#REF!,8,1)</f>
        <v>#REF!</v>
      </c>
      <c r="O25" s="352" t="e">
        <f>+MID(#REF!,9,1)</f>
        <v>#REF!</v>
      </c>
      <c r="P25" s="352" t="e">
        <f>+MID(#REF!,10,1)</f>
        <v>#REF!</v>
      </c>
      <c r="Q25" s="352" t="e">
        <f>+MID(#REF!,11,1)</f>
        <v>#REF!</v>
      </c>
      <c r="R25" s="352" t="e">
        <f>+MID(#REF!,12,1)</f>
        <v>#REF!</v>
      </c>
      <c r="S25" s="352" t="e">
        <f>+MID(#REF!,13,1)</f>
        <v>#REF!</v>
      </c>
      <c r="T25" s="352" t="e">
        <f>+MID(#REF!,14,1)</f>
        <v>#REF!</v>
      </c>
      <c r="U25" s="352" t="e">
        <f>+MID(#REF!,15,1)</f>
        <v>#REF!</v>
      </c>
      <c r="V25" s="352" t="e">
        <f>+MID(#REF!,16,1)</f>
        <v>#REF!</v>
      </c>
      <c r="W25" s="352" t="e">
        <f>+MID(#REF!,17,1)</f>
        <v>#REF!</v>
      </c>
      <c r="X25" s="352" t="e">
        <f>+MID(#REF!,18,1)</f>
        <v>#REF!</v>
      </c>
      <c r="Y25" s="352" t="e">
        <f>+MID(#REF!,19,1)</f>
        <v>#REF!</v>
      </c>
      <c r="Z25" s="352" t="e">
        <f>+MID(#REF!,20,1)</f>
        <v>#REF!</v>
      </c>
      <c r="AA25" s="352" t="e">
        <f>+MID(#REF!,21,1)</f>
        <v>#REF!</v>
      </c>
      <c r="AB25" s="352" t="e">
        <f>+MID(#REF!,22,1)</f>
        <v>#REF!</v>
      </c>
      <c r="AC25" s="352" t="e">
        <f>+MID(#REF!,23,1)</f>
        <v>#REF!</v>
      </c>
      <c r="AD25" s="352" t="e">
        <f>+MID(#REF!,24,1)</f>
        <v>#REF!</v>
      </c>
      <c r="AE25" s="352" t="e">
        <f>+MID(#REF!,25,1)</f>
        <v>#REF!</v>
      </c>
      <c r="AF25" s="352" t="e">
        <f>+MID(#REF!,26,1)</f>
        <v>#REF!</v>
      </c>
      <c r="AG25" s="352" t="e">
        <f>+MID(#REF!,27,1)</f>
        <v>#REF!</v>
      </c>
      <c r="AH25" s="352" t="e">
        <f>+MID(#REF!,28,1)</f>
        <v>#REF!</v>
      </c>
      <c r="AI25" s="352" t="e">
        <f>+MID(#REF!,29,1)</f>
        <v>#REF!</v>
      </c>
      <c r="AJ25" s="352" t="e">
        <f>+MID(#REF!,30,1)</f>
        <v>#REF!</v>
      </c>
      <c r="AK25" s="359" t="e">
        <f>+MID(#REF!,31,1)</f>
        <v>#REF!</v>
      </c>
    </row>
    <row r="26" spans="1:50" ht="13.15" x14ac:dyDescent="0.3">
      <c r="A26" s="357" t="s">
        <v>1338</v>
      </c>
      <c r="G26" s="356"/>
      <c r="H26" s="356"/>
      <c r="I26" s="356"/>
      <c r="J26" s="356"/>
      <c r="K26" s="356"/>
      <c r="L26" s="356"/>
      <c r="M26" s="356"/>
      <c r="O26" s="356" t="s">
        <v>1339</v>
      </c>
      <c r="P26" s="356"/>
      <c r="Q26" s="356"/>
      <c r="R26" s="356"/>
      <c r="S26" s="356"/>
      <c r="T26" s="356"/>
      <c r="U26" s="356"/>
      <c r="V26" s="356"/>
      <c r="W26" s="356"/>
      <c r="X26" s="356"/>
      <c r="Y26" s="356"/>
      <c r="Z26" s="356"/>
      <c r="AA26" s="356"/>
      <c r="AB26" s="356"/>
      <c r="AC26" s="356"/>
      <c r="AD26" s="356"/>
      <c r="AE26" s="307"/>
      <c r="AF26" s="307"/>
      <c r="AG26" s="307"/>
      <c r="AH26" s="307"/>
      <c r="AI26" s="307"/>
      <c r="AJ26" s="307"/>
      <c r="AK26" s="313"/>
    </row>
    <row r="27" spans="1:50" s="354" customFormat="1" ht="19.5" customHeight="1" x14ac:dyDescent="0.3">
      <c r="A27" s="355">
        <v>0</v>
      </c>
      <c r="B27" s="352" t="e">
        <f>+LEFT(#REF!,1)</f>
        <v>#REF!</v>
      </c>
      <c r="C27" s="352" t="e">
        <f>+MID(#REF!,2,1)</f>
        <v>#REF!</v>
      </c>
      <c r="D27" s="352" t="e">
        <f>+MID(#REF!,3,1)</f>
        <v>#REF!</v>
      </c>
      <c r="E27" s="352" t="s">
        <v>982</v>
      </c>
      <c r="F27" s="352" t="e">
        <f>+LEFT(#REF!,1)</f>
        <v>#REF!</v>
      </c>
      <c r="G27" s="352" t="e">
        <f>+MID(#REF!,2,1)</f>
        <v>#REF!</v>
      </c>
      <c r="H27" s="352" t="e">
        <f>+MID(#REF!,3,1)</f>
        <v>#REF!</v>
      </c>
      <c r="I27" s="352" t="e">
        <f>+MID(#REF!,4,1)</f>
        <v>#REF!</v>
      </c>
      <c r="J27" s="352" t="e">
        <f>+MID(#REF!,5,1)</f>
        <v>#REF!</v>
      </c>
      <c r="K27" s="352" t="e">
        <f>+MID(#REF!,6,1)</f>
        <v>#REF!</v>
      </c>
      <c r="L27" s="352" t="e">
        <f>+MID(#REF!,7,1)</f>
        <v>#REF!</v>
      </c>
      <c r="M27" s="352" t="e">
        <f>+MID(#REF!,8,1)</f>
        <v>#REF!</v>
      </c>
      <c r="O27" s="353">
        <v>0</v>
      </c>
      <c r="P27" s="352" t="e">
        <f>+LEFT(#REF!,1)</f>
        <v>#REF!</v>
      </c>
      <c r="Q27" s="352" t="e">
        <f>+MID(#REF!,2,1)</f>
        <v>#REF!</v>
      </c>
      <c r="R27" s="352" t="e">
        <f>+MID(#REF!,3,1)</f>
        <v>#REF!</v>
      </c>
      <c r="S27" s="352" t="s">
        <v>982</v>
      </c>
      <c r="T27" s="352" t="e">
        <f>+LEFT(#REF!,1)</f>
        <v>#REF!</v>
      </c>
      <c r="U27" s="352" t="e">
        <f>+MID(#REF!,2,1)</f>
        <v>#REF!</v>
      </c>
      <c r="V27" s="352" t="e">
        <f>+MID(#REF!,3,1)</f>
        <v>#REF!</v>
      </c>
      <c r="W27" s="352" t="e">
        <f>+MID(#REF!,4,1)</f>
        <v>#REF!</v>
      </c>
      <c r="X27" s="352" t="e">
        <f>+MID(#REF!,5,1)</f>
        <v>#REF!</v>
      </c>
      <c r="Y27" s="352" t="e">
        <f>+MID(#REF!,6,1)</f>
        <v>#REF!</v>
      </c>
      <c r="Z27" s="352" t="e">
        <f>+MID(#REF!,7,1)</f>
        <v>#REF!</v>
      </c>
      <c r="AA27" s="352" t="e">
        <f>+MID(#REF!,8,1)</f>
        <v>#REF!</v>
      </c>
      <c r="AB27" s="352"/>
      <c r="AC27" s="352"/>
      <c r="AD27" s="352"/>
      <c r="AE27" s="307"/>
      <c r="AF27" s="307"/>
      <c r="AG27" s="307"/>
      <c r="AH27" s="307"/>
      <c r="AI27" s="307"/>
      <c r="AJ27" s="307"/>
      <c r="AK27" s="313"/>
    </row>
    <row r="28" spans="1:50" s="306" customFormat="1" ht="13.15" x14ac:dyDescent="0.3">
      <c r="A28" s="315" t="s">
        <v>1340</v>
      </c>
      <c r="W28" s="307"/>
      <c r="X28" s="307"/>
      <c r="Y28" s="307"/>
      <c r="Z28" s="307"/>
      <c r="AA28" s="307"/>
      <c r="AB28" s="307"/>
      <c r="AC28" s="307"/>
      <c r="AD28" s="307"/>
      <c r="AE28" s="307"/>
      <c r="AF28" s="307"/>
      <c r="AG28" s="307"/>
      <c r="AH28" s="307"/>
      <c r="AI28" s="307"/>
      <c r="AJ28" s="307"/>
      <c r="AK28" s="313"/>
    </row>
    <row r="29" spans="1:50" s="354" customFormat="1" ht="19.5" customHeight="1" thickBot="1" x14ac:dyDescent="0.35">
      <c r="A29" s="351" t="e">
        <f>+LEFT(#REF!,1)</f>
        <v>#REF!</v>
      </c>
      <c r="B29" s="350" t="e">
        <f>+MID(#REF!,2,1)</f>
        <v>#REF!</v>
      </c>
      <c r="C29" s="350" t="e">
        <f>+MID(#REF!,3,1)</f>
        <v>#REF!</v>
      </c>
      <c r="D29" s="350" t="e">
        <f>+MID(#REF!,4,1)</f>
        <v>#REF!</v>
      </c>
      <c r="E29" s="350" t="e">
        <f>+MID(#REF!,5,1)</f>
        <v>#REF!</v>
      </c>
      <c r="F29" s="350" t="e">
        <f>+MID(#REF!,6,1)</f>
        <v>#REF!</v>
      </c>
      <c r="G29" s="350" t="e">
        <f>+MID(#REF!,7,1)</f>
        <v>#REF!</v>
      </c>
      <c r="H29" s="350" t="e">
        <f>+MID(#REF!,8,1)</f>
        <v>#REF!</v>
      </c>
      <c r="I29" s="350" t="e">
        <f>+MID(#REF!,9,1)</f>
        <v>#REF!</v>
      </c>
      <c r="J29" s="350" t="e">
        <f>+MID(#REF!,10,1)</f>
        <v>#REF!</v>
      </c>
      <c r="K29" s="350" t="e">
        <f>+MID(#REF!,11,1)</f>
        <v>#REF!</v>
      </c>
      <c r="L29" s="350" t="e">
        <f>+MID(#REF!,12,1)</f>
        <v>#REF!</v>
      </c>
      <c r="M29" s="350" t="e">
        <f>+MID(#REF!,13,1)</f>
        <v>#REF!</v>
      </c>
      <c r="N29" s="350" t="e">
        <f>+MID(#REF!,14,1)</f>
        <v>#REF!</v>
      </c>
      <c r="O29" s="350" t="e">
        <f>+MID(#REF!,15,1)</f>
        <v>#REF!</v>
      </c>
      <c r="P29" s="350" t="e">
        <f>+MID(#REF!,16,1)</f>
        <v>#REF!</v>
      </c>
      <c r="Q29" s="350" t="e">
        <f>+MID(#REF!,17,1)</f>
        <v>#REF!</v>
      </c>
      <c r="R29" s="350" t="e">
        <f>+MID(#REF!,18,1)</f>
        <v>#REF!</v>
      </c>
      <c r="S29" s="350" t="e">
        <f>+MID(#REF!,19,1)</f>
        <v>#REF!</v>
      </c>
      <c r="T29" s="350" t="e">
        <f>+MID(#REF!,20,1)</f>
        <v>#REF!</v>
      </c>
      <c r="U29" s="350" t="e">
        <f>+MID(#REF!,21,1)</f>
        <v>#REF!</v>
      </c>
      <c r="V29" s="350" t="e">
        <f>+MID(#REF!,22,1)</f>
        <v>#REF!</v>
      </c>
      <c r="W29" s="350" t="e">
        <f>+MID(#REF!,23,1)</f>
        <v>#REF!</v>
      </c>
      <c r="X29" s="350" t="e">
        <f>+MID(#REF!,24,1)</f>
        <v>#REF!</v>
      </c>
      <c r="Y29" s="350" t="e">
        <f>+MID(#REF!,25,1)</f>
        <v>#REF!</v>
      </c>
      <c r="Z29" s="350" t="e">
        <f>+MID(#REF!,26,1)</f>
        <v>#REF!</v>
      </c>
      <c r="AA29" s="350" t="e">
        <f>+MID(#REF!,27,1)</f>
        <v>#REF!</v>
      </c>
      <c r="AB29" s="350" t="e">
        <f>+MID(#REF!,28,1)</f>
        <v>#REF!</v>
      </c>
      <c r="AC29" s="350" t="e">
        <f>+MID(#REF!,29,1)</f>
        <v>#REF!</v>
      </c>
      <c r="AD29" s="350" t="e">
        <f>+MID(#REF!,30,1)</f>
        <v>#REF!</v>
      </c>
      <c r="AE29" s="350" t="e">
        <f>+MID(#REF!,31,1)</f>
        <v>#REF!</v>
      </c>
      <c r="AF29" s="350" t="e">
        <f>+MID(#REF!,32,1)</f>
        <v>#REF!</v>
      </c>
      <c r="AG29" s="350" t="e">
        <f>+MID(#REF!,33,1)</f>
        <v>#REF!</v>
      </c>
      <c r="AH29" s="350" t="e">
        <f>+MID(#REF!,34,1)</f>
        <v>#REF!</v>
      </c>
      <c r="AI29" s="350" t="e">
        <f>+MID(#REF!,35,1)</f>
        <v>#REF!</v>
      </c>
      <c r="AJ29" s="350" t="e">
        <f>+MID(#REF!,36,1)</f>
        <v>#REF!</v>
      </c>
      <c r="AK29" s="349" t="e">
        <f>+MID(#REF!,37,1)</f>
        <v>#REF!</v>
      </c>
    </row>
    <row r="30" spans="1:50" s="306" customFormat="1" ht="4.5" customHeight="1" thickBot="1" x14ac:dyDescent="0.35">
      <c r="W30" s="307"/>
      <c r="X30" s="307"/>
      <c r="Y30" s="307"/>
      <c r="Z30" s="307"/>
      <c r="AA30" s="307"/>
      <c r="AB30" s="307"/>
      <c r="AC30" s="307"/>
      <c r="AD30" s="307"/>
      <c r="AE30" s="307"/>
      <c r="AF30" s="307"/>
      <c r="AG30" s="307"/>
      <c r="AH30" s="307"/>
      <c r="AI30" s="307"/>
      <c r="AJ30" s="307"/>
      <c r="AK30" s="307"/>
    </row>
    <row r="31" spans="1:50" s="345" customFormat="1" ht="12.75" customHeight="1" x14ac:dyDescent="0.25">
      <c r="A31" s="348" t="s">
        <v>1191</v>
      </c>
      <c r="B31" s="347"/>
      <c r="C31" s="347"/>
      <c r="D31" s="347"/>
      <c r="E31" s="347"/>
      <c r="F31" s="347"/>
      <c r="G31" s="347"/>
      <c r="H31" s="347"/>
      <c r="I31" s="347"/>
      <c r="J31" s="347"/>
      <c r="K31" s="536"/>
      <c r="L31" s="536"/>
      <c r="M31" s="1562" t="s">
        <v>1341</v>
      </c>
      <c r="N31" s="1563"/>
      <c r="O31" s="1563"/>
      <c r="P31" s="1563"/>
      <c r="Q31" s="1563"/>
      <c r="R31" s="1563"/>
      <c r="S31" s="1563"/>
      <c r="T31" s="1563"/>
      <c r="U31" s="1564"/>
      <c r="V31" s="1562" t="s">
        <v>1342</v>
      </c>
      <c r="W31" s="1563"/>
      <c r="X31" s="1563"/>
      <c r="Y31" s="1563"/>
      <c r="Z31" s="1563"/>
      <c r="AA31" s="1563"/>
      <c r="AB31" s="1563"/>
      <c r="AC31" s="1564"/>
      <c r="AD31" s="1562" t="s">
        <v>1343</v>
      </c>
      <c r="AE31" s="1563"/>
      <c r="AF31" s="1563"/>
      <c r="AG31" s="1563"/>
      <c r="AH31" s="1563"/>
      <c r="AI31" s="1563"/>
      <c r="AJ31" s="1563"/>
      <c r="AK31" s="1563"/>
      <c r="AL31" s="1568"/>
    </row>
    <row r="32" spans="1:50" s="306" customFormat="1" ht="19.5" customHeight="1" x14ac:dyDescent="0.25">
      <c r="A32" s="331" t="e">
        <f>LEFT(TEXT(#REF!,"dd.m.yyyy"),1)</f>
        <v>#REF!</v>
      </c>
      <c r="B32" s="330" t="e">
        <f>MID(TEXT(#REF!,"dd.mm.yyyy"),2,1)</f>
        <v>#REF!</v>
      </c>
      <c r="C32" s="329" t="s">
        <v>953</v>
      </c>
      <c r="D32" s="330" t="e">
        <f>MID(TEXT(#REF!,"dd.mm.yyyy"),4,1)</f>
        <v>#REF!</v>
      </c>
      <c r="E32" s="330" t="e">
        <f>MID(TEXT(#REF!,"dd.mm.yyyy"),5,1)</f>
        <v>#REF!</v>
      </c>
      <c r="F32" s="329" t="s">
        <v>953</v>
      </c>
      <c r="G32" s="330" t="e">
        <f>MID(TEXT(#REF!,"dd.mm.yyyy"),7,1)</f>
        <v>#REF!</v>
      </c>
      <c r="H32" s="330" t="e">
        <f>MID(TEXT(#REF!,"dd.mm.yyyy"),8,1)</f>
        <v>#REF!</v>
      </c>
      <c r="I32" s="330" t="e">
        <f>MID(TEXT(#REF!,"dd.mm.yyyy"),9,1)</f>
        <v>#REF!</v>
      </c>
      <c r="J32" s="330" t="e">
        <f>MID(TEXT(#REF!,"dd.mm.yyyy"),10,1)</f>
        <v>#REF!</v>
      </c>
      <c r="K32" s="537"/>
      <c r="L32" s="337"/>
      <c r="M32" s="1565"/>
      <c r="N32" s="1566"/>
      <c r="O32" s="1566"/>
      <c r="P32" s="1566"/>
      <c r="Q32" s="1566"/>
      <c r="R32" s="1566"/>
      <c r="S32" s="1566"/>
      <c r="T32" s="1566"/>
      <c r="U32" s="1567"/>
      <c r="V32" s="1565"/>
      <c r="W32" s="1566"/>
      <c r="X32" s="1566"/>
      <c r="Y32" s="1566"/>
      <c r="Z32" s="1566"/>
      <c r="AA32" s="1566"/>
      <c r="AB32" s="1566"/>
      <c r="AC32" s="1567"/>
      <c r="AD32" s="1565"/>
      <c r="AE32" s="1566"/>
      <c r="AF32" s="1566"/>
      <c r="AG32" s="1566"/>
      <c r="AH32" s="1566"/>
      <c r="AI32" s="1566"/>
      <c r="AJ32" s="1566"/>
      <c r="AK32" s="1566"/>
      <c r="AL32" s="1569"/>
      <c r="AP32" s="437"/>
      <c r="AX32" s="306" t="s">
        <v>983</v>
      </c>
    </row>
    <row r="33" spans="1:38" s="306" customFormat="1" ht="12.75" customHeight="1" x14ac:dyDescent="0.25">
      <c r="A33" s="343"/>
      <c r="B33" s="342"/>
      <c r="C33" s="342"/>
      <c r="D33" s="342"/>
      <c r="E33" s="342"/>
      <c r="F33" s="342"/>
      <c r="G33" s="342"/>
      <c r="H33" s="342"/>
      <c r="I33" s="342"/>
      <c r="J33" s="342"/>
      <c r="K33" s="538"/>
      <c r="L33" s="538"/>
      <c r="M33" s="1565"/>
      <c r="N33" s="1566"/>
      <c r="O33" s="1566"/>
      <c r="P33" s="1566"/>
      <c r="Q33" s="1566"/>
      <c r="R33" s="1566"/>
      <c r="S33" s="1566"/>
      <c r="T33" s="1566"/>
      <c r="U33" s="1567"/>
      <c r="V33" s="1565"/>
      <c r="W33" s="1566"/>
      <c r="X33" s="1566"/>
      <c r="Y33" s="1566"/>
      <c r="Z33" s="1566"/>
      <c r="AA33" s="1566"/>
      <c r="AB33" s="1566"/>
      <c r="AC33" s="1567"/>
      <c r="AD33" s="1565"/>
      <c r="AE33" s="1566"/>
      <c r="AF33" s="1566"/>
      <c r="AG33" s="1566"/>
      <c r="AH33" s="1566"/>
      <c r="AI33" s="1566"/>
      <c r="AJ33" s="1566"/>
      <c r="AK33" s="1566"/>
      <c r="AL33" s="1569"/>
    </row>
    <row r="34" spans="1:38" s="306" customFormat="1" ht="13.15" x14ac:dyDescent="0.25">
      <c r="A34" s="315" t="s">
        <v>1190</v>
      </c>
      <c r="K34" s="337"/>
      <c r="L34" s="539"/>
      <c r="M34" s="337"/>
      <c r="N34" s="337"/>
      <c r="O34" s="337"/>
      <c r="P34" s="337"/>
      <c r="Q34" s="337"/>
      <c r="R34" s="337"/>
      <c r="S34" s="337"/>
      <c r="U34" s="335"/>
      <c r="V34" s="336"/>
      <c r="W34" s="336"/>
      <c r="X34" s="336"/>
      <c r="Y34" s="336"/>
      <c r="Z34" s="336"/>
      <c r="AA34" s="307"/>
      <c r="AB34" s="336"/>
      <c r="AC34" s="335"/>
      <c r="AD34" s="334"/>
      <c r="AE34" s="333"/>
      <c r="AF34" s="333"/>
      <c r="AG34" s="333"/>
      <c r="AH34" s="333"/>
      <c r="AI34" s="333"/>
      <c r="AJ34" s="333"/>
      <c r="AK34" s="333"/>
      <c r="AL34" s="332"/>
    </row>
    <row r="35" spans="1:38" s="306" customFormat="1" ht="19.5" customHeight="1" x14ac:dyDescent="0.3">
      <c r="A35" s="331" t="e">
        <f>IF(#REF!="","",LEFT(TEXT(#REF!,"dd.mm.yyyy"),1))</f>
        <v>#REF!</v>
      </c>
      <c r="B35" s="330" t="e">
        <f>IF(#REF!="","",MID(TEXT(#REF!,"dd.mm.yyyy"),2,1))</f>
        <v>#REF!</v>
      </c>
      <c r="C35" s="329" t="s">
        <v>953</v>
      </c>
      <c r="D35" s="330" t="e">
        <f>IF(#REF!="","",MID(TEXT(#REF!,"dd.mm.yyyy"),4,1))</f>
        <v>#REF!</v>
      </c>
      <c r="E35" s="330" t="e">
        <f>IF(#REF!="","",MID(TEXT(#REF!,"dd.mm.yyyy"),5,1))</f>
        <v>#REF!</v>
      </c>
      <c r="F35" s="329" t="s">
        <v>953</v>
      </c>
      <c r="G35" s="328" t="e">
        <f>IF(#REF!="","",MID(TEXT(#REF!,"dd.mm.yyyy"),7,1))</f>
        <v>#REF!</v>
      </c>
      <c r="H35" s="328" t="e">
        <f>IF(#REF!="","",MID(TEXT(#REF!,"dd.mm.yyyy"),8,1))</f>
        <v>#REF!</v>
      </c>
      <c r="I35" s="328" t="e">
        <f>IF(#REF!="","",MID(TEXT(#REF!,"dd.mm.yyyy"),9,1))</f>
        <v>#REF!</v>
      </c>
      <c r="J35" s="328" t="e">
        <f>IF(#REF!="","",MID(TEXT(#REF!,"dd.mm.yyyy"),10,1))</f>
        <v>#REF!</v>
      </c>
      <c r="K35" s="540"/>
      <c r="L35" s="436"/>
      <c r="U35" s="436"/>
      <c r="W35" s="307"/>
      <c r="X35" s="307"/>
      <c r="Y35" s="307"/>
      <c r="Z35" s="307"/>
      <c r="AA35" s="307"/>
      <c r="AB35" s="307"/>
      <c r="AC35" s="435"/>
      <c r="AD35" s="307"/>
      <c r="AE35" s="307"/>
      <c r="AF35" s="307"/>
      <c r="AG35" s="307"/>
      <c r="AH35" s="307"/>
      <c r="AI35" s="307"/>
      <c r="AJ35" s="307"/>
      <c r="AK35" s="307"/>
      <c r="AL35" s="313"/>
    </row>
    <row r="36" spans="1:38" s="312" customFormat="1" ht="12" thickBot="1" x14ac:dyDescent="0.35">
      <c r="A36" s="323"/>
      <c r="B36" s="322"/>
      <c r="C36" s="322"/>
      <c r="D36" s="322"/>
      <c r="E36" s="322"/>
      <c r="F36" s="322"/>
      <c r="G36" s="322"/>
      <c r="H36" s="322"/>
      <c r="I36" s="322"/>
      <c r="J36" s="322"/>
      <c r="K36" s="322"/>
      <c r="L36" s="321"/>
      <c r="M36" s="1467" t="e">
        <f>#REF!</f>
        <v>#REF!</v>
      </c>
      <c r="N36" s="1468"/>
      <c r="O36" s="1468"/>
      <c r="P36" s="1468"/>
      <c r="Q36" s="1468"/>
      <c r="R36" s="1468"/>
      <c r="S36" s="1468"/>
      <c r="T36" s="1468"/>
      <c r="U36" s="1469"/>
      <c r="V36" s="1467" t="e">
        <f>#REF!</f>
        <v>#REF!</v>
      </c>
      <c r="W36" s="1468"/>
      <c r="X36" s="1468"/>
      <c r="Y36" s="1468"/>
      <c r="Z36" s="1468"/>
      <c r="AA36" s="1468"/>
      <c r="AB36" s="1468"/>
      <c r="AC36" s="1469"/>
      <c r="AD36" s="1467" t="e">
        <f>#REF!</f>
        <v>#REF!</v>
      </c>
      <c r="AE36" s="1468"/>
      <c r="AF36" s="1468"/>
      <c r="AG36" s="1468"/>
      <c r="AH36" s="1468"/>
      <c r="AI36" s="1468"/>
      <c r="AJ36" s="1468"/>
      <c r="AK36" s="1468"/>
      <c r="AL36" s="1470"/>
    </row>
    <row r="37" spans="1:38" s="312" customFormat="1" ht="13.15" x14ac:dyDescent="0.3">
      <c r="W37" s="307"/>
      <c r="X37" s="307"/>
      <c r="Y37" s="307"/>
      <c r="Z37" s="307"/>
      <c r="AA37" s="307"/>
      <c r="AB37" s="307"/>
      <c r="AC37" s="307"/>
      <c r="AD37" s="307"/>
      <c r="AE37" s="307"/>
      <c r="AF37" s="307"/>
      <c r="AG37" s="307"/>
      <c r="AH37" s="307"/>
      <c r="AI37" s="307"/>
      <c r="AJ37" s="307"/>
      <c r="AK37" s="307"/>
    </row>
    <row r="38" spans="1:38" s="312" customFormat="1" ht="13.15" x14ac:dyDescent="0.3">
      <c r="W38" s="307"/>
      <c r="X38" s="307"/>
      <c r="Y38" s="307"/>
      <c r="Z38" s="307"/>
      <c r="AA38" s="307"/>
      <c r="AB38" s="307"/>
      <c r="AC38" s="307"/>
      <c r="AD38" s="307"/>
      <c r="AE38" s="307"/>
      <c r="AF38" s="307"/>
      <c r="AG38" s="307"/>
      <c r="AH38" s="307"/>
      <c r="AI38" s="307"/>
      <c r="AJ38" s="307"/>
      <c r="AK38" s="307"/>
    </row>
    <row r="39" spans="1:38" s="312" customFormat="1" ht="13.15" x14ac:dyDescent="0.3">
      <c r="W39" s="307"/>
      <c r="X39" s="307"/>
      <c r="Y39" s="307"/>
      <c r="Z39" s="307"/>
      <c r="AA39" s="307"/>
      <c r="AB39" s="307"/>
      <c r="AC39" s="307"/>
      <c r="AD39" s="307"/>
      <c r="AE39" s="307"/>
      <c r="AF39" s="307"/>
      <c r="AG39" s="307"/>
      <c r="AH39" s="307"/>
      <c r="AI39" s="307"/>
      <c r="AJ39" s="307"/>
      <c r="AK39" s="307"/>
    </row>
    <row r="40" spans="1:38" ht="13.9" thickBot="1" x14ac:dyDescent="0.35">
      <c r="W40" s="307"/>
      <c r="X40" s="307"/>
      <c r="Y40" s="307"/>
      <c r="Z40" s="307"/>
      <c r="AA40" s="307"/>
      <c r="AB40" s="307"/>
      <c r="AC40" s="307"/>
      <c r="AD40" s="307"/>
      <c r="AE40" s="307"/>
      <c r="AF40" s="307"/>
      <c r="AG40" s="307"/>
      <c r="AH40" s="307"/>
      <c r="AI40" s="307"/>
      <c r="AJ40" s="307"/>
      <c r="AK40" s="307"/>
    </row>
    <row r="41" spans="1:38" s="312" customFormat="1" ht="13.15" x14ac:dyDescent="0.3">
      <c r="B41" s="320" t="s">
        <v>1344</v>
      </c>
      <c r="C41" s="319"/>
      <c r="D41" s="319"/>
      <c r="E41" s="319"/>
      <c r="F41" s="319"/>
      <c r="G41" s="319"/>
      <c r="H41" s="319"/>
      <c r="I41" s="319"/>
      <c r="J41" s="319"/>
      <c r="K41" s="319"/>
      <c r="L41" s="319"/>
      <c r="M41" s="319"/>
      <c r="N41" s="319"/>
      <c r="O41" s="319"/>
      <c r="P41" s="319"/>
      <c r="Q41" s="319"/>
      <c r="R41" s="319"/>
      <c r="S41" s="319"/>
      <c r="T41" s="319"/>
      <c r="U41" s="319"/>
      <c r="V41" s="319"/>
      <c r="W41" s="318"/>
      <c r="X41" s="318"/>
      <c r="Y41" s="318"/>
      <c r="Z41" s="318"/>
      <c r="AA41" s="318"/>
      <c r="AB41" s="318"/>
      <c r="AC41" s="318"/>
      <c r="AD41" s="318"/>
      <c r="AE41" s="318"/>
      <c r="AF41" s="318"/>
      <c r="AG41" s="318"/>
      <c r="AH41" s="318"/>
      <c r="AI41" s="318"/>
      <c r="AJ41" s="317"/>
      <c r="AK41" s="307"/>
    </row>
    <row r="42" spans="1:38" s="312" customFormat="1" ht="13.15" x14ac:dyDescent="0.3">
      <c r="B42" s="314"/>
      <c r="W42" s="307"/>
      <c r="X42" s="307"/>
      <c r="Y42" s="307"/>
      <c r="Z42" s="307"/>
      <c r="AA42" s="307"/>
      <c r="AB42" s="307"/>
      <c r="AC42" s="307"/>
      <c r="AD42" s="307"/>
      <c r="AE42" s="307"/>
      <c r="AF42" s="307"/>
      <c r="AG42" s="307"/>
      <c r="AH42" s="307"/>
      <c r="AI42" s="307"/>
      <c r="AJ42" s="313"/>
      <c r="AK42" s="307"/>
    </row>
    <row r="43" spans="1:38" ht="13.15" x14ac:dyDescent="0.3">
      <c r="B43" s="316"/>
      <c r="W43" s="307"/>
      <c r="X43" s="307"/>
      <c r="Y43" s="307"/>
      <c r="Z43" s="307"/>
      <c r="AA43" s="307"/>
      <c r="AB43" s="307"/>
      <c r="AC43" s="307"/>
      <c r="AD43" s="307"/>
      <c r="AE43" s="307"/>
      <c r="AF43" s="307"/>
      <c r="AG43" s="307"/>
      <c r="AH43" s="307"/>
      <c r="AI43" s="307"/>
      <c r="AJ43" s="313"/>
      <c r="AK43" s="307"/>
    </row>
    <row r="44" spans="1:38" s="312" customFormat="1" ht="13.15" x14ac:dyDescent="0.3">
      <c r="B44" s="314"/>
      <c r="W44" s="307"/>
      <c r="X44" s="307"/>
      <c r="Y44" s="307"/>
      <c r="Z44" s="307"/>
      <c r="AA44" s="307"/>
      <c r="AB44" s="307"/>
      <c r="AC44" s="307"/>
      <c r="AD44" s="307"/>
      <c r="AE44" s="307"/>
      <c r="AF44" s="307"/>
      <c r="AG44" s="307"/>
      <c r="AH44" s="307"/>
      <c r="AI44" s="307"/>
      <c r="AJ44" s="313"/>
      <c r="AK44" s="307"/>
    </row>
    <row r="45" spans="1:38" s="306" customFormat="1" ht="13.15" x14ac:dyDescent="0.3">
      <c r="B45" s="315"/>
      <c r="W45" s="307"/>
      <c r="X45" s="307"/>
      <c r="Y45" s="307"/>
      <c r="Z45" s="307"/>
      <c r="AA45" s="307"/>
      <c r="AB45" s="307"/>
      <c r="AC45" s="307"/>
      <c r="AD45" s="307"/>
      <c r="AE45" s="307"/>
      <c r="AF45" s="307"/>
      <c r="AG45" s="307"/>
      <c r="AH45" s="307"/>
      <c r="AI45" s="307"/>
      <c r="AJ45" s="313"/>
      <c r="AK45" s="307"/>
    </row>
    <row r="46" spans="1:38" s="306" customFormat="1" ht="13.15" x14ac:dyDescent="0.3">
      <c r="B46" s="315"/>
      <c r="W46" s="307"/>
      <c r="X46" s="307"/>
      <c r="Y46" s="307"/>
      <c r="Z46" s="307"/>
      <c r="AA46" s="307"/>
      <c r="AB46" s="307"/>
      <c r="AC46" s="307"/>
      <c r="AD46" s="307"/>
      <c r="AE46" s="307"/>
      <c r="AF46" s="307"/>
      <c r="AG46" s="307"/>
      <c r="AH46" s="307"/>
      <c r="AI46" s="307"/>
      <c r="AJ46" s="313"/>
      <c r="AK46" s="307"/>
    </row>
    <row r="47" spans="1:38" s="312" customFormat="1" ht="13.15" x14ac:dyDescent="0.3">
      <c r="B47" s="314"/>
      <c r="W47" s="307"/>
      <c r="X47" s="307"/>
      <c r="Y47" s="307"/>
      <c r="Z47" s="307"/>
      <c r="AA47" s="307"/>
      <c r="AB47" s="307"/>
      <c r="AC47" s="307"/>
      <c r="AD47" s="307"/>
      <c r="AE47" s="307"/>
      <c r="AF47" s="307"/>
      <c r="AG47" s="307"/>
      <c r="AH47" s="307"/>
      <c r="AI47" s="307"/>
      <c r="AJ47" s="313"/>
      <c r="AK47" s="307"/>
    </row>
    <row r="48" spans="1:38" s="312" customFormat="1" ht="13.15" x14ac:dyDescent="0.3">
      <c r="B48" s="314"/>
      <c r="W48" s="307"/>
      <c r="X48" s="307"/>
      <c r="Y48" s="307"/>
      <c r="Z48" s="307"/>
      <c r="AA48" s="307"/>
      <c r="AB48" s="307"/>
      <c r="AC48" s="307"/>
      <c r="AD48" s="307"/>
      <c r="AE48" s="307"/>
      <c r="AF48" s="307"/>
      <c r="AG48" s="307"/>
      <c r="AH48" s="307"/>
      <c r="AI48" s="307"/>
      <c r="AJ48" s="313"/>
      <c r="AK48" s="307"/>
    </row>
    <row r="49" spans="2:37" s="312" customFormat="1" ht="13.15" x14ac:dyDescent="0.3">
      <c r="B49" s="314"/>
      <c r="W49" s="307"/>
      <c r="X49" s="307"/>
      <c r="Y49" s="307"/>
      <c r="Z49" s="307"/>
      <c r="AA49" s="307"/>
      <c r="AB49" s="307"/>
      <c r="AC49" s="307"/>
      <c r="AD49" s="307"/>
      <c r="AE49" s="307"/>
      <c r="AF49" s="307"/>
      <c r="AG49" s="307"/>
      <c r="AH49" s="307"/>
      <c r="AI49" s="307"/>
      <c r="AJ49" s="313"/>
      <c r="AK49" s="307"/>
    </row>
    <row r="50" spans="2:37" s="312" customFormat="1" ht="13.15" x14ac:dyDescent="0.3">
      <c r="B50" s="314"/>
      <c r="W50" s="307"/>
      <c r="X50" s="307"/>
      <c r="Y50" s="307"/>
      <c r="Z50" s="307"/>
      <c r="AA50" s="307"/>
      <c r="AB50" s="307"/>
      <c r="AC50" s="307"/>
      <c r="AD50" s="307"/>
      <c r="AE50" s="307"/>
      <c r="AF50" s="307"/>
      <c r="AG50" s="307"/>
      <c r="AH50" s="307"/>
      <c r="AI50" s="307"/>
      <c r="AJ50" s="313"/>
      <c r="AK50" s="307"/>
    </row>
    <row r="51" spans="2:37" s="306" customFormat="1" ht="13.9" thickBot="1" x14ac:dyDescent="0.35">
      <c r="B51" s="311"/>
      <c r="C51" s="310"/>
      <c r="D51" s="310"/>
      <c r="E51" s="310"/>
      <c r="F51" s="310"/>
      <c r="G51" s="310" t="s">
        <v>1345</v>
      </c>
      <c r="H51" s="310"/>
      <c r="I51" s="310"/>
      <c r="J51" s="310"/>
      <c r="K51" s="310"/>
      <c r="L51" s="310"/>
      <c r="M51" s="310"/>
      <c r="N51" s="310"/>
      <c r="O51" s="310"/>
      <c r="P51" s="310"/>
      <c r="Q51" s="310"/>
      <c r="R51" s="310"/>
      <c r="S51" s="310"/>
      <c r="T51" s="310"/>
      <c r="U51" s="310" t="s">
        <v>1346</v>
      </c>
      <c r="V51" s="310"/>
      <c r="W51" s="309"/>
      <c r="X51" s="309"/>
      <c r="Y51" s="309"/>
      <c r="Z51" s="309"/>
      <c r="AA51" s="309"/>
      <c r="AB51" s="309"/>
      <c r="AC51" s="309"/>
      <c r="AD51" s="309"/>
      <c r="AE51" s="309"/>
      <c r="AF51" s="309"/>
      <c r="AG51" s="309"/>
      <c r="AH51" s="309"/>
      <c r="AI51" s="309"/>
      <c r="AJ51" s="308"/>
      <c r="AK51" s="307"/>
    </row>
  </sheetData>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1"/>
  <headerFooter alignWithMargins="0">
    <oddFooter>&amp;LMF SR č. 25947/1/2010&amp;RPage 1</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M213"/>
  <sheetViews>
    <sheetView zoomScaleNormal="100" zoomScaleSheetLayoutView="100" workbookViewId="0">
      <selection activeCell="B211" sqref="B211"/>
    </sheetView>
  </sheetViews>
  <sheetFormatPr defaultColWidth="9.140625" defaultRowHeight="11.25" x14ac:dyDescent="0.25"/>
  <cols>
    <col min="1" max="1" width="5.5703125" style="356" customWidth="1"/>
    <col min="2" max="2" width="18.7109375" style="356" customWidth="1"/>
    <col min="3" max="3" width="3.7109375" style="356" customWidth="1"/>
    <col min="4" max="4" width="3.5703125" style="356" customWidth="1"/>
    <col min="5" max="5" width="12.42578125" style="356" customWidth="1"/>
    <col min="6" max="6" width="12.140625" style="356" customWidth="1"/>
    <col min="7" max="7" width="14.7109375" style="356" customWidth="1"/>
    <col min="8" max="8" width="3.5703125" style="356" customWidth="1"/>
    <col min="9" max="9" width="10.5703125" style="356" customWidth="1"/>
    <col min="10" max="10" width="14.42578125" style="356" customWidth="1"/>
    <col min="11" max="16384" width="9.140625" style="356"/>
  </cols>
  <sheetData>
    <row r="1" spans="1:13" ht="7.5" customHeight="1" x14ac:dyDescent="0.3">
      <c r="A1" s="411"/>
    </row>
    <row r="2" spans="1:13" ht="17.25" customHeight="1" x14ac:dyDescent="0.25">
      <c r="A2" s="411"/>
      <c r="B2" s="1579" t="s">
        <v>1314</v>
      </c>
      <c r="C2" s="1580"/>
      <c r="F2" s="433" t="s">
        <v>1347</v>
      </c>
      <c r="G2" s="1581" t="e">
        <f>"  "&amp;#REF!&amp;"  "&amp;#REF!&amp;"  "&amp;#REF!&amp;"  "&amp;#REF!&amp;"  "&amp;#REF!&amp;"  "&amp;#REF!&amp;"  "&amp;#REF!&amp;"  "&amp;#REF!&amp;"  "&amp;#REF!&amp;"  "&amp;#REF!</f>
        <v>#REF!</v>
      </c>
      <c r="H2" s="1582"/>
      <c r="I2" s="1583"/>
    </row>
    <row r="3" spans="1:13" ht="7.5" customHeight="1" thickBot="1" x14ac:dyDescent="0.35">
      <c r="A3" s="411"/>
    </row>
    <row r="4" spans="1:13" s="337" customFormat="1" ht="11.25" customHeight="1" x14ac:dyDescent="0.25">
      <c r="A4" s="1584" t="s">
        <v>1348</v>
      </c>
      <c r="B4" s="1586" t="s">
        <v>1349</v>
      </c>
      <c r="C4" s="1588" t="s">
        <v>1350</v>
      </c>
      <c r="D4" s="1490" t="s">
        <v>1351</v>
      </c>
      <c r="E4" s="1505"/>
      <c r="F4" s="1505"/>
      <c r="G4" s="1505"/>
      <c r="H4" s="1491"/>
      <c r="I4" s="1485" t="s">
        <v>1352</v>
      </c>
      <c r="J4" s="1486"/>
    </row>
    <row r="5" spans="1:13" s="337" customFormat="1" ht="11.25" customHeight="1" x14ac:dyDescent="0.15">
      <c r="A5" s="1585"/>
      <c r="B5" s="1587"/>
      <c r="C5" s="1589"/>
      <c r="D5" s="1546">
        <v>1</v>
      </c>
      <c r="E5" s="1478" t="s">
        <v>1353</v>
      </c>
      <c r="F5" s="1496"/>
      <c r="G5" s="1483" t="s">
        <v>1354</v>
      </c>
      <c r="H5" s="1484"/>
      <c r="I5" s="1480"/>
      <c r="J5" s="1487"/>
    </row>
    <row r="6" spans="1:13" s="337" customFormat="1" ht="12" customHeight="1" x14ac:dyDescent="0.25">
      <c r="A6" s="1544"/>
      <c r="B6" s="1543"/>
      <c r="C6" s="1552"/>
      <c r="D6" s="1590"/>
      <c r="E6" s="1478" t="s">
        <v>1355</v>
      </c>
      <c r="F6" s="1496"/>
      <c r="G6" s="1480"/>
      <c r="H6" s="1482"/>
      <c r="I6" s="1478" t="s">
        <v>1356</v>
      </c>
      <c r="J6" s="1479"/>
    </row>
    <row r="7" spans="1:13" s="429" customFormat="1" ht="27.95" customHeight="1" x14ac:dyDescent="0.25">
      <c r="A7" s="1591"/>
      <c r="B7" s="1593" t="s">
        <v>1357</v>
      </c>
      <c r="C7" s="1551" t="s">
        <v>486</v>
      </c>
      <c r="D7" s="1476">
        <f>'BS old'!D10</f>
        <v>0</v>
      </c>
      <c r="E7" s="1476"/>
      <c r="F7" s="1476"/>
      <c r="G7" s="1473">
        <f>'BS old'!F10</f>
        <v>0</v>
      </c>
      <c r="H7" s="1474"/>
      <c r="I7" s="1477"/>
      <c r="J7" s="428"/>
    </row>
    <row r="8" spans="1:13" s="429" customFormat="1" ht="27.95" customHeight="1" x14ac:dyDescent="0.25">
      <c r="A8" s="1592"/>
      <c r="B8" s="1504"/>
      <c r="C8" s="1551"/>
      <c r="D8" s="1476">
        <f>'BS old'!E10</f>
        <v>0</v>
      </c>
      <c r="E8" s="1476"/>
      <c r="F8" s="1476"/>
      <c r="G8" s="498"/>
      <c r="H8" s="1473">
        <f>'BS old'!G10</f>
        <v>0</v>
      </c>
      <c r="I8" s="1474"/>
      <c r="J8" s="1475"/>
      <c r="M8" s="429" t="s">
        <v>983</v>
      </c>
    </row>
    <row r="9" spans="1:13" s="429" customFormat="1" ht="27.95" customHeight="1" x14ac:dyDescent="0.25">
      <c r="A9" s="1594" t="s">
        <v>487</v>
      </c>
      <c r="B9" s="1504" t="s">
        <v>1358</v>
      </c>
      <c r="C9" s="1551" t="s">
        <v>489</v>
      </c>
      <c r="D9" s="1476">
        <f>'BS old'!D11</f>
        <v>0</v>
      </c>
      <c r="E9" s="1476"/>
      <c r="F9" s="1476"/>
      <c r="G9" s="1473">
        <f>'BS old'!F11</f>
        <v>0</v>
      </c>
      <c r="H9" s="1474"/>
      <c r="I9" s="1477"/>
      <c r="J9" s="428"/>
    </row>
    <row r="10" spans="1:13" s="429" customFormat="1" ht="27.95" customHeight="1" x14ac:dyDescent="0.25">
      <c r="A10" s="1595"/>
      <c r="B10" s="1504"/>
      <c r="C10" s="1551"/>
      <c r="D10" s="1476">
        <f>'BS old'!E11</f>
        <v>0</v>
      </c>
      <c r="E10" s="1476"/>
      <c r="F10" s="1476"/>
      <c r="G10" s="498"/>
      <c r="H10" s="1473">
        <f>'BS old'!G11</f>
        <v>0</v>
      </c>
      <c r="I10" s="1474"/>
      <c r="J10" s="1475"/>
    </row>
    <row r="11" spans="1:13" s="429" customFormat="1" ht="27.95" customHeight="1" x14ac:dyDescent="0.25">
      <c r="A11" s="1594" t="s">
        <v>490</v>
      </c>
      <c r="B11" s="1504" t="s">
        <v>1359</v>
      </c>
      <c r="C11" s="1551" t="s">
        <v>492</v>
      </c>
      <c r="D11" s="1476">
        <f>'BS old'!D12</f>
        <v>0</v>
      </c>
      <c r="E11" s="1476"/>
      <c r="F11" s="1476"/>
      <c r="G11" s="1473">
        <f>'BS old'!F12</f>
        <v>0</v>
      </c>
      <c r="H11" s="1474"/>
      <c r="I11" s="1477"/>
      <c r="J11" s="541"/>
    </row>
    <row r="12" spans="1:13" s="429" customFormat="1" ht="27.95" customHeight="1" x14ac:dyDescent="0.25">
      <c r="A12" s="1595"/>
      <c r="B12" s="1504"/>
      <c r="C12" s="1551"/>
      <c r="D12" s="1476">
        <f>'BS old'!E12</f>
        <v>0</v>
      </c>
      <c r="E12" s="1476"/>
      <c r="F12" s="1476"/>
      <c r="G12" s="498"/>
      <c r="H12" s="1473">
        <f>'BS old'!G12</f>
        <v>0</v>
      </c>
      <c r="I12" s="1474"/>
      <c r="J12" s="1475"/>
    </row>
    <row r="13" spans="1:13" s="337" customFormat="1" ht="27.95" customHeight="1" x14ac:dyDescent="0.25">
      <c r="A13" s="1598" t="s">
        <v>493</v>
      </c>
      <c r="B13" s="1502" t="s">
        <v>1360</v>
      </c>
      <c r="C13" s="1597" t="s">
        <v>495</v>
      </c>
      <c r="D13" s="1476">
        <f>'BS old'!D13</f>
        <v>0</v>
      </c>
      <c r="E13" s="1476"/>
      <c r="F13" s="1476"/>
      <c r="G13" s="1473">
        <f>'BS old'!F13</f>
        <v>0</v>
      </c>
      <c r="H13" s="1474"/>
      <c r="I13" s="1477"/>
      <c r="J13" s="428"/>
    </row>
    <row r="14" spans="1:13" s="337" customFormat="1" ht="27.95" customHeight="1" x14ac:dyDescent="0.25">
      <c r="A14" s="1599"/>
      <c r="B14" s="1502"/>
      <c r="C14" s="1514"/>
      <c r="D14" s="1476">
        <f>'BS old'!E13</f>
        <v>0</v>
      </c>
      <c r="E14" s="1476"/>
      <c r="F14" s="1476"/>
      <c r="G14" s="498"/>
      <c r="H14" s="1473">
        <f>'BS old'!G13</f>
        <v>0</v>
      </c>
      <c r="I14" s="1474"/>
      <c r="J14" s="1475"/>
    </row>
    <row r="15" spans="1:13" s="337" customFormat="1" ht="27.95" customHeight="1" x14ac:dyDescent="0.25">
      <c r="A15" s="1596" t="s">
        <v>496</v>
      </c>
      <c r="B15" s="1502" t="s">
        <v>1361</v>
      </c>
      <c r="C15" s="1597" t="s">
        <v>498</v>
      </c>
      <c r="D15" s="1476">
        <f>'BS old'!D14</f>
        <v>0</v>
      </c>
      <c r="E15" s="1476"/>
      <c r="F15" s="1476"/>
      <c r="G15" s="1473">
        <f>'BS old'!F14</f>
        <v>0</v>
      </c>
      <c r="H15" s="1474"/>
      <c r="I15" s="1477"/>
      <c r="J15" s="428"/>
    </row>
    <row r="16" spans="1:13" s="337" customFormat="1" ht="27.95" customHeight="1" x14ac:dyDescent="0.25">
      <c r="A16" s="1556"/>
      <c r="B16" s="1502"/>
      <c r="C16" s="1514"/>
      <c r="D16" s="1476">
        <f>'BS old'!E14</f>
        <v>0</v>
      </c>
      <c r="E16" s="1476"/>
      <c r="F16" s="1476"/>
      <c r="G16" s="498"/>
      <c r="H16" s="1473">
        <f>'BS old'!G14</f>
        <v>0</v>
      </c>
      <c r="I16" s="1474"/>
      <c r="J16" s="1475"/>
    </row>
    <row r="17" spans="1:10" s="337" customFormat="1" ht="27.95" customHeight="1" x14ac:dyDescent="0.25">
      <c r="A17" s="1596" t="s">
        <v>499</v>
      </c>
      <c r="B17" s="1502" t="s">
        <v>1362</v>
      </c>
      <c r="C17" s="1597" t="s">
        <v>501</v>
      </c>
      <c r="D17" s="1476">
        <f>'BS old'!D15</f>
        <v>0</v>
      </c>
      <c r="E17" s="1476"/>
      <c r="F17" s="1476"/>
      <c r="G17" s="1473">
        <f>'BS old'!F15</f>
        <v>0</v>
      </c>
      <c r="H17" s="1474"/>
      <c r="I17" s="1477"/>
      <c r="J17" s="428"/>
    </row>
    <row r="18" spans="1:10" s="337" customFormat="1" ht="27.95" customHeight="1" x14ac:dyDescent="0.25">
      <c r="A18" s="1556"/>
      <c r="B18" s="1502"/>
      <c r="C18" s="1514"/>
      <c r="D18" s="1476">
        <f>'BS old'!E15</f>
        <v>0</v>
      </c>
      <c r="E18" s="1476"/>
      <c r="F18" s="1476"/>
      <c r="G18" s="498"/>
      <c r="H18" s="1473">
        <f>'BS old'!G15</f>
        <v>0</v>
      </c>
      <c r="I18" s="1474"/>
      <c r="J18" s="1475"/>
    </row>
    <row r="19" spans="1:10" s="337" customFormat="1" ht="27.95" customHeight="1" x14ac:dyDescent="0.25">
      <c r="A19" s="1596" t="s">
        <v>502</v>
      </c>
      <c r="B19" s="1502" t="s">
        <v>1117</v>
      </c>
      <c r="C19" s="1597" t="s">
        <v>504</v>
      </c>
      <c r="D19" s="1476">
        <f>'BS old'!D16</f>
        <v>0</v>
      </c>
      <c r="E19" s="1476"/>
      <c r="F19" s="1476"/>
      <c r="G19" s="1473">
        <f>'BS old'!F16</f>
        <v>0</v>
      </c>
      <c r="H19" s="1474"/>
      <c r="I19" s="1477"/>
      <c r="J19" s="428"/>
    </row>
    <row r="20" spans="1:10" s="337" customFormat="1" ht="27.95" customHeight="1" x14ac:dyDescent="0.25">
      <c r="A20" s="1556"/>
      <c r="B20" s="1502"/>
      <c r="C20" s="1514"/>
      <c r="D20" s="1476">
        <f>'BS old'!E16</f>
        <v>0</v>
      </c>
      <c r="E20" s="1476"/>
      <c r="F20" s="1476"/>
      <c r="G20" s="498"/>
      <c r="H20" s="1473">
        <f>'BS old'!G16</f>
        <v>0</v>
      </c>
      <c r="I20" s="1474"/>
      <c r="J20" s="1475"/>
    </row>
    <row r="21" spans="1:10" s="337" customFormat="1" ht="27.95" customHeight="1" x14ac:dyDescent="0.25">
      <c r="A21" s="1596" t="s">
        <v>505</v>
      </c>
      <c r="B21" s="1502" t="s">
        <v>1363</v>
      </c>
      <c r="C21" s="1597" t="s">
        <v>507</v>
      </c>
      <c r="D21" s="1476">
        <f>'BS old'!D17</f>
        <v>0</v>
      </c>
      <c r="E21" s="1476"/>
      <c r="F21" s="1476"/>
      <c r="G21" s="1473">
        <f>'BS old'!F17</f>
        <v>0</v>
      </c>
      <c r="H21" s="1474"/>
      <c r="I21" s="1477"/>
      <c r="J21" s="428"/>
    </row>
    <row r="22" spans="1:10" s="337" customFormat="1" ht="27.95" customHeight="1" x14ac:dyDescent="0.25">
      <c r="A22" s="1556"/>
      <c r="B22" s="1502"/>
      <c r="C22" s="1514"/>
      <c r="D22" s="1476">
        <f>'BS old'!E17</f>
        <v>0</v>
      </c>
      <c r="E22" s="1476"/>
      <c r="F22" s="1476"/>
      <c r="G22" s="498"/>
      <c r="H22" s="1473">
        <f>'BS old'!G17</f>
        <v>0</v>
      </c>
      <c r="I22" s="1474"/>
      <c r="J22" s="1475"/>
    </row>
    <row r="23" spans="1:10" s="337" customFormat="1" ht="27.95" customHeight="1" x14ac:dyDescent="0.25">
      <c r="A23" s="1596" t="s">
        <v>508</v>
      </c>
      <c r="B23" s="1502" t="s">
        <v>1364</v>
      </c>
      <c r="C23" s="1597" t="s">
        <v>510</v>
      </c>
      <c r="D23" s="1476">
        <f>'BS old'!D18</f>
        <v>0</v>
      </c>
      <c r="E23" s="1476"/>
      <c r="F23" s="1476"/>
      <c r="G23" s="1473">
        <f>'BS old'!F18</f>
        <v>0</v>
      </c>
      <c r="H23" s="1474"/>
      <c r="I23" s="1477"/>
      <c r="J23" s="428"/>
    </row>
    <row r="24" spans="1:10" s="337" customFormat="1" ht="27.95" customHeight="1" x14ac:dyDescent="0.25">
      <c r="A24" s="1556"/>
      <c r="B24" s="1502"/>
      <c r="C24" s="1514"/>
      <c r="D24" s="1476">
        <f>'BS old'!E18</f>
        <v>0</v>
      </c>
      <c r="E24" s="1476"/>
      <c r="F24" s="1476"/>
      <c r="G24" s="498"/>
      <c r="H24" s="1473">
        <f>'BS old'!G18</f>
        <v>0</v>
      </c>
      <c r="I24" s="1474"/>
      <c r="J24" s="1475"/>
    </row>
    <row r="25" spans="1:10" s="337" customFormat="1" ht="27.95" customHeight="1" x14ac:dyDescent="0.25">
      <c r="A25" s="1596" t="s">
        <v>511</v>
      </c>
      <c r="B25" s="1502" t="s">
        <v>1365</v>
      </c>
      <c r="C25" s="1597" t="s">
        <v>513</v>
      </c>
      <c r="D25" s="1476">
        <f>'BS old'!D19</f>
        <v>0</v>
      </c>
      <c r="E25" s="1476"/>
      <c r="F25" s="1476"/>
      <c r="G25" s="1473">
        <f>'BS old'!F19</f>
        <v>0</v>
      </c>
      <c r="H25" s="1474"/>
      <c r="I25" s="1477"/>
      <c r="J25" s="428"/>
    </row>
    <row r="26" spans="1:10" s="337" customFormat="1" ht="27.95" customHeight="1" x14ac:dyDescent="0.25">
      <c r="A26" s="1556"/>
      <c r="B26" s="1502"/>
      <c r="C26" s="1514"/>
      <c r="D26" s="1476">
        <f>'BS old'!E19</f>
        <v>0</v>
      </c>
      <c r="E26" s="1476"/>
      <c r="F26" s="1476"/>
      <c r="G26" s="498"/>
      <c r="H26" s="1473">
        <f>'BS old'!G19</f>
        <v>0</v>
      </c>
      <c r="I26" s="1474"/>
      <c r="J26" s="1475"/>
    </row>
    <row r="27" spans="1:10" s="429" customFormat="1" ht="27.95" customHeight="1" x14ac:dyDescent="0.25">
      <c r="A27" s="1600" t="s">
        <v>514</v>
      </c>
      <c r="B27" s="1504" t="s">
        <v>515</v>
      </c>
      <c r="C27" s="1602" t="s">
        <v>516</v>
      </c>
      <c r="D27" s="1476">
        <f>'BS old'!D20</f>
        <v>0</v>
      </c>
      <c r="E27" s="1476"/>
      <c r="F27" s="1476"/>
      <c r="G27" s="1473">
        <f>'BS old'!F20</f>
        <v>0</v>
      </c>
      <c r="H27" s="1474"/>
      <c r="I27" s="1477"/>
      <c r="J27" s="428"/>
    </row>
    <row r="28" spans="1:10" s="429" customFormat="1" ht="27.95" customHeight="1" x14ac:dyDescent="0.25">
      <c r="A28" s="1601"/>
      <c r="B28" s="1504"/>
      <c r="C28" s="1603"/>
      <c r="D28" s="1476">
        <f>'BS old'!E20</f>
        <v>0</v>
      </c>
      <c r="E28" s="1476"/>
      <c r="F28" s="1476"/>
      <c r="G28" s="498"/>
      <c r="H28" s="1473">
        <f>'BS old'!G20</f>
        <v>0</v>
      </c>
      <c r="I28" s="1474"/>
      <c r="J28" s="1475"/>
    </row>
    <row r="29" spans="1:10" s="337" customFormat="1" ht="27.95" customHeight="1" x14ac:dyDescent="0.25">
      <c r="A29" s="1598" t="s">
        <v>517</v>
      </c>
      <c r="B29" s="1502" t="s">
        <v>1366</v>
      </c>
      <c r="C29" s="1597" t="s">
        <v>519</v>
      </c>
      <c r="D29" s="1476">
        <f>'BS old'!D21</f>
        <v>0</v>
      </c>
      <c r="E29" s="1476"/>
      <c r="F29" s="1476"/>
      <c r="G29" s="1473">
        <f>'BS old'!F21</f>
        <v>0</v>
      </c>
      <c r="H29" s="1474"/>
      <c r="I29" s="1477"/>
      <c r="J29" s="428"/>
    </row>
    <row r="30" spans="1:10" s="337" customFormat="1" ht="27.95" customHeight="1" x14ac:dyDescent="0.25">
      <c r="A30" s="1599"/>
      <c r="B30" s="1502"/>
      <c r="C30" s="1514"/>
      <c r="D30" s="1476">
        <f>'BS old'!E21</f>
        <v>0</v>
      </c>
      <c r="E30" s="1476"/>
      <c r="F30" s="1476"/>
      <c r="G30" s="498"/>
      <c r="H30" s="1473">
        <f>'BS old'!G21</f>
        <v>0</v>
      </c>
      <c r="I30" s="1474"/>
      <c r="J30" s="1475"/>
    </row>
    <row r="31" spans="1:10" s="337" customFormat="1" ht="27.95" customHeight="1" x14ac:dyDescent="0.25">
      <c r="A31" s="1596" t="s">
        <v>496</v>
      </c>
      <c r="B31" s="1502" t="s">
        <v>1367</v>
      </c>
      <c r="C31" s="1597" t="s">
        <v>521</v>
      </c>
      <c r="D31" s="1476">
        <f>'BS old'!D22</f>
        <v>0</v>
      </c>
      <c r="E31" s="1476"/>
      <c r="F31" s="1476"/>
      <c r="G31" s="1604">
        <f>'BS old'!F22</f>
        <v>0</v>
      </c>
      <c r="H31" s="1605"/>
      <c r="I31" s="1606"/>
      <c r="J31" s="428"/>
    </row>
    <row r="32" spans="1:10" s="337" customFormat="1" ht="27.95" customHeight="1" thickBot="1" x14ac:dyDescent="0.3">
      <c r="A32" s="1556"/>
      <c r="B32" s="1502"/>
      <c r="C32" s="1514"/>
      <c r="D32" s="1476">
        <f>'BS old'!E22</f>
        <v>0</v>
      </c>
      <c r="E32" s="1476"/>
      <c r="F32" s="1476"/>
      <c r="G32" s="498"/>
      <c r="H32" s="1473">
        <f>'BS old'!G22</f>
        <v>0</v>
      </c>
      <c r="I32" s="1474"/>
      <c r="J32" s="1475"/>
    </row>
    <row r="33" spans="1:10" s="337" customFormat="1" ht="11.25" customHeight="1" x14ac:dyDescent="0.25">
      <c r="A33" s="1585" t="s">
        <v>1348</v>
      </c>
      <c r="B33" s="1587" t="s">
        <v>1349</v>
      </c>
      <c r="C33" s="1589" t="s">
        <v>1350</v>
      </c>
      <c r="D33" s="1490" t="s">
        <v>1351</v>
      </c>
      <c r="E33" s="1505"/>
      <c r="F33" s="1505"/>
      <c r="G33" s="1505"/>
      <c r="H33" s="1491"/>
      <c r="I33" s="1485" t="s">
        <v>1352</v>
      </c>
      <c r="J33" s="1486"/>
    </row>
    <row r="34" spans="1:10" s="337" customFormat="1" ht="11.25" customHeight="1" x14ac:dyDescent="0.15">
      <c r="A34" s="1585"/>
      <c r="B34" s="1587"/>
      <c r="C34" s="1589"/>
      <c r="D34" s="1546">
        <v>1</v>
      </c>
      <c r="E34" s="1478" t="s">
        <v>1353</v>
      </c>
      <c r="F34" s="1496"/>
      <c r="G34" s="1483" t="s">
        <v>1354</v>
      </c>
      <c r="H34" s="1484"/>
      <c r="I34" s="1480"/>
      <c r="J34" s="1487"/>
    </row>
    <row r="35" spans="1:10" s="337" customFormat="1" ht="12" customHeight="1" x14ac:dyDescent="0.25">
      <c r="A35" s="1544"/>
      <c r="B35" s="1543"/>
      <c r="C35" s="1552"/>
      <c r="D35" s="1590"/>
      <c r="E35" s="1478" t="s">
        <v>1355</v>
      </c>
      <c r="F35" s="1496"/>
      <c r="G35" s="1480"/>
      <c r="H35" s="1482"/>
      <c r="I35" s="1478" t="s">
        <v>1356</v>
      </c>
      <c r="J35" s="1479"/>
    </row>
    <row r="36" spans="1:10" ht="27.95" customHeight="1" x14ac:dyDescent="0.25">
      <c r="A36" s="1596" t="s">
        <v>499</v>
      </c>
      <c r="B36" s="1557" t="s">
        <v>1368</v>
      </c>
      <c r="C36" s="1514" t="s">
        <v>523</v>
      </c>
      <c r="D36" s="1607">
        <f>'BS old'!D23</f>
        <v>0</v>
      </c>
      <c r="E36" s="1607"/>
      <c r="F36" s="1607"/>
      <c r="G36" s="1488">
        <f>'BS old'!F23</f>
        <v>0</v>
      </c>
      <c r="H36" s="1489"/>
      <c r="I36" s="1608"/>
      <c r="J36" s="542"/>
    </row>
    <row r="37" spans="1:10" ht="27.95" customHeight="1" x14ac:dyDescent="0.25">
      <c r="A37" s="1556"/>
      <c r="B37" s="1502"/>
      <c r="C37" s="1512"/>
      <c r="D37" s="1476">
        <f>'BS old'!E23</f>
        <v>0</v>
      </c>
      <c r="E37" s="1476"/>
      <c r="F37" s="1476"/>
      <c r="G37" s="543"/>
      <c r="H37" s="1473">
        <f>'BS old'!G23</f>
        <v>0</v>
      </c>
      <c r="I37" s="1474"/>
      <c r="J37" s="1475"/>
    </row>
    <row r="38" spans="1:10" ht="27.95" customHeight="1" x14ac:dyDescent="0.25">
      <c r="A38" s="1596" t="s">
        <v>502</v>
      </c>
      <c r="B38" s="1502" t="s">
        <v>1369</v>
      </c>
      <c r="C38" s="1512" t="s">
        <v>525</v>
      </c>
      <c r="D38" s="1476">
        <f>'BS old'!D24</f>
        <v>0</v>
      </c>
      <c r="E38" s="1476"/>
      <c r="F38" s="1476"/>
      <c r="G38" s="1473">
        <f>'BS old'!F24</f>
        <v>0</v>
      </c>
      <c r="H38" s="1474"/>
      <c r="I38" s="1477"/>
      <c r="J38" s="542"/>
    </row>
    <row r="39" spans="1:10" ht="27.95" customHeight="1" x14ac:dyDescent="0.25">
      <c r="A39" s="1556"/>
      <c r="B39" s="1502"/>
      <c r="C39" s="1512"/>
      <c r="D39" s="1476">
        <f>'BS old'!E24</f>
        <v>0</v>
      </c>
      <c r="E39" s="1476"/>
      <c r="F39" s="1476"/>
      <c r="G39" s="543"/>
      <c r="H39" s="1473">
        <f>'BS old'!G24</f>
        <v>0</v>
      </c>
      <c r="I39" s="1474"/>
      <c r="J39" s="1475"/>
    </row>
    <row r="40" spans="1:10" ht="27.95" customHeight="1" x14ac:dyDescent="0.25">
      <c r="A40" s="1596" t="s">
        <v>505</v>
      </c>
      <c r="B40" s="1502" t="s">
        <v>1370</v>
      </c>
      <c r="C40" s="1514" t="s">
        <v>527</v>
      </c>
      <c r="D40" s="1476">
        <f>'BS old'!D25</f>
        <v>0</v>
      </c>
      <c r="E40" s="1476"/>
      <c r="F40" s="1476"/>
      <c r="G40" s="1473">
        <f>'BS old'!F25</f>
        <v>0</v>
      </c>
      <c r="H40" s="1474"/>
      <c r="I40" s="1477"/>
      <c r="J40" s="542"/>
    </row>
    <row r="41" spans="1:10" ht="27.95" customHeight="1" x14ac:dyDescent="0.25">
      <c r="A41" s="1556"/>
      <c r="B41" s="1502"/>
      <c r="C41" s="1512"/>
      <c r="D41" s="1476">
        <f>'BS old'!E25</f>
        <v>0</v>
      </c>
      <c r="E41" s="1476"/>
      <c r="F41" s="1476"/>
      <c r="G41" s="543"/>
      <c r="H41" s="1473">
        <f>'BS old'!G25</f>
        <v>0</v>
      </c>
      <c r="I41" s="1474"/>
      <c r="J41" s="1475"/>
    </row>
    <row r="42" spans="1:10" ht="27.95" customHeight="1" x14ac:dyDescent="0.25">
      <c r="A42" s="1596" t="s">
        <v>508</v>
      </c>
      <c r="B42" s="1502" t="s">
        <v>1371</v>
      </c>
      <c r="C42" s="1512" t="s">
        <v>529</v>
      </c>
      <c r="D42" s="1476">
        <f>'BS old'!D26</f>
        <v>0</v>
      </c>
      <c r="E42" s="1476"/>
      <c r="F42" s="1476"/>
      <c r="G42" s="1473">
        <f>'BS old'!F26</f>
        <v>0</v>
      </c>
      <c r="H42" s="1474"/>
      <c r="I42" s="1477"/>
      <c r="J42" s="542"/>
    </row>
    <row r="43" spans="1:10" ht="27.95" customHeight="1" x14ac:dyDescent="0.25">
      <c r="A43" s="1556"/>
      <c r="B43" s="1502"/>
      <c r="C43" s="1512"/>
      <c r="D43" s="1476">
        <f>'BS old'!E26</f>
        <v>0</v>
      </c>
      <c r="E43" s="1476"/>
      <c r="F43" s="1476"/>
      <c r="G43" s="543"/>
      <c r="H43" s="1473">
        <f>'BS old'!G26</f>
        <v>0</v>
      </c>
      <c r="I43" s="1474"/>
      <c r="J43" s="1475"/>
    </row>
    <row r="44" spans="1:10" ht="27.95" customHeight="1" x14ac:dyDescent="0.25">
      <c r="A44" s="1596" t="s">
        <v>511</v>
      </c>
      <c r="B44" s="1502" t="s">
        <v>1372</v>
      </c>
      <c r="C44" s="1514" t="s">
        <v>531</v>
      </c>
      <c r="D44" s="1476">
        <f>'BS old'!D27</f>
        <v>0</v>
      </c>
      <c r="E44" s="1476"/>
      <c r="F44" s="1476"/>
      <c r="G44" s="1473">
        <f>'BS old'!F27</f>
        <v>0</v>
      </c>
      <c r="H44" s="1474"/>
      <c r="I44" s="1477"/>
      <c r="J44" s="542"/>
    </row>
    <row r="45" spans="1:10" ht="27.95" customHeight="1" x14ac:dyDescent="0.25">
      <c r="A45" s="1556"/>
      <c r="B45" s="1502"/>
      <c r="C45" s="1512"/>
      <c r="D45" s="1476">
        <f>'BS old'!E27</f>
        <v>0</v>
      </c>
      <c r="E45" s="1476"/>
      <c r="F45" s="1476"/>
      <c r="G45" s="543"/>
      <c r="H45" s="1473">
        <f>'BS old'!G27</f>
        <v>0</v>
      </c>
      <c r="I45" s="1474"/>
      <c r="J45" s="1475"/>
    </row>
    <row r="46" spans="1:10" ht="27.95" customHeight="1" x14ac:dyDescent="0.25">
      <c r="A46" s="1596" t="s">
        <v>532</v>
      </c>
      <c r="B46" s="1502" t="s">
        <v>1373</v>
      </c>
      <c r="C46" s="1512" t="s">
        <v>534</v>
      </c>
      <c r="D46" s="1476">
        <f>'BS old'!D28</f>
        <v>0</v>
      </c>
      <c r="E46" s="1476"/>
      <c r="F46" s="1476"/>
      <c r="G46" s="1473">
        <f>'BS old'!F28</f>
        <v>0</v>
      </c>
      <c r="H46" s="1474"/>
      <c r="I46" s="1477"/>
      <c r="J46" s="542"/>
    </row>
    <row r="47" spans="1:10" ht="27.95" customHeight="1" x14ac:dyDescent="0.25">
      <c r="A47" s="1556"/>
      <c r="B47" s="1502"/>
      <c r="C47" s="1512"/>
      <c r="D47" s="1476">
        <f>'BS old'!E28</f>
        <v>0</v>
      </c>
      <c r="E47" s="1476"/>
      <c r="F47" s="1476"/>
      <c r="G47" s="543"/>
      <c r="H47" s="1473">
        <f>'BS old'!G28</f>
        <v>0</v>
      </c>
      <c r="I47" s="1474"/>
      <c r="J47" s="1475"/>
    </row>
    <row r="48" spans="1:10" ht="27.95" customHeight="1" x14ac:dyDescent="0.25">
      <c r="A48" s="1596" t="s">
        <v>535</v>
      </c>
      <c r="B48" s="1502" t="s">
        <v>1374</v>
      </c>
      <c r="C48" s="1514" t="s">
        <v>537</v>
      </c>
      <c r="D48" s="1476">
        <f>'BS old'!D29</f>
        <v>0</v>
      </c>
      <c r="E48" s="1476"/>
      <c r="F48" s="1476"/>
      <c r="G48" s="1473">
        <f>'BS old'!F29</f>
        <v>0</v>
      </c>
      <c r="H48" s="1474"/>
      <c r="I48" s="1477"/>
      <c r="J48" s="542"/>
    </row>
    <row r="49" spans="1:10" ht="27.95" customHeight="1" x14ac:dyDescent="0.25">
      <c r="A49" s="1556"/>
      <c r="B49" s="1502"/>
      <c r="C49" s="1512"/>
      <c r="D49" s="1476">
        <f>'BS old'!E29</f>
        <v>0</v>
      </c>
      <c r="E49" s="1476"/>
      <c r="F49" s="1476"/>
      <c r="G49" s="544"/>
      <c r="H49" s="1473">
        <f>'BS old'!G29</f>
        <v>0</v>
      </c>
      <c r="I49" s="1474"/>
      <c r="J49" s="1475"/>
    </row>
    <row r="50" spans="1:10" ht="27.95" customHeight="1" x14ac:dyDescent="0.25">
      <c r="A50" s="1600" t="s">
        <v>538</v>
      </c>
      <c r="B50" s="1504" t="s">
        <v>1375</v>
      </c>
      <c r="C50" s="1512" t="s">
        <v>540</v>
      </c>
      <c r="D50" s="1476">
        <f>'BS old'!D30</f>
        <v>0</v>
      </c>
      <c r="E50" s="1476"/>
      <c r="F50" s="1476"/>
      <c r="G50" s="1473">
        <f>'BS old'!F30</f>
        <v>0</v>
      </c>
      <c r="H50" s="1474"/>
      <c r="I50" s="1477"/>
      <c r="J50" s="542"/>
    </row>
    <row r="51" spans="1:10" ht="27.95" customHeight="1" x14ac:dyDescent="0.25">
      <c r="A51" s="1601"/>
      <c r="B51" s="1504"/>
      <c r="C51" s="1512"/>
      <c r="D51" s="1476">
        <f>'BS old'!E30</f>
        <v>0</v>
      </c>
      <c r="E51" s="1476"/>
      <c r="F51" s="1476"/>
      <c r="G51" s="544"/>
      <c r="H51" s="1473">
        <f>'BS old'!G30</f>
        <v>0</v>
      </c>
      <c r="I51" s="1474"/>
      <c r="J51" s="1475"/>
    </row>
    <row r="52" spans="1:10" s="361" customFormat="1" ht="27.95" customHeight="1" x14ac:dyDescent="0.25">
      <c r="A52" s="1609" t="s">
        <v>541</v>
      </c>
      <c r="B52" s="1502" t="s">
        <v>1376</v>
      </c>
      <c r="C52" s="1514" t="s">
        <v>543</v>
      </c>
      <c r="D52" s="1476">
        <f>'BS old'!D31</f>
        <v>0</v>
      </c>
      <c r="E52" s="1476"/>
      <c r="F52" s="1476"/>
      <c r="G52" s="1473">
        <f>'BS old'!F31</f>
        <v>0</v>
      </c>
      <c r="H52" s="1474"/>
      <c r="I52" s="1477"/>
      <c r="J52" s="542"/>
    </row>
    <row r="53" spans="1:10" s="361" customFormat="1" ht="27.95" customHeight="1" x14ac:dyDescent="0.25">
      <c r="A53" s="1610"/>
      <c r="B53" s="1502"/>
      <c r="C53" s="1512"/>
      <c r="D53" s="1476">
        <f>'BS old'!E31</f>
        <v>0</v>
      </c>
      <c r="E53" s="1476"/>
      <c r="F53" s="1476"/>
      <c r="G53" s="544"/>
      <c r="H53" s="1473">
        <f>'BS old'!G31</f>
        <v>0</v>
      </c>
      <c r="I53" s="1474"/>
      <c r="J53" s="1475"/>
    </row>
    <row r="54" spans="1:10" ht="27.95" customHeight="1" x14ac:dyDescent="0.25">
      <c r="A54" s="1596" t="s">
        <v>496</v>
      </c>
      <c r="B54" s="1502" t="s">
        <v>1377</v>
      </c>
      <c r="C54" s="1512" t="s">
        <v>545</v>
      </c>
      <c r="D54" s="1476">
        <f>'BS old'!D32</f>
        <v>0</v>
      </c>
      <c r="E54" s="1476"/>
      <c r="F54" s="1476"/>
      <c r="G54" s="1473">
        <f>'BS old'!F32</f>
        <v>0</v>
      </c>
      <c r="H54" s="1474"/>
      <c r="I54" s="1477"/>
      <c r="J54" s="542"/>
    </row>
    <row r="55" spans="1:10" ht="27.95" customHeight="1" x14ac:dyDescent="0.25">
      <c r="A55" s="1556"/>
      <c r="B55" s="1502"/>
      <c r="C55" s="1512"/>
      <c r="D55" s="1476">
        <f>'BS old'!E32</f>
        <v>0</v>
      </c>
      <c r="E55" s="1476"/>
      <c r="F55" s="1476"/>
      <c r="G55" s="544"/>
      <c r="H55" s="1473">
        <f>'BS old'!G32</f>
        <v>0</v>
      </c>
      <c r="I55" s="1474"/>
      <c r="J55" s="1475"/>
    </row>
    <row r="56" spans="1:10" ht="27.95" customHeight="1" x14ac:dyDescent="0.25">
      <c r="A56" s="1596" t="s">
        <v>499</v>
      </c>
      <c r="B56" s="1502" t="s">
        <v>1378</v>
      </c>
      <c r="C56" s="1514" t="s">
        <v>547</v>
      </c>
      <c r="D56" s="1476">
        <f>'BS old'!D33</f>
        <v>0</v>
      </c>
      <c r="E56" s="1476"/>
      <c r="F56" s="1476"/>
      <c r="G56" s="1473">
        <f>'BS old'!F33</f>
        <v>0</v>
      </c>
      <c r="H56" s="1474"/>
      <c r="I56" s="1477"/>
      <c r="J56" s="542"/>
    </row>
    <row r="57" spans="1:10" ht="27.95" customHeight="1" x14ac:dyDescent="0.25">
      <c r="A57" s="1556"/>
      <c r="B57" s="1502"/>
      <c r="C57" s="1512"/>
      <c r="D57" s="1476">
        <f>'BS old'!E33</f>
        <v>0</v>
      </c>
      <c r="E57" s="1476"/>
      <c r="F57" s="1476"/>
      <c r="G57" s="544"/>
      <c r="H57" s="1473">
        <f>'BS old'!G33</f>
        <v>0</v>
      </c>
      <c r="I57" s="1474"/>
      <c r="J57" s="1475"/>
    </row>
    <row r="58" spans="1:10" ht="27.95" customHeight="1" x14ac:dyDescent="0.25">
      <c r="A58" s="1596" t="s">
        <v>502</v>
      </c>
      <c r="B58" s="1502" t="s">
        <v>1379</v>
      </c>
      <c r="C58" s="1512" t="s">
        <v>549</v>
      </c>
      <c r="D58" s="1476">
        <f>'BS old'!D34</f>
        <v>0</v>
      </c>
      <c r="E58" s="1476"/>
      <c r="F58" s="1476"/>
      <c r="G58" s="1473">
        <f>'BS old'!F34</f>
        <v>0</v>
      </c>
      <c r="H58" s="1474"/>
      <c r="I58" s="1477"/>
      <c r="J58" s="542"/>
    </row>
    <row r="59" spans="1:10" ht="27.95" customHeight="1" x14ac:dyDescent="0.25">
      <c r="A59" s="1556"/>
      <c r="B59" s="1611"/>
      <c r="C59" s="1512"/>
      <c r="D59" s="1476">
        <f>'BS old'!E34</f>
        <v>0</v>
      </c>
      <c r="E59" s="1476"/>
      <c r="F59" s="1476"/>
      <c r="G59" s="544"/>
      <c r="H59" s="1473">
        <f>'BS old'!G34</f>
        <v>0</v>
      </c>
      <c r="I59" s="1474"/>
      <c r="J59" s="1475"/>
    </row>
    <row r="60" spans="1:10" ht="27.95" customHeight="1" x14ac:dyDescent="0.25">
      <c r="A60" s="1596" t="s">
        <v>505</v>
      </c>
      <c r="B60" s="1502" t="s">
        <v>1380</v>
      </c>
      <c r="C60" s="1514" t="s">
        <v>551</v>
      </c>
      <c r="D60" s="1476">
        <f>'BS old'!D35</f>
        <v>0</v>
      </c>
      <c r="E60" s="1476"/>
      <c r="F60" s="1476"/>
      <c r="G60" s="1473">
        <f>'BS old'!F35</f>
        <v>0</v>
      </c>
      <c r="H60" s="1474"/>
      <c r="I60" s="1477"/>
      <c r="J60" s="542"/>
    </row>
    <row r="61" spans="1:10" ht="27.95" customHeight="1" x14ac:dyDescent="0.25">
      <c r="A61" s="1556"/>
      <c r="B61" s="1502"/>
      <c r="C61" s="1512"/>
      <c r="D61" s="1476">
        <f>'BS old'!E35</f>
        <v>0</v>
      </c>
      <c r="E61" s="1476"/>
      <c r="F61" s="1476"/>
      <c r="G61" s="544"/>
      <c r="H61" s="1473">
        <f>'BS old'!G35</f>
        <v>0</v>
      </c>
      <c r="I61" s="1474"/>
      <c r="J61" s="1475"/>
    </row>
    <row r="62" spans="1:10" ht="27.95" customHeight="1" x14ac:dyDescent="0.25">
      <c r="A62" s="1596" t="s">
        <v>508</v>
      </c>
      <c r="B62" s="1502" t="s">
        <v>1381</v>
      </c>
      <c r="C62" s="1512" t="s">
        <v>553</v>
      </c>
      <c r="D62" s="1476">
        <f>'BS old'!D36</f>
        <v>0</v>
      </c>
      <c r="E62" s="1476"/>
      <c r="F62" s="1476"/>
      <c r="G62" s="1473">
        <f>'BS old'!F36</f>
        <v>0</v>
      </c>
      <c r="H62" s="1474"/>
      <c r="I62" s="1477"/>
      <c r="J62" s="542"/>
    </row>
    <row r="63" spans="1:10" ht="27.95" customHeight="1" x14ac:dyDescent="0.25">
      <c r="A63" s="1556"/>
      <c r="B63" s="1502"/>
      <c r="C63" s="1512"/>
      <c r="D63" s="1476">
        <f>'BS old'!E36</f>
        <v>0</v>
      </c>
      <c r="E63" s="1476"/>
      <c r="F63" s="1476"/>
      <c r="G63" s="498"/>
      <c r="H63" s="1473">
        <f>'BS old'!G36</f>
        <v>0</v>
      </c>
      <c r="I63" s="1474"/>
      <c r="J63" s="1475"/>
    </row>
    <row r="64" spans="1:10" ht="11.25" customHeight="1" x14ac:dyDescent="0.25">
      <c r="A64" s="1585" t="s">
        <v>1348</v>
      </c>
      <c r="B64" s="1587" t="s">
        <v>1349</v>
      </c>
      <c r="C64" s="1589" t="s">
        <v>1350</v>
      </c>
      <c r="D64" s="1480" t="s">
        <v>1351</v>
      </c>
      <c r="E64" s="1481"/>
      <c r="F64" s="1481"/>
      <c r="G64" s="1481"/>
      <c r="H64" s="1482"/>
      <c r="I64" s="1500" t="s">
        <v>1352</v>
      </c>
      <c r="J64" s="1501"/>
    </row>
    <row r="65" spans="1:10" ht="11.25" customHeight="1" x14ac:dyDescent="0.15">
      <c r="A65" s="1585"/>
      <c r="B65" s="1587"/>
      <c r="C65" s="1589"/>
      <c r="D65" s="1546">
        <v>1</v>
      </c>
      <c r="E65" s="1478" t="s">
        <v>1353</v>
      </c>
      <c r="F65" s="1496"/>
      <c r="G65" s="1483" t="s">
        <v>1354</v>
      </c>
      <c r="H65" s="1484"/>
      <c r="I65" s="1480"/>
      <c r="J65" s="1487"/>
    </row>
    <row r="66" spans="1:10" ht="11.25" customHeight="1" x14ac:dyDescent="0.25">
      <c r="A66" s="1544"/>
      <c r="B66" s="1543"/>
      <c r="C66" s="1552"/>
      <c r="D66" s="1590"/>
      <c r="E66" s="1478" t="s">
        <v>1355</v>
      </c>
      <c r="F66" s="1496"/>
      <c r="G66" s="1480"/>
      <c r="H66" s="1482"/>
      <c r="I66" s="1478" t="s">
        <v>1356</v>
      </c>
      <c r="J66" s="1479"/>
    </row>
    <row r="67" spans="1:10" ht="27.95" customHeight="1" x14ac:dyDescent="0.25">
      <c r="A67" s="1596" t="s">
        <v>511</v>
      </c>
      <c r="B67" s="1557" t="s">
        <v>1382</v>
      </c>
      <c r="C67" s="1512" t="s">
        <v>852</v>
      </c>
      <c r="D67" s="1476">
        <f>'BS old'!D37</f>
        <v>0</v>
      </c>
      <c r="E67" s="1476"/>
      <c r="F67" s="1473"/>
      <c r="G67" s="1473">
        <f>'BS old'!F37</f>
        <v>0</v>
      </c>
      <c r="H67" s="1474"/>
      <c r="I67" s="1477"/>
      <c r="J67" s="542"/>
    </row>
    <row r="68" spans="1:10" ht="27.95" customHeight="1" x14ac:dyDescent="0.25">
      <c r="A68" s="1556"/>
      <c r="B68" s="1502"/>
      <c r="C68" s="1512"/>
      <c r="D68" s="1476">
        <f>'BS old'!E37</f>
        <v>0</v>
      </c>
      <c r="E68" s="1476"/>
      <c r="F68" s="1476"/>
      <c r="G68" s="545"/>
      <c r="H68" s="1473">
        <f>'BS old'!G37</f>
        <v>0</v>
      </c>
      <c r="I68" s="1474"/>
      <c r="J68" s="1475"/>
    </row>
    <row r="69" spans="1:10" ht="27.95" customHeight="1" x14ac:dyDescent="0.25">
      <c r="A69" s="1596" t="s">
        <v>532</v>
      </c>
      <c r="B69" s="1502" t="s">
        <v>1383</v>
      </c>
      <c r="C69" s="1512" t="s">
        <v>855</v>
      </c>
      <c r="D69" s="1476">
        <f>'BS old'!D38</f>
        <v>0</v>
      </c>
      <c r="E69" s="1476"/>
      <c r="F69" s="1473"/>
      <c r="G69" s="1473">
        <f>'BS old'!F38</f>
        <v>0</v>
      </c>
      <c r="H69" s="1474"/>
      <c r="I69" s="1477"/>
      <c r="J69" s="542"/>
    </row>
    <row r="70" spans="1:10" ht="27.95" customHeight="1" x14ac:dyDescent="0.25">
      <c r="A70" s="1556"/>
      <c r="B70" s="1502"/>
      <c r="C70" s="1512"/>
      <c r="D70" s="1476">
        <f>'BS old'!E38</f>
        <v>0</v>
      </c>
      <c r="E70" s="1476"/>
      <c r="F70" s="1476"/>
      <c r="G70" s="545"/>
      <c r="H70" s="1473">
        <f>'BS old'!G38</f>
        <v>0</v>
      </c>
      <c r="I70" s="1474"/>
      <c r="J70" s="1475"/>
    </row>
    <row r="71" spans="1:10" ht="27.95" customHeight="1" x14ac:dyDescent="0.25">
      <c r="A71" s="1594" t="s">
        <v>558</v>
      </c>
      <c r="B71" s="1504" t="s">
        <v>1384</v>
      </c>
      <c r="C71" s="1512" t="s">
        <v>858</v>
      </c>
      <c r="D71" s="1476">
        <f>'BS old'!D39</f>
        <v>0</v>
      </c>
      <c r="E71" s="1476"/>
      <c r="F71" s="1473"/>
      <c r="G71" s="1473">
        <f>'BS old'!F39</f>
        <v>0</v>
      </c>
      <c r="H71" s="1474"/>
      <c r="I71" s="1477"/>
      <c r="J71" s="542"/>
    </row>
    <row r="72" spans="1:10" ht="27.95" customHeight="1" x14ac:dyDescent="0.25">
      <c r="A72" s="1595"/>
      <c r="B72" s="1504"/>
      <c r="C72" s="1512"/>
      <c r="D72" s="1476">
        <f>'BS old'!E39</f>
        <v>0</v>
      </c>
      <c r="E72" s="1476"/>
      <c r="F72" s="1476"/>
      <c r="G72" s="545"/>
      <c r="H72" s="1473">
        <f>'BS old'!G39</f>
        <v>0</v>
      </c>
      <c r="I72" s="1474"/>
      <c r="J72" s="1475"/>
    </row>
    <row r="73" spans="1:10" s="361" customFormat="1" ht="27.95" customHeight="1" x14ac:dyDescent="0.25">
      <c r="A73" s="1600" t="s">
        <v>561</v>
      </c>
      <c r="B73" s="1504" t="s">
        <v>562</v>
      </c>
      <c r="C73" s="1512" t="s">
        <v>861</v>
      </c>
      <c r="D73" s="1476">
        <f>'BS old'!D40</f>
        <v>0</v>
      </c>
      <c r="E73" s="1476"/>
      <c r="F73" s="1473"/>
      <c r="G73" s="1473">
        <f>'BS old'!F40</f>
        <v>0</v>
      </c>
      <c r="H73" s="1474"/>
      <c r="I73" s="1477"/>
      <c r="J73" s="542"/>
    </row>
    <row r="74" spans="1:10" s="361" customFormat="1" ht="27.95" customHeight="1" x14ac:dyDescent="0.25">
      <c r="A74" s="1601"/>
      <c r="B74" s="1504"/>
      <c r="C74" s="1512"/>
      <c r="D74" s="1476">
        <f>'BS old'!E40</f>
        <v>0</v>
      </c>
      <c r="E74" s="1476"/>
      <c r="F74" s="1476"/>
      <c r="G74" s="545"/>
      <c r="H74" s="1473">
        <f>'BS old'!G40</f>
        <v>0</v>
      </c>
      <c r="I74" s="1474"/>
      <c r="J74" s="1475"/>
    </row>
    <row r="75" spans="1:10" s="361" customFormat="1" ht="27.95" customHeight="1" x14ac:dyDescent="0.25">
      <c r="A75" s="1598" t="s">
        <v>564</v>
      </c>
      <c r="B75" s="1502" t="s">
        <v>1385</v>
      </c>
      <c r="C75" s="1512" t="s">
        <v>864</v>
      </c>
      <c r="D75" s="1476">
        <f>'BS old'!D41</f>
        <v>0</v>
      </c>
      <c r="E75" s="1476"/>
      <c r="F75" s="1473"/>
      <c r="G75" s="1473">
        <f>'BS old'!F41</f>
        <v>0</v>
      </c>
      <c r="H75" s="1474"/>
      <c r="I75" s="1477"/>
      <c r="J75" s="542"/>
    </row>
    <row r="76" spans="1:10" s="361" customFormat="1" ht="27.95" customHeight="1" x14ac:dyDescent="0.25">
      <c r="A76" s="1599"/>
      <c r="B76" s="1502"/>
      <c r="C76" s="1512"/>
      <c r="D76" s="1476">
        <f>'BS old'!E41</f>
        <v>0</v>
      </c>
      <c r="E76" s="1476"/>
      <c r="F76" s="1476"/>
      <c r="G76" s="545"/>
      <c r="H76" s="1473">
        <f>'BS old'!G41</f>
        <v>0</v>
      </c>
      <c r="I76" s="1474"/>
      <c r="J76" s="1475"/>
    </row>
    <row r="77" spans="1:10" ht="27.95" customHeight="1" x14ac:dyDescent="0.25">
      <c r="A77" s="1596" t="s">
        <v>496</v>
      </c>
      <c r="B77" s="1502" t="s">
        <v>1386</v>
      </c>
      <c r="C77" s="1512" t="s">
        <v>867</v>
      </c>
      <c r="D77" s="1476">
        <f>'BS old'!D42</f>
        <v>0</v>
      </c>
      <c r="E77" s="1476"/>
      <c r="F77" s="1473"/>
      <c r="G77" s="1473">
        <f>'BS old'!F42</f>
        <v>0</v>
      </c>
      <c r="H77" s="1474"/>
      <c r="I77" s="1477"/>
      <c r="J77" s="542"/>
    </row>
    <row r="78" spans="1:10" ht="27.95" customHeight="1" x14ac:dyDescent="0.25">
      <c r="A78" s="1556"/>
      <c r="B78" s="1502"/>
      <c r="C78" s="1512"/>
      <c r="D78" s="1476">
        <f>'BS old'!E42</f>
        <v>0</v>
      </c>
      <c r="E78" s="1476"/>
      <c r="F78" s="1476"/>
      <c r="G78" s="545"/>
      <c r="H78" s="1473">
        <f>'BS old'!G42</f>
        <v>0</v>
      </c>
      <c r="I78" s="1474"/>
      <c r="J78" s="1475"/>
    </row>
    <row r="79" spans="1:10" ht="27.95" customHeight="1" x14ac:dyDescent="0.25">
      <c r="A79" s="1596" t="s">
        <v>499</v>
      </c>
      <c r="B79" s="1502" t="s">
        <v>1387</v>
      </c>
      <c r="C79" s="1512" t="s">
        <v>870</v>
      </c>
      <c r="D79" s="1476">
        <f>'BS old'!D43</f>
        <v>0</v>
      </c>
      <c r="E79" s="1476"/>
      <c r="F79" s="1473"/>
      <c r="G79" s="1473">
        <f>'BS old'!F43</f>
        <v>0</v>
      </c>
      <c r="H79" s="1474"/>
      <c r="I79" s="1477"/>
      <c r="J79" s="542"/>
    </row>
    <row r="80" spans="1:10" ht="27.95" customHeight="1" x14ac:dyDescent="0.25">
      <c r="A80" s="1556"/>
      <c r="B80" s="1502"/>
      <c r="C80" s="1512"/>
      <c r="D80" s="1476">
        <f>'BS old'!E43</f>
        <v>0</v>
      </c>
      <c r="E80" s="1476"/>
      <c r="F80" s="1476"/>
      <c r="G80" s="545"/>
      <c r="H80" s="1473">
        <f>'BS old'!G43</f>
        <v>0</v>
      </c>
      <c r="I80" s="1474"/>
      <c r="J80" s="1475"/>
    </row>
    <row r="81" spans="1:10" ht="27.95" customHeight="1" x14ac:dyDescent="0.25">
      <c r="A81" s="1596" t="s">
        <v>502</v>
      </c>
      <c r="B81" s="1502" t="s">
        <v>1388</v>
      </c>
      <c r="C81" s="1512" t="s">
        <v>873</v>
      </c>
      <c r="D81" s="1476">
        <f>'BS old'!D44</f>
        <v>0</v>
      </c>
      <c r="E81" s="1476"/>
      <c r="F81" s="1473"/>
      <c r="G81" s="1473">
        <f>'BS old'!F44</f>
        <v>0</v>
      </c>
      <c r="H81" s="1474"/>
      <c r="I81" s="1477"/>
      <c r="J81" s="542"/>
    </row>
    <row r="82" spans="1:10" ht="27.95" customHeight="1" x14ac:dyDescent="0.25">
      <c r="A82" s="1556"/>
      <c r="B82" s="1502"/>
      <c r="C82" s="1512"/>
      <c r="D82" s="1476">
        <f>'BS old'!E44</f>
        <v>0</v>
      </c>
      <c r="E82" s="1476"/>
      <c r="F82" s="1476"/>
      <c r="G82" s="545"/>
      <c r="H82" s="1473">
        <f>'BS old'!G44</f>
        <v>0</v>
      </c>
      <c r="I82" s="1474"/>
      <c r="J82" s="1475"/>
    </row>
    <row r="83" spans="1:10" ht="27.95" customHeight="1" x14ac:dyDescent="0.25">
      <c r="A83" s="1596" t="s">
        <v>505</v>
      </c>
      <c r="B83" s="1502" t="s">
        <v>1389</v>
      </c>
      <c r="C83" s="1512" t="s">
        <v>876</v>
      </c>
      <c r="D83" s="1476">
        <f>'BS old'!D45</f>
        <v>0</v>
      </c>
      <c r="E83" s="1476"/>
      <c r="F83" s="1473"/>
      <c r="G83" s="1473">
        <f>'BS old'!F45</f>
        <v>0</v>
      </c>
      <c r="H83" s="1474"/>
      <c r="I83" s="1477"/>
      <c r="J83" s="542"/>
    </row>
    <row r="84" spans="1:10" ht="27.95" customHeight="1" x14ac:dyDescent="0.25">
      <c r="A84" s="1556"/>
      <c r="B84" s="1502"/>
      <c r="C84" s="1512"/>
      <c r="D84" s="1476">
        <f>'BS old'!E45</f>
        <v>0</v>
      </c>
      <c r="E84" s="1476"/>
      <c r="F84" s="1476"/>
      <c r="G84" s="545"/>
      <c r="H84" s="1473">
        <f>'BS old'!G45</f>
        <v>0</v>
      </c>
      <c r="I84" s="1474"/>
      <c r="J84" s="1475"/>
    </row>
    <row r="85" spans="1:10" ht="27.95" customHeight="1" x14ac:dyDescent="0.25">
      <c r="A85" s="1596" t="s">
        <v>508</v>
      </c>
      <c r="B85" s="1502" t="s">
        <v>1390</v>
      </c>
      <c r="C85" s="1512" t="s">
        <v>879</v>
      </c>
      <c r="D85" s="1476">
        <f>'BS old'!D46</f>
        <v>0</v>
      </c>
      <c r="E85" s="1476"/>
      <c r="F85" s="1473"/>
      <c r="G85" s="1473">
        <f>'BS old'!F46</f>
        <v>0</v>
      </c>
      <c r="H85" s="1474"/>
      <c r="I85" s="1477"/>
      <c r="J85" s="542"/>
    </row>
    <row r="86" spans="1:10" ht="27.95" customHeight="1" x14ac:dyDescent="0.25">
      <c r="A86" s="1556"/>
      <c r="B86" s="1502"/>
      <c r="C86" s="1512"/>
      <c r="D86" s="1476">
        <f>'BS old'!E46</f>
        <v>0</v>
      </c>
      <c r="E86" s="1476"/>
      <c r="F86" s="1476"/>
      <c r="G86" s="545"/>
      <c r="H86" s="1473">
        <f>'BS old'!G46</f>
        <v>0</v>
      </c>
      <c r="I86" s="1474"/>
      <c r="J86" s="1475"/>
    </row>
    <row r="87" spans="1:10" ht="27.95" customHeight="1" x14ac:dyDescent="0.25">
      <c r="A87" s="1600" t="s">
        <v>577</v>
      </c>
      <c r="B87" s="1504" t="s">
        <v>578</v>
      </c>
      <c r="C87" s="1512" t="s">
        <v>882</v>
      </c>
      <c r="D87" s="1476">
        <f>'BS old'!D47</f>
        <v>0</v>
      </c>
      <c r="E87" s="1476"/>
      <c r="F87" s="1473"/>
      <c r="G87" s="1473">
        <f>'BS old'!F47</f>
        <v>0</v>
      </c>
      <c r="H87" s="1474"/>
      <c r="I87" s="1477"/>
      <c r="J87" s="542"/>
    </row>
    <row r="88" spans="1:10" ht="27.95" customHeight="1" x14ac:dyDescent="0.25">
      <c r="A88" s="1601"/>
      <c r="B88" s="1504"/>
      <c r="C88" s="1512"/>
      <c r="D88" s="1476">
        <f>'BS old'!E47</f>
        <v>0</v>
      </c>
      <c r="E88" s="1476"/>
      <c r="F88" s="1476"/>
      <c r="G88" s="545"/>
      <c r="H88" s="1473">
        <f>'BS old'!G47</f>
        <v>0</v>
      </c>
      <c r="I88" s="1474"/>
      <c r="J88" s="1475"/>
    </row>
    <row r="89" spans="1:10" s="361" customFormat="1" ht="27.95" customHeight="1" x14ac:dyDescent="0.25">
      <c r="A89" s="1598" t="s">
        <v>580</v>
      </c>
      <c r="B89" s="1502" t="s">
        <v>1391</v>
      </c>
      <c r="C89" s="1512" t="s">
        <v>885</v>
      </c>
      <c r="D89" s="1476">
        <f>'BS old'!D48</f>
        <v>0</v>
      </c>
      <c r="E89" s="1476"/>
      <c r="F89" s="1473"/>
      <c r="G89" s="1473">
        <f>'BS old'!F48</f>
        <v>0</v>
      </c>
      <c r="H89" s="1474"/>
      <c r="I89" s="1477"/>
      <c r="J89" s="542"/>
    </row>
    <row r="90" spans="1:10" s="361" customFormat="1" ht="27.95" customHeight="1" x14ac:dyDescent="0.25">
      <c r="A90" s="1599"/>
      <c r="B90" s="1611"/>
      <c r="C90" s="1512"/>
      <c r="D90" s="1476">
        <f>'BS old'!E48</f>
        <v>0</v>
      </c>
      <c r="E90" s="1476"/>
      <c r="F90" s="1476"/>
      <c r="G90" s="545"/>
      <c r="H90" s="1473">
        <f>'BS old'!G48</f>
        <v>0</v>
      </c>
      <c r="I90" s="1474"/>
      <c r="J90" s="1475"/>
    </row>
    <row r="91" spans="1:10" s="361" customFormat="1" ht="27.95" customHeight="1" x14ac:dyDescent="0.25">
      <c r="A91" s="1596" t="s">
        <v>496</v>
      </c>
      <c r="B91" s="1611" t="s">
        <v>583</v>
      </c>
      <c r="C91" s="1512" t="s">
        <v>888</v>
      </c>
      <c r="D91" s="1476">
        <f>'BS old'!D49</f>
        <v>0</v>
      </c>
      <c r="E91" s="1476"/>
      <c r="F91" s="1473"/>
      <c r="G91" s="1473">
        <f>'BS old'!F49</f>
        <v>0</v>
      </c>
      <c r="H91" s="1474"/>
      <c r="I91" s="1477"/>
      <c r="J91" s="542"/>
    </row>
    <row r="92" spans="1:10" s="361" customFormat="1" ht="27.95" customHeight="1" x14ac:dyDescent="0.25">
      <c r="A92" s="1556"/>
      <c r="B92" s="1557"/>
      <c r="C92" s="1512"/>
      <c r="D92" s="1476">
        <f>'BS old'!E49</f>
        <v>0</v>
      </c>
      <c r="E92" s="1476"/>
      <c r="F92" s="1476"/>
      <c r="G92" s="545"/>
      <c r="H92" s="1473">
        <f>'BS old'!G49</f>
        <v>0</v>
      </c>
      <c r="I92" s="1474"/>
      <c r="J92" s="1475"/>
    </row>
    <row r="93" spans="1:10" ht="27.95" customHeight="1" x14ac:dyDescent="0.25">
      <c r="A93" s="1596" t="s">
        <v>499</v>
      </c>
      <c r="B93" s="1611" t="s">
        <v>1392</v>
      </c>
      <c r="C93" s="1512" t="s">
        <v>891</v>
      </c>
      <c r="D93" s="1476">
        <f>'BS old'!D50</f>
        <v>0</v>
      </c>
      <c r="E93" s="1476"/>
      <c r="F93" s="1473"/>
      <c r="G93" s="1473">
        <f>'BS old'!F50</f>
        <v>0</v>
      </c>
      <c r="H93" s="1474"/>
      <c r="I93" s="1477"/>
      <c r="J93" s="542"/>
    </row>
    <row r="94" spans="1:10" ht="27.95" customHeight="1" x14ac:dyDescent="0.25">
      <c r="A94" s="1556"/>
      <c r="B94" s="1557"/>
      <c r="C94" s="1512"/>
      <c r="D94" s="1476">
        <f>'BS old'!E50</f>
        <v>0</v>
      </c>
      <c r="E94" s="1476"/>
      <c r="F94" s="1476"/>
      <c r="G94" s="521"/>
      <c r="H94" s="1473">
        <f>'BS old'!G50</f>
        <v>0</v>
      </c>
      <c r="I94" s="1474"/>
      <c r="J94" s="1475"/>
    </row>
    <row r="95" spans="1:10" ht="11.25" customHeight="1" x14ac:dyDescent="0.25">
      <c r="A95" s="1585" t="s">
        <v>1348</v>
      </c>
      <c r="B95" s="1587" t="s">
        <v>1349</v>
      </c>
      <c r="C95" s="1589" t="s">
        <v>1350</v>
      </c>
      <c r="D95" s="1480" t="s">
        <v>1351</v>
      </c>
      <c r="E95" s="1481"/>
      <c r="F95" s="1481"/>
      <c r="G95" s="1481"/>
      <c r="H95" s="1482"/>
      <c r="I95" s="1500" t="s">
        <v>1352</v>
      </c>
      <c r="J95" s="1501"/>
    </row>
    <row r="96" spans="1:10" ht="11.25" customHeight="1" x14ac:dyDescent="0.15">
      <c r="A96" s="1585"/>
      <c r="B96" s="1587"/>
      <c r="C96" s="1589"/>
      <c r="D96" s="1546">
        <v>1</v>
      </c>
      <c r="E96" s="1478" t="s">
        <v>1353</v>
      </c>
      <c r="F96" s="1496"/>
      <c r="G96" s="1483" t="s">
        <v>1354</v>
      </c>
      <c r="H96" s="1484"/>
      <c r="I96" s="1480"/>
      <c r="J96" s="1487"/>
    </row>
    <row r="97" spans="1:12" ht="12" customHeight="1" x14ac:dyDescent="0.25">
      <c r="A97" s="1544"/>
      <c r="B97" s="1543"/>
      <c r="C97" s="1552"/>
      <c r="D97" s="1590"/>
      <c r="E97" s="1478" t="s">
        <v>1355</v>
      </c>
      <c r="F97" s="1496"/>
      <c r="G97" s="1480"/>
      <c r="H97" s="1482"/>
      <c r="I97" s="1478" t="s">
        <v>1356</v>
      </c>
      <c r="J97" s="1479"/>
    </row>
    <row r="98" spans="1:12" ht="27.95" customHeight="1" x14ac:dyDescent="0.25">
      <c r="A98" s="1596" t="s">
        <v>502</v>
      </c>
      <c r="B98" s="1612" t="s">
        <v>1393</v>
      </c>
      <c r="C98" s="1514" t="s">
        <v>894</v>
      </c>
      <c r="D98" s="1476">
        <f>'BS old'!D51</f>
        <v>0</v>
      </c>
      <c r="E98" s="1476"/>
      <c r="F98" s="1476"/>
      <c r="G98" s="1473">
        <f>'BS old'!F51</f>
        <v>0</v>
      </c>
      <c r="H98" s="1474"/>
      <c r="I98" s="1477"/>
      <c r="J98" s="542"/>
      <c r="L98" s="356" t="s">
        <v>983</v>
      </c>
    </row>
    <row r="99" spans="1:12" ht="27.95" customHeight="1" x14ac:dyDescent="0.25">
      <c r="A99" s="1556"/>
      <c r="B99" s="1557"/>
      <c r="C99" s="1512"/>
      <c r="D99" s="1476">
        <f>'BS old'!E51</f>
        <v>0</v>
      </c>
      <c r="E99" s="1476"/>
      <c r="F99" s="1476"/>
      <c r="G99" s="543"/>
      <c r="H99" s="1473">
        <f>'BS old'!G51</f>
        <v>0</v>
      </c>
      <c r="I99" s="1474"/>
      <c r="J99" s="1475"/>
    </row>
    <row r="100" spans="1:12" ht="27.95" customHeight="1" x14ac:dyDescent="0.25">
      <c r="A100" s="1596" t="s">
        <v>505</v>
      </c>
      <c r="B100" s="1502" t="s">
        <v>1394</v>
      </c>
      <c r="C100" s="1512" t="s">
        <v>897</v>
      </c>
      <c r="D100" s="1476">
        <f>'BS old'!D52</f>
        <v>0</v>
      </c>
      <c r="E100" s="1476"/>
      <c r="F100" s="1476"/>
      <c r="G100" s="1473">
        <f>'BS old'!F52</f>
        <v>0</v>
      </c>
      <c r="H100" s="1474"/>
      <c r="I100" s="1477"/>
      <c r="J100" s="542"/>
    </row>
    <row r="101" spans="1:12" ht="27.95" customHeight="1" x14ac:dyDescent="0.25">
      <c r="A101" s="1556"/>
      <c r="B101" s="1502"/>
      <c r="C101" s="1512"/>
      <c r="D101" s="1476">
        <f>'BS old'!E52</f>
        <v>0</v>
      </c>
      <c r="E101" s="1476"/>
      <c r="F101" s="1476"/>
      <c r="G101" s="543"/>
      <c r="H101" s="1473">
        <f>'BS old'!G52</f>
        <v>0</v>
      </c>
      <c r="I101" s="1474"/>
      <c r="J101" s="1475"/>
    </row>
    <row r="102" spans="1:12" ht="27.95" customHeight="1" x14ac:dyDescent="0.25">
      <c r="A102" s="1596" t="s">
        <v>508</v>
      </c>
      <c r="B102" s="1502" t="s">
        <v>1395</v>
      </c>
      <c r="C102" s="1514" t="s">
        <v>900</v>
      </c>
      <c r="D102" s="1476">
        <f>'BS old'!D53</f>
        <v>0</v>
      </c>
      <c r="E102" s="1476"/>
      <c r="F102" s="1476"/>
      <c r="G102" s="1473">
        <f>'BS old'!F53</f>
        <v>0</v>
      </c>
      <c r="H102" s="1474"/>
      <c r="I102" s="1477"/>
      <c r="J102" s="542"/>
    </row>
    <row r="103" spans="1:12" ht="27.95" customHeight="1" x14ac:dyDescent="0.25">
      <c r="A103" s="1556"/>
      <c r="B103" s="1502"/>
      <c r="C103" s="1512"/>
      <c r="D103" s="1476">
        <f>'BS old'!E53</f>
        <v>0</v>
      </c>
      <c r="E103" s="1476"/>
      <c r="F103" s="1476"/>
      <c r="G103" s="543"/>
      <c r="H103" s="1473">
        <f>'BS old'!G53</f>
        <v>0</v>
      </c>
      <c r="I103" s="1474"/>
      <c r="J103" s="1475"/>
    </row>
    <row r="104" spans="1:12" ht="27.95" customHeight="1" x14ac:dyDescent="0.25">
      <c r="A104" s="1596" t="s">
        <v>511</v>
      </c>
      <c r="B104" s="1502" t="s">
        <v>1396</v>
      </c>
      <c r="C104" s="1512" t="s">
        <v>903</v>
      </c>
      <c r="D104" s="1476">
        <f>'BS old'!D54</f>
        <v>0</v>
      </c>
      <c r="E104" s="1476"/>
      <c r="F104" s="1476"/>
      <c r="G104" s="1473">
        <f>'BS old'!F54</f>
        <v>0</v>
      </c>
      <c r="H104" s="1474"/>
      <c r="I104" s="1477"/>
      <c r="J104" s="542"/>
    </row>
    <row r="105" spans="1:12" ht="27.95" customHeight="1" x14ac:dyDescent="0.25">
      <c r="A105" s="1556"/>
      <c r="B105" s="1502"/>
      <c r="C105" s="1512"/>
      <c r="D105" s="1476">
        <f>'BS old'!E54</f>
        <v>0</v>
      </c>
      <c r="E105" s="1476"/>
      <c r="F105" s="1476"/>
      <c r="G105" s="543"/>
      <c r="H105" s="1473">
        <f>'BS old'!G54</f>
        <v>0</v>
      </c>
      <c r="I105" s="1474"/>
      <c r="J105" s="1475"/>
    </row>
    <row r="106" spans="1:12" ht="27.95" customHeight="1" x14ac:dyDescent="0.25">
      <c r="A106" s="1613" t="s">
        <v>595</v>
      </c>
      <c r="B106" s="1504" t="s">
        <v>596</v>
      </c>
      <c r="C106" s="1514" t="s">
        <v>905</v>
      </c>
      <c r="D106" s="1476">
        <f>'BS old'!D55</f>
        <v>0</v>
      </c>
      <c r="E106" s="1476"/>
      <c r="F106" s="1476"/>
      <c r="G106" s="1473">
        <f>'BS old'!F55</f>
        <v>0</v>
      </c>
      <c r="H106" s="1474"/>
      <c r="I106" s="1477"/>
      <c r="J106" s="542"/>
    </row>
    <row r="107" spans="1:12" ht="27.95" customHeight="1" x14ac:dyDescent="0.25">
      <c r="A107" s="1555"/>
      <c r="B107" s="1504"/>
      <c r="C107" s="1512"/>
      <c r="D107" s="1476">
        <f>'BS old'!E55</f>
        <v>0</v>
      </c>
      <c r="E107" s="1476"/>
      <c r="F107" s="1476"/>
      <c r="G107" s="543"/>
      <c r="H107" s="1473">
        <f>'BS old'!G55</f>
        <v>0</v>
      </c>
      <c r="I107" s="1474"/>
      <c r="J107" s="1475"/>
    </row>
    <row r="108" spans="1:12" s="361" customFormat="1" ht="27.95" customHeight="1" x14ac:dyDescent="0.25">
      <c r="A108" s="1614" t="s">
        <v>598</v>
      </c>
      <c r="B108" s="1502" t="s">
        <v>1397</v>
      </c>
      <c r="C108" s="1512" t="s">
        <v>908</v>
      </c>
      <c r="D108" s="1476">
        <f>'BS old'!D56</f>
        <v>0</v>
      </c>
      <c r="E108" s="1476"/>
      <c r="F108" s="1476"/>
      <c r="G108" s="1473">
        <f>'BS old'!F56</f>
        <v>0</v>
      </c>
      <c r="H108" s="1474"/>
      <c r="I108" s="1477"/>
      <c r="J108" s="542"/>
    </row>
    <row r="109" spans="1:12" s="361" customFormat="1" ht="27.95" customHeight="1" x14ac:dyDescent="0.25">
      <c r="A109" s="1615"/>
      <c r="B109" s="1502"/>
      <c r="C109" s="1512"/>
      <c r="D109" s="1476">
        <f>'BS old'!E56</f>
        <v>0</v>
      </c>
      <c r="E109" s="1476"/>
      <c r="F109" s="1476"/>
      <c r="G109" s="543"/>
      <c r="H109" s="1473">
        <f>'BS old'!G56</f>
        <v>0</v>
      </c>
      <c r="I109" s="1474"/>
      <c r="J109" s="1475"/>
    </row>
    <row r="110" spans="1:12" s="361" customFormat="1" ht="27.95" customHeight="1" x14ac:dyDescent="0.25">
      <c r="A110" s="1596" t="s">
        <v>496</v>
      </c>
      <c r="B110" s="1502" t="s">
        <v>583</v>
      </c>
      <c r="C110" s="1514" t="s">
        <v>911</v>
      </c>
      <c r="D110" s="1476">
        <f>'BS old'!D57</f>
        <v>0</v>
      </c>
      <c r="E110" s="1476"/>
      <c r="F110" s="1476"/>
      <c r="G110" s="1473">
        <f>'BS old'!F57</f>
        <v>0</v>
      </c>
      <c r="H110" s="1474"/>
      <c r="I110" s="1477"/>
      <c r="J110" s="542"/>
    </row>
    <row r="111" spans="1:12" s="361" customFormat="1" ht="27.95" customHeight="1" x14ac:dyDescent="0.25">
      <c r="A111" s="1556"/>
      <c r="B111" s="1502"/>
      <c r="C111" s="1512"/>
      <c r="D111" s="1476">
        <f>'BS old'!E57</f>
        <v>0</v>
      </c>
      <c r="E111" s="1476"/>
      <c r="F111" s="1476"/>
      <c r="G111" s="543"/>
      <c r="H111" s="1473">
        <f>'BS old'!G57</f>
        <v>0</v>
      </c>
      <c r="I111" s="1474"/>
      <c r="J111" s="1475"/>
    </row>
    <row r="112" spans="1:12" ht="27.95" customHeight="1" x14ac:dyDescent="0.25">
      <c r="A112" s="1596" t="s">
        <v>499</v>
      </c>
      <c r="B112" s="1502" t="s">
        <v>1398</v>
      </c>
      <c r="C112" s="1512" t="s">
        <v>914</v>
      </c>
      <c r="D112" s="1476">
        <f>'BS old'!D58</f>
        <v>0</v>
      </c>
      <c r="E112" s="1476"/>
      <c r="F112" s="1476"/>
      <c r="G112" s="1473">
        <f>'BS old'!F58</f>
        <v>0</v>
      </c>
      <c r="H112" s="1474"/>
      <c r="I112" s="1477"/>
      <c r="J112" s="542"/>
    </row>
    <row r="113" spans="1:10" ht="27.95" customHeight="1" x14ac:dyDescent="0.25">
      <c r="A113" s="1556"/>
      <c r="B113" s="1502"/>
      <c r="C113" s="1512"/>
      <c r="D113" s="1476">
        <f>'BS old'!E58</f>
        <v>0</v>
      </c>
      <c r="E113" s="1476"/>
      <c r="F113" s="1476"/>
      <c r="G113" s="543"/>
      <c r="H113" s="1473">
        <f>'BS old'!G58</f>
        <v>0</v>
      </c>
      <c r="I113" s="1474"/>
      <c r="J113" s="1475"/>
    </row>
    <row r="114" spans="1:10" ht="27.95" customHeight="1" x14ac:dyDescent="0.25">
      <c r="A114" s="1596" t="s">
        <v>502</v>
      </c>
      <c r="B114" s="1502" t="s">
        <v>1393</v>
      </c>
      <c r="C114" s="1514" t="s">
        <v>916</v>
      </c>
      <c r="D114" s="1476">
        <f>'BS old'!D59</f>
        <v>0</v>
      </c>
      <c r="E114" s="1476"/>
      <c r="F114" s="1476"/>
      <c r="G114" s="1473">
        <f>'BS old'!F59</f>
        <v>0</v>
      </c>
      <c r="H114" s="1474"/>
      <c r="I114" s="1477"/>
      <c r="J114" s="542"/>
    </row>
    <row r="115" spans="1:10" ht="27.95" customHeight="1" x14ac:dyDescent="0.25">
      <c r="A115" s="1556"/>
      <c r="B115" s="1502"/>
      <c r="C115" s="1512"/>
      <c r="D115" s="1476">
        <f>'BS old'!E59</f>
        <v>0</v>
      </c>
      <c r="E115" s="1476"/>
      <c r="F115" s="1476"/>
      <c r="G115" s="543"/>
      <c r="H115" s="1473">
        <f>'BS old'!G59</f>
        <v>0</v>
      </c>
      <c r="I115" s="1474"/>
      <c r="J115" s="1475"/>
    </row>
    <row r="116" spans="1:10" ht="27.95" customHeight="1" x14ac:dyDescent="0.25">
      <c r="A116" s="1596" t="s">
        <v>505</v>
      </c>
      <c r="B116" s="1502" t="s">
        <v>1399</v>
      </c>
      <c r="C116" s="1512" t="s">
        <v>918</v>
      </c>
      <c r="D116" s="1476">
        <f>'BS old'!D60</f>
        <v>0</v>
      </c>
      <c r="E116" s="1476"/>
      <c r="F116" s="1476"/>
      <c r="G116" s="1473">
        <f>'BS old'!F60</f>
        <v>0</v>
      </c>
      <c r="H116" s="1474"/>
      <c r="I116" s="1477"/>
      <c r="J116" s="542"/>
    </row>
    <row r="117" spans="1:10" ht="27.95" customHeight="1" x14ac:dyDescent="0.25">
      <c r="A117" s="1556"/>
      <c r="B117" s="1502"/>
      <c r="C117" s="1512"/>
      <c r="D117" s="1476">
        <f>'BS old'!E60</f>
        <v>0</v>
      </c>
      <c r="E117" s="1476"/>
      <c r="F117" s="1476"/>
      <c r="G117" s="543"/>
      <c r="H117" s="1473">
        <f>'BS old'!G60</f>
        <v>0</v>
      </c>
      <c r="I117" s="1474"/>
      <c r="J117" s="1475"/>
    </row>
    <row r="118" spans="1:10" ht="27.95" customHeight="1" x14ac:dyDescent="0.25">
      <c r="A118" s="1596" t="s">
        <v>508</v>
      </c>
      <c r="B118" s="1502" t="s">
        <v>1400</v>
      </c>
      <c r="C118" s="1514" t="s">
        <v>921</v>
      </c>
      <c r="D118" s="1476">
        <f>'BS old'!D61</f>
        <v>0</v>
      </c>
      <c r="E118" s="1476"/>
      <c r="F118" s="1476"/>
      <c r="G118" s="1473">
        <f>'BS old'!F61</f>
        <v>0</v>
      </c>
      <c r="H118" s="1474"/>
      <c r="I118" s="1477"/>
      <c r="J118" s="542"/>
    </row>
    <row r="119" spans="1:10" ht="27.95" customHeight="1" x14ac:dyDescent="0.25">
      <c r="A119" s="1556"/>
      <c r="B119" s="1502"/>
      <c r="C119" s="1512"/>
      <c r="D119" s="1476">
        <f>'BS old'!E61</f>
        <v>0</v>
      </c>
      <c r="E119" s="1476"/>
      <c r="F119" s="1476"/>
      <c r="G119" s="543"/>
      <c r="H119" s="1473">
        <f>'BS old'!G61</f>
        <v>0</v>
      </c>
      <c r="I119" s="1474"/>
      <c r="J119" s="1475"/>
    </row>
    <row r="120" spans="1:10" ht="27.95" customHeight="1" x14ac:dyDescent="0.25">
      <c r="A120" s="1596" t="s">
        <v>511</v>
      </c>
      <c r="B120" s="1502" t="s">
        <v>1401</v>
      </c>
      <c r="C120" s="1512" t="s">
        <v>924</v>
      </c>
      <c r="D120" s="1476">
        <f>'BS old'!D62</f>
        <v>0</v>
      </c>
      <c r="E120" s="1476"/>
      <c r="F120" s="1476"/>
      <c r="G120" s="1473">
        <f>'BS old'!F62</f>
        <v>0</v>
      </c>
      <c r="H120" s="1474"/>
      <c r="I120" s="1477"/>
      <c r="J120" s="542"/>
    </row>
    <row r="121" spans="1:10" ht="27.95" customHeight="1" x14ac:dyDescent="0.25">
      <c r="A121" s="1556"/>
      <c r="B121" s="1502"/>
      <c r="C121" s="1512"/>
      <c r="D121" s="1476">
        <f>'BS old'!E62</f>
        <v>0</v>
      </c>
      <c r="E121" s="1476"/>
      <c r="F121" s="1476"/>
      <c r="G121" s="543"/>
      <c r="H121" s="1473">
        <f>'BS old'!G62</f>
        <v>0</v>
      </c>
      <c r="I121" s="1474"/>
      <c r="J121" s="1475"/>
    </row>
    <row r="122" spans="1:10" ht="27.95" customHeight="1" x14ac:dyDescent="0.25">
      <c r="A122" s="1596" t="s">
        <v>532</v>
      </c>
      <c r="B122" s="1502" t="s">
        <v>1395</v>
      </c>
      <c r="C122" s="1514" t="s">
        <v>926</v>
      </c>
      <c r="D122" s="1476">
        <f>'BS old'!D63</f>
        <v>0</v>
      </c>
      <c r="E122" s="1476"/>
      <c r="F122" s="1476"/>
      <c r="G122" s="1473">
        <f>'BS old'!F63</f>
        <v>0</v>
      </c>
      <c r="H122" s="1474"/>
      <c r="I122" s="1477"/>
      <c r="J122" s="542"/>
    </row>
    <row r="123" spans="1:10" ht="27.95" customHeight="1" x14ac:dyDescent="0.25">
      <c r="A123" s="1556"/>
      <c r="B123" s="1611"/>
      <c r="C123" s="1512"/>
      <c r="D123" s="1476">
        <f>'BS old'!E63</f>
        <v>0</v>
      </c>
      <c r="E123" s="1476"/>
      <c r="F123" s="1476"/>
      <c r="G123" s="543"/>
      <c r="H123" s="1473">
        <f>'BS old'!G63</f>
        <v>0</v>
      </c>
      <c r="I123" s="1474"/>
      <c r="J123" s="1475"/>
    </row>
    <row r="124" spans="1:10" ht="27.95" customHeight="1" x14ac:dyDescent="0.25">
      <c r="A124" s="1613" t="s">
        <v>613</v>
      </c>
      <c r="B124" s="1504" t="s">
        <v>614</v>
      </c>
      <c r="C124" s="1512" t="s">
        <v>929</v>
      </c>
      <c r="D124" s="1607">
        <f>'BS old'!D64</f>
        <v>0</v>
      </c>
      <c r="E124" s="1607"/>
      <c r="F124" s="1607"/>
      <c r="G124" s="1473">
        <f>'BS old'!F64</f>
        <v>0</v>
      </c>
      <c r="H124" s="1474"/>
      <c r="I124" s="1477"/>
      <c r="J124" s="542"/>
    </row>
    <row r="125" spans="1:10" ht="27.95" customHeight="1" x14ac:dyDescent="0.25">
      <c r="A125" s="1555"/>
      <c r="B125" s="1504"/>
      <c r="C125" s="1512"/>
      <c r="D125" s="1476">
        <f>'BS old'!E64</f>
        <v>0</v>
      </c>
      <c r="E125" s="1476"/>
      <c r="F125" s="1476"/>
      <c r="G125" s="543"/>
      <c r="H125" s="1473">
        <f>'BS old'!G64</f>
        <v>0</v>
      </c>
      <c r="I125" s="1474"/>
      <c r="J125" s="1475"/>
    </row>
    <row r="126" spans="1:10" s="361" customFormat="1" ht="27.95" customHeight="1" x14ac:dyDescent="0.25">
      <c r="A126" s="1616" t="s">
        <v>616</v>
      </c>
      <c r="B126" s="1502" t="s">
        <v>1402</v>
      </c>
      <c r="C126" s="1514" t="s">
        <v>932</v>
      </c>
      <c r="D126" s="1476">
        <f>'BS old'!D65</f>
        <v>0</v>
      </c>
      <c r="E126" s="1476"/>
      <c r="F126" s="1476"/>
      <c r="G126" s="1473">
        <f>'BS old'!F65</f>
        <v>0</v>
      </c>
      <c r="H126" s="1474"/>
      <c r="I126" s="1477"/>
      <c r="J126" s="542"/>
    </row>
    <row r="127" spans="1:10" s="361" customFormat="1" ht="27.95" customHeight="1" x14ac:dyDescent="0.25">
      <c r="A127" s="1617"/>
      <c r="B127" s="1502"/>
      <c r="C127" s="1512"/>
      <c r="D127" s="1476">
        <f>'BS old'!E65</f>
        <v>0</v>
      </c>
      <c r="E127" s="1476"/>
      <c r="F127" s="1476"/>
      <c r="G127" s="498"/>
      <c r="H127" s="1473">
        <f>'BS old'!G65</f>
        <v>0</v>
      </c>
      <c r="I127" s="1474"/>
      <c r="J127" s="1475"/>
    </row>
    <row r="128" spans="1:10" ht="11.25" customHeight="1" x14ac:dyDescent="0.25">
      <c r="A128" s="1585" t="s">
        <v>1348</v>
      </c>
      <c r="B128" s="1587" t="s">
        <v>1349</v>
      </c>
      <c r="C128" s="1589" t="s">
        <v>1350</v>
      </c>
      <c r="D128" s="1480" t="s">
        <v>1351</v>
      </c>
      <c r="E128" s="1481"/>
      <c r="F128" s="1481"/>
      <c r="G128" s="1481"/>
      <c r="H128" s="1482"/>
      <c r="I128" s="1500" t="s">
        <v>1352</v>
      </c>
      <c r="J128" s="1501"/>
    </row>
    <row r="129" spans="1:10" ht="11.25" customHeight="1" x14ac:dyDescent="0.15">
      <c r="A129" s="1585"/>
      <c r="B129" s="1587"/>
      <c r="C129" s="1589"/>
      <c r="D129" s="1546">
        <v>1</v>
      </c>
      <c r="E129" s="1478" t="s">
        <v>1353</v>
      </c>
      <c r="F129" s="1496"/>
      <c r="G129" s="1483" t="s">
        <v>1354</v>
      </c>
      <c r="H129" s="1484"/>
      <c r="I129" s="1480"/>
      <c r="J129" s="1487"/>
    </row>
    <row r="130" spans="1:10" ht="11.25" customHeight="1" x14ac:dyDescent="0.25">
      <c r="A130" s="1544"/>
      <c r="B130" s="1543"/>
      <c r="C130" s="1552"/>
      <c r="D130" s="1590"/>
      <c r="E130" s="1478" t="s">
        <v>1355</v>
      </c>
      <c r="F130" s="1496"/>
      <c r="G130" s="1480"/>
      <c r="H130" s="1482"/>
      <c r="I130" s="1478" t="s">
        <v>1356</v>
      </c>
      <c r="J130" s="1479"/>
    </row>
    <row r="131" spans="1:10" s="337" customFormat="1" ht="27.95" customHeight="1" x14ac:dyDescent="0.25">
      <c r="A131" s="1596" t="s">
        <v>496</v>
      </c>
      <c r="B131" s="1557" t="s">
        <v>1403</v>
      </c>
      <c r="C131" s="1512" t="s">
        <v>620</v>
      </c>
      <c r="D131" s="1476">
        <f>'BS old'!D66</f>
        <v>0</v>
      </c>
      <c r="E131" s="1476"/>
      <c r="F131" s="1476"/>
      <c r="G131" s="1473">
        <f>'BS old'!F66</f>
        <v>0</v>
      </c>
      <c r="H131" s="1474"/>
      <c r="I131" s="1477"/>
      <c r="J131" s="428"/>
    </row>
    <row r="132" spans="1:10" s="337" customFormat="1" ht="27.95" customHeight="1" x14ac:dyDescent="0.25">
      <c r="A132" s="1556"/>
      <c r="B132" s="1502"/>
      <c r="C132" s="1512"/>
      <c r="D132" s="1476">
        <f>'BS old'!E66</f>
        <v>0</v>
      </c>
      <c r="E132" s="1476"/>
      <c r="F132" s="1476"/>
      <c r="G132" s="544"/>
      <c r="H132" s="1473">
        <f>'BS old'!G66</f>
        <v>0</v>
      </c>
      <c r="I132" s="1474"/>
      <c r="J132" s="1475"/>
    </row>
    <row r="133" spans="1:10" s="337" customFormat="1" ht="27.95" customHeight="1" x14ac:dyDescent="0.25">
      <c r="A133" s="1596" t="s">
        <v>499</v>
      </c>
      <c r="B133" s="1502" t="s">
        <v>1404</v>
      </c>
      <c r="C133" s="1512" t="s">
        <v>622</v>
      </c>
      <c r="D133" s="1476">
        <f>'BS old'!D67</f>
        <v>0</v>
      </c>
      <c r="E133" s="1476"/>
      <c r="F133" s="1476"/>
      <c r="G133" s="1473">
        <f>'BS old'!F67</f>
        <v>0</v>
      </c>
      <c r="H133" s="1474"/>
      <c r="I133" s="1477"/>
      <c r="J133" s="428"/>
    </row>
    <row r="134" spans="1:10" ht="27.95" customHeight="1" x14ac:dyDescent="0.25">
      <c r="A134" s="1556"/>
      <c r="B134" s="1502"/>
      <c r="C134" s="1512"/>
      <c r="D134" s="1476">
        <f>'BS old'!E67</f>
        <v>0</v>
      </c>
      <c r="E134" s="1476"/>
      <c r="F134" s="1476"/>
      <c r="G134" s="544"/>
      <c r="H134" s="1473">
        <f>'BS old'!G67</f>
        <v>0</v>
      </c>
      <c r="I134" s="1474"/>
      <c r="J134" s="1475"/>
    </row>
    <row r="135" spans="1:10" ht="27.95" customHeight="1" x14ac:dyDescent="0.25">
      <c r="A135" s="1596" t="s">
        <v>502</v>
      </c>
      <c r="B135" s="1502" t="s">
        <v>1405</v>
      </c>
      <c r="C135" s="1512" t="s">
        <v>624</v>
      </c>
      <c r="D135" s="1476">
        <f>'BS old'!D68</f>
        <v>0</v>
      </c>
      <c r="E135" s="1476"/>
      <c r="F135" s="1476"/>
      <c r="G135" s="1473">
        <f>'BS old'!F68</f>
        <v>0</v>
      </c>
      <c r="H135" s="1474"/>
      <c r="I135" s="1477"/>
      <c r="J135" s="542"/>
    </row>
    <row r="136" spans="1:10" ht="27.95" customHeight="1" x14ac:dyDescent="0.25">
      <c r="A136" s="1556"/>
      <c r="B136" s="1502"/>
      <c r="C136" s="1512"/>
      <c r="D136" s="1476">
        <f>'BS old'!E68</f>
        <v>0</v>
      </c>
      <c r="E136" s="1476"/>
      <c r="F136" s="1476"/>
      <c r="G136" s="544"/>
      <c r="H136" s="1473">
        <f>'BS old'!G68</f>
        <v>0</v>
      </c>
      <c r="I136" s="1474"/>
      <c r="J136" s="1475"/>
    </row>
    <row r="137" spans="1:10" ht="27.95" customHeight="1" x14ac:dyDescent="0.25">
      <c r="A137" s="1596" t="s">
        <v>505</v>
      </c>
      <c r="B137" s="1502" t="s">
        <v>1406</v>
      </c>
      <c r="C137" s="1512" t="s">
        <v>626</v>
      </c>
      <c r="D137" s="1476">
        <f>'BS old'!D69</f>
        <v>0</v>
      </c>
      <c r="E137" s="1476"/>
      <c r="F137" s="1476"/>
      <c r="G137" s="1473">
        <f>'BS old'!F69</f>
        <v>0</v>
      </c>
      <c r="H137" s="1474"/>
      <c r="I137" s="1477"/>
      <c r="J137" s="542"/>
    </row>
    <row r="138" spans="1:10" ht="27.95" customHeight="1" x14ac:dyDescent="0.25">
      <c r="A138" s="1556"/>
      <c r="B138" s="1502"/>
      <c r="C138" s="1512"/>
      <c r="D138" s="1476">
        <f>'BS old'!E69</f>
        <v>0</v>
      </c>
      <c r="E138" s="1476"/>
      <c r="F138" s="1476"/>
      <c r="G138" s="544"/>
      <c r="H138" s="1473">
        <f>'BS old'!G69</f>
        <v>0</v>
      </c>
      <c r="I138" s="1474"/>
      <c r="J138" s="1475"/>
    </row>
    <row r="139" spans="1:10" ht="27.95" customHeight="1" x14ac:dyDescent="0.25">
      <c r="A139" s="1594" t="s">
        <v>627</v>
      </c>
      <c r="B139" s="1504" t="s">
        <v>1407</v>
      </c>
      <c r="C139" s="1551" t="s">
        <v>629</v>
      </c>
      <c r="D139" s="1476">
        <f>'BS old'!D70</f>
        <v>0</v>
      </c>
      <c r="E139" s="1476"/>
      <c r="F139" s="1476"/>
      <c r="G139" s="1473">
        <f>'BS old'!F70</f>
        <v>0</v>
      </c>
      <c r="H139" s="1474"/>
      <c r="I139" s="1477"/>
      <c r="J139" s="542"/>
    </row>
    <row r="140" spans="1:10" ht="27.95" customHeight="1" x14ac:dyDescent="0.25">
      <c r="A140" s="1595"/>
      <c r="B140" s="1504"/>
      <c r="C140" s="1551"/>
      <c r="D140" s="1476">
        <f>'BS old'!E70</f>
        <v>0</v>
      </c>
      <c r="E140" s="1476"/>
      <c r="F140" s="1476"/>
      <c r="G140" s="544"/>
      <c r="H140" s="1473">
        <f>'BS old'!G70</f>
        <v>0</v>
      </c>
      <c r="I140" s="1474"/>
      <c r="J140" s="1475"/>
    </row>
    <row r="141" spans="1:10" ht="27.95" customHeight="1" x14ac:dyDescent="0.25">
      <c r="A141" s="1616" t="s">
        <v>630</v>
      </c>
      <c r="B141" s="1618" t="s">
        <v>1408</v>
      </c>
      <c r="C141" s="1512" t="s">
        <v>632</v>
      </c>
      <c r="D141" s="1476">
        <f>'BS old'!D71</f>
        <v>0</v>
      </c>
      <c r="E141" s="1476"/>
      <c r="F141" s="1476"/>
      <c r="G141" s="1473">
        <f>'BS old'!F71</f>
        <v>0</v>
      </c>
      <c r="H141" s="1474"/>
      <c r="I141" s="1477"/>
      <c r="J141" s="542"/>
    </row>
    <row r="142" spans="1:10" ht="27.95" customHeight="1" x14ac:dyDescent="0.25">
      <c r="A142" s="1617"/>
      <c r="B142" s="1502"/>
      <c r="C142" s="1512"/>
      <c r="D142" s="1476">
        <f>'BS old'!E71</f>
        <v>0</v>
      </c>
      <c r="E142" s="1476"/>
      <c r="F142" s="1476"/>
      <c r="G142" s="544"/>
      <c r="H142" s="1473">
        <f>'BS old'!G71</f>
        <v>0</v>
      </c>
      <c r="I142" s="1474"/>
      <c r="J142" s="1475"/>
    </row>
    <row r="143" spans="1:10" ht="27.95" customHeight="1" x14ac:dyDescent="0.25">
      <c r="A143" s="1596" t="s">
        <v>496</v>
      </c>
      <c r="B143" s="1618" t="s">
        <v>1409</v>
      </c>
      <c r="C143" s="1512" t="s">
        <v>634</v>
      </c>
      <c r="D143" s="1476">
        <f>'BS old'!D72</f>
        <v>0</v>
      </c>
      <c r="E143" s="1476"/>
      <c r="F143" s="1476"/>
      <c r="G143" s="1473">
        <f>'BS old'!F72</f>
        <v>0</v>
      </c>
      <c r="H143" s="1474"/>
      <c r="I143" s="1477"/>
      <c r="J143" s="542"/>
    </row>
    <row r="144" spans="1:10" s="361" customFormat="1" ht="27.95" customHeight="1" x14ac:dyDescent="0.25">
      <c r="A144" s="1556"/>
      <c r="B144" s="1502"/>
      <c r="C144" s="1512"/>
      <c r="D144" s="1476">
        <f>'BS old'!E72</f>
        <v>0</v>
      </c>
      <c r="E144" s="1476"/>
      <c r="F144" s="1476"/>
      <c r="G144" s="544"/>
      <c r="H144" s="1473">
        <f>'BS old'!G72</f>
        <v>0</v>
      </c>
      <c r="I144" s="1474"/>
      <c r="J144" s="1475"/>
    </row>
    <row r="145" spans="1:10" s="361" customFormat="1" ht="27.95" customHeight="1" x14ac:dyDescent="0.25">
      <c r="A145" s="1596" t="s">
        <v>499</v>
      </c>
      <c r="B145" s="1618" t="s">
        <v>1410</v>
      </c>
      <c r="C145" s="1512" t="s">
        <v>636</v>
      </c>
      <c r="D145" s="1476">
        <f>'BS old'!D73</f>
        <v>0</v>
      </c>
      <c r="E145" s="1476"/>
      <c r="F145" s="1476"/>
      <c r="G145" s="1473">
        <f>'BS old'!F73</f>
        <v>0</v>
      </c>
      <c r="H145" s="1474"/>
      <c r="I145" s="1477"/>
      <c r="J145" s="542"/>
    </row>
    <row r="146" spans="1:10" ht="27.95" customHeight="1" x14ac:dyDescent="0.25">
      <c r="A146" s="1556"/>
      <c r="B146" s="1502"/>
      <c r="C146" s="1512"/>
      <c r="D146" s="1476">
        <f>'BS old'!E73</f>
        <v>0</v>
      </c>
      <c r="E146" s="1476"/>
      <c r="F146" s="1476"/>
      <c r="G146" s="544"/>
      <c r="H146" s="1473">
        <f>'BS old'!G73</f>
        <v>0</v>
      </c>
      <c r="I146" s="1474"/>
      <c r="J146" s="1475"/>
    </row>
    <row r="147" spans="1:10" ht="27.95" customHeight="1" x14ac:dyDescent="0.25">
      <c r="A147" s="1596" t="s">
        <v>502</v>
      </c>
      <c r="B147" s="1618" t="s">
        <v>1411</v>
      </c>
      <c r="C147" s="1512" t="s">
        <v>638</v>
      </c>
      <c r="D147" s="1476">
        <f>'BS old'!D74</f>
        <v>0</v>
      </c>
      <c r="E147" s="1476"/>
      <c r="F147" s="1476"/>
      <c r="G147" s="1473">
        <f>'BS old'!F74</f>
        <v>0</v>
      </c>
      <c r="H147" s="1474"/>
      <c r="I147" s="1477"/>
      <c r="J147" s="542"/>
    </row>
    <row r="148" spans="1:10" s="424" customFormat="1" ht="27.95" customHeight="1" x14ac:dyDescent="0.2">
      <c r="A148" s="1556"/>
      <c r="B148" s="1502"/>
      <c r="C148" s="1512"/>
      <c r="D148" s="1476">
        <f>'BS old'!E74</f>
        <v>0</v>
      </c>
      <c r="E148" s="1476"/>
      <c r="F148" s="1476"/>
      <c r="G148" s="498"/>
      <c r="H148" s="1473">
        <f>'BS old'!G74</f>
        <v>0</v>
      </c>
      <c r="I148" s="1474"/>
      <c r="J148" s="1475"/>
    </row>
    <row r="149" spans="1:10" s="424" customFormat="1" ht="30" customHeight="1" x14ac:dyDescent="0.2">
      <c r="A149" s="522" t="s">
        <v>1348</v>
      </c>
      <c r="B149" s="1619" t="s">
        <v>1412</v>
      </c>
      <c r="C149" s="1620"/>
      <c r="D149" s="1620"/>
      <c r="E149" s="1621"/>
      <c r="F149" s="524" t="s">
        <v>1350</v>
      </c>
      <c r="G149" s="1480" t="s">
        <v>1413</v>
      </c>
      <c r="H149" s="1482"/>
      <c r="I149" s="1480" t="s">
        <v>1414</v>
      </c>
      <c r="J149" s="1487"/>
    </row>
    <row r="150" spans="1:10" s="424" customFormat="1" ht="27.75" customHeight="1" x14ac:dyDescent="0.2">
      <c r="A150" s="425"/>
      <c r="B150" s="1622" t="s">
        <v>1415</v>
      </c>
      <c r="C150" s="1623"/>
      <c r="D150" s="1623"/>
      <c r="E150" s="1624"/>
      <c r="F150" s="422" t="s">
        <v>645</v>
      </c>
      <c r="G150" s="1473">
        <f>'BS old'!D81</f>
        <v>0</v>
      </c>
      <c r="H150" s="1477"/>
      <c r="I150" s="1473">
        <f>'BS old'!E81</f>
        <v>0</v>
      </c>
      <c r="J150" s="1475"/>
    </row>
    <row r="151" spans="1:10" s="424" customFormat="1" ht="27.75" customHeight="1" x14ac:dyDescent="0.2">
      <c r="A151" s="416" t="s">
        <v>487</v>
      </c>
      <c r="B151" s="1622" t="s">
        <v>1416</v>
      </c>
      <c r="C151" s="1623"/>
      <c r="D151" s="1623"/>
      <c r="E151" s="1624"/>
      <c r="F151" s="422" t="s">
        <v>647</v>
      </c>
      <c r="G151" s="1473">
        <f>'BS old'!D82</f>
        <v>0</v>
      </c>
      <c r="H151" s="1477"/>
      <c r="I151" s="1473">
        <f>'BS old'!E82</f>
        <v>0</v>
      </c>
      <c r="J151" s="1475"/>
    </row>
    <row r="152" spans="1:10" ht="27.75" customHeight="1" x14ac:dyDescent="0.25">
      <c r="A152" s="416" t="s">
        <v>490</v>
      </c>
      <c r="B152" s="1622" t="s">
        <v>648</v>
      </c>
      <c r="C152" s="1623"/>
      <c r="D152" s="1623"/>
      <c r="E152" s="1624"/>
      <c r="F152" s="422" t="s">
        <v>649</v>
      </c>
      <c r="G152" s="1473">
        <f>'BS old'!D83</f>
        <v>0</v>
      </c>
      <c r="H152" s="1477"/>
      <c r="I152" s="1473">
        <f>'BS old'!E83</f>
        <v>0</v>
      </c>
      <c r="J152" s="1475"/>
    </row>
    <row r="153" spans="1:10" s="361" customFormat="1" ht="27.75" customHeight="1" x14ac:dyDescent="0.25">
      <c r="A153" s="415" t="s">
        <v>493</v>
      </c>
      <c r="B153" s="1625" t="s">
        <v>650</v>
      </c>
      <c r="C153" s="1626"/>
      <c r="D153" s="1626"/>
      <c r="E153" s="1627"/>
      <c r="F153" s="412" t="s">
        <v>651</v>
      </c>
      <c r="G153" s="1473">
        <f>'BS old'!D84</f>
        <v>0</v>
      </c>
      <c r="H153" s="1477"/>
      <c r="I153" s="1473">
        <f>'BS old'!E84</f>
        <v>0</v>
      </c>
      <c r="J153" s="1475"/>
    </row>
    <row r="154" spans="1:10" s="361" customFormat="1" ht="27.75" customHeight="1" x14ac:dyDescent="0.25">
      <c r="A154" s="414" t="s">
        <v>496</v>
      </c>
      <c r="B154" s="1625" t="s">
        <v>652</v>
      </c>
      <c r="C154" s="1626"/>
      <c r="D154" s="1626"/>
      <c r="E154" s="1627"/>
      <c r="F154" s="412" t="s">
        <v>653</v>
      </c>
      <c r="G154" s="1473">
        <f>'BS old'!D85</f>
        <v>0</v>
      </c>
      <c r="H154" s="1477"/>
      <c r="I154" s="1473">
        <f>'BS old'!E85</f>
        <v>0</v>
      </c>
      <c r="J154" s="1475"/>
    </row>
    <row r="155" spans="1:10" s="361" customFormat="1" ht="27.75" customHeight="1" x14ac:dyDescent="0.25">
      <c r="A155" s="414" t="s">
        <v>499</v>
      </c>
      <c r="B155" s="1625" t="s">
        <v>654</v>
      </c>
      <c r="C155" s="1626"/>
      <c r="D155" s="1626"/>
      <c r="E155" s="1627"/>
      <c r="F155" s="412" t="s">
        <v>655</v>
      </c>
      <c r="G155" s="1473">
        <f>'BS old'!D86</f>
        <v>0</v>
      </c>
      <c r="H155" s="1477"/>
      <c r="I155" s="1473">
        <f>'BS old'!E86</f>
        <v>0</v>
      </c>
      <c r="J155" s="1475"/>
    </row>
    <row r="156" spans="1:10" ht="27.75" customHeight="1" x14ac:dyDescent="0.25">
      <c r="A156" s="414" t="s">
        <v>502</v>
      </c>
      <c r="B156" s="1625" t="s">
        <v>656</v>
      </c>
      <c r="C156" s="1626"/>
      <c r="D156" s="1626"/>
      <c r="E156" s="1627"/>
      <c r="F156" s="412" t="s">
        <v>657</v>
      </c>
      <c r="G156" s="1473">
        <f>'BS old'!D87</f>
        <v>0</v>
      </c>
      <c r="H156" s="1477"/>
      <c r="I156" s="1473">
        <f>'BS old'!E87</f>
        <v>0</v>
      </c>
      <c r="J156" s="1475"/>
    </row>
    <row r="157" spans="1:10" ht="27.75" customHeight="1" x14ac:dyDescent="0.25">
      <c r="A157" s="416" t="s">
        <v>514</v>
      </c>
      <c r="B157" s="1622" t="s">
        <v>658</v>
      </c>
      <c r="C157" s="1623"/>
      <c r="D157" s="1623"/>
      <c r="E157" s="1624"/>
      <c r="F157" s="422" t="s">
        <v>659</v>
      </c>
      <c r="G157" s="1473">
        <f>'BS old'!D88</f>
        <v>0</v>
      </c>
      <c r="H157" s="1477"/>
      <c r="I157" s="1473">
        <f>'BS old'!E88</f>
        <v>0</v>
      </c>
      <c r="J157" s="1475"/>
    </row>
    <row r="158" spans="1:10" ht="27.75" customHeight="1" x14ac:dyDescent="0.25">
      <c r="A158" s="415" t="s">
        <v>517</v>
      </c>
      <c r="B158" s="1625" t="s">
        <v>660</v>
      </c>
      <c r="C158" s="1626"/>
      <c r="D158" s="1626"/>
      <c r="E158" s="1627"/>
      <c r="F158" s="412" t="s">
        <v>661</v>
      </c>
      <c r="G158" s="1473">
        <f>'BS old'!D89</f>
        <v>0</v>
      </c>
      <c r="H158" s="1477"/>
      <c r="I158" s="1473">
        <f>'BS old'!E89</f>
        <v>0</v>
      </c>
      <c r="J158" s="1475"/>
    </row>
    <row r="159" spans="1:10" ht="27.75" customHeight="1" x14ac:dyDescent="0.25">
      <c r="A159" s="414" t="s">
        <v>496</v>
      </c>
      <c r="B159" s="1625" t="s">
        <v>662</v>
      </c>
      <c r="C159" s="1626"/>
      <c r="D159" s="1626"/>
      <c r="E159" s="1627"/>
      <c r="F159" s="412" t="s">
        <v>663</v>
      </c>
      <c r="G159" s="1473">
        <f>'BS old'!D90</f>
        <v>0</v>
      </c>
      <c r="H159" s="1477"/>
      <c r="I159" s="1473">
        <f>'BS old'!E90</f>
        <v>0</v>
      </c>
      <c r="J159" s="1475"/>
    </row>
    <row r="160" spans="1:10" s="361" customFormat="1" ht="27.75" customHeight="1" x14ac:dyDescent="0.25">
      <c r="A160" s="414" t="s">
        <v>499</v>
      </c>
      <c r="B160" s="1625" t="s">
        <v>664</v>
      </c>
      <c r="C160" s="1626"/>
      <c r="D160" s="1626"/>
      <c r="E160" s="1627"/>
      <c r="F160" s="412" t="s">
        <v>665</v>
      </c>
      <c r="G160" s="1473">
        <f>'BS old'!D91</f>
        <v>0</v>
      </c>
      <c r="H160" s="1477"/>
      <c r="I160" s="1473">
        <f>'BS old'!E91</f>
        <v>0</v>
      </c>
      <c r="J160" s="1475"/>
    </row>
    <row r="161" spans="1:10" ht="27.75" customHeight="1" x14ac:dyDescent="0.25">
      <c r="A161" s="414" t="s">
        <v>502</v>
      </c>
      <c r="B161" s="1625" t="s">
        <v>1417</v>
      </c>
      <c r="C161" s="1626"/>
      <c r="D161" s="1626"/>
      <c r="E161" s="1627"/>
      <c r="F161" s="412" t="s">
        <v>667</v>
      </c>
      <c r="G161" s="1473">
        <f>'BS old'!D92</f>
        <v>0</v>
      </c>
      <c r="H161" s="1477"/>
      <c r="I161" s="1473">
        <f>'BS old'!E92</f>
        <v>0</v>
      </c>
      <c r="J161" s="1475"/>
    </row>
    <row r="162" spans="1:10" ht="27.75" customHeight="1" x14ac:dyDescent="0.25">
      <c r="A162" s="414" t="s">
        <v>505</v>
      </c>
      <c r="B162" s="1625" t="s">
        <v>668</v>
      </c>
      <c r="C162" s="1626"/>
      <c r="D162" s="1626"/>
      <c r="E162" s="1627"/>
      <c r="F162" s="412" t="s">
        <v>669</v>
      </c>
      <c r="G162" s="1473">
        <f>'BS old'!D93</f>
        <v>0</v>
      </c>
      <c r="H162" s="1477"/>
      <c r="I162" s="1473">
        <f>'BS old'!E93</f>
        <v>0</v>
      </c>
      <c r="J162" s="1475"/>
    </row>
    <row r="163" spans="1:10" ht="27.75" customHeight="1" x14ac:dyDescent="0.25">
      <c r="A163" s="414" t="s">
        <v>508</v>
      </c>
      <c r="B163" s="1625" t="s">
        <v>670</v>
      </c>
      <c r="C163" s="1626"/>
      <c r="D163" s="1626"/>
      <c r="E163" s="1627"/>
      <c r="F163" s="412" t="s">
        <v>671</v>
      </c>
      <c r="G163" s="1473">
        <f>'BS old'!D94</f>
        <v>0</v>
      </c>
      <c r="H163" s="1477"/>
      <c r="I163" s="1473">
        <f>'BS old'!E94</f>
        <v>0</v>
      </c>
      <c r="J163" s="1475"/>
    </row>
    <row r="164" spans="1:10" ht="27.75" customHeight="1" x14ac:dyDescent="0.25">
      <c r="A164" s="416" t="s">
        <v>538</v>
      </c>
      <c r="B164" s="1622" t="s">
        <v>672</v>
      </c>
      <c r="C164" s="1623"/>
      <c r="D164" s="1623"/>
      <c r="E164" s="1624"/>
      <c r="F164" s="422" t="s">
        <v>673</v>
      </c>
      <c r="G164" s="1473">
        <f>'BS old'!D95</f>
        <v>0</v>
      </c>
      <c r="H164" s="1477"/>
      <c r="I164" s="1473">
        <f>'BS old'!E95</f>
        <v>0</v>
      </c>
      <c r="J164" s="1475"/>
    </row>
    <row r="165" spans="1:10" ht="27.75" customHeight="1" x14ac:dyDescent="0.25">
      <c r="A165" s="414" t="s">
        <v>541</v>
      </c>
      <c r="B165" s="1625" t="s">
        <v>674</v>
      </c>
      <c r="C165" s="1626"/>
      <c r="D165" s="1626"/>
      <c r="E165" s="1627"/>
      <c r="F165" s="412" t="s">
        <v>675</v>
      </c>
      <c r="G165" s="1473">
        <f>'BS old'!D96</f>
        <v>0</v>
      </c>
      <c r="H165" s="1477"/>
      <c r="I165" s="1473">
        <f>'BS old'!E96</f>
        <v>0</v>
      </c>
      <c r="J165" s="1475"/>
    </row>
    <row r="166" spans="1:10" ht="27.75" customHeight="1" x14ac:dyDescent="0.25">
      <c r="A166" s="414" t="s">
        <v>496</v>
      </c>
      <c r="B166" s="1625" t="s">
        <v>676</v>
      </c>
      <c r="C166" s="1626"/>
      <c r="D166" s="1626"/>
      <c r="E166" s="1627"/>
      <c r="F166" s="412" t="s">
        <v>677</v>
      </c>
      <c r="G166" s="1473">
        <f>'BS old'!D97</f>
        <v>0</v>
      </c>
      <c r="H166" s="1477"/>
      <c r="I166" s="1473">
        <f>'BS old'!E97</f>
        <v>0</v>
      </c>
      <c r="J166" s="1475"/>
    </row>
    <row r="167" spans="1:10" s="361" customFormat="1" ht="27.75" customHeight="1" x14ac:dyDescent="0.25">
      <c r="A167" s="414" t="s">
        <v>499</v>
      </c>
      <c r="B167" s="1625" t="s">
        <v>678</v>
      </c>
      <c r="C167" s="1626"/>
      <c r="D167" s="1626"/>
      <c r="E167" s="1627"/>
      <c r="F167" s="412" t="s">
        <v>679</v>
      </c>
      <c r="G167" s="1473">
        <f>'BS old'!D98</f>
        <v>0</v>
      </c>
      <c r="H167" s="1477"/>
      <c r="I167" s="1473">
        <f>'BS old'!E98</f>
        <v>0</v>
      </c>
      <c r="J167" s="1475"/>
    </row>
    <row r="168" spans="1:10" ht="27.75" customHeight="1" x14ac:dyDescent="0.25">
      <c r="A168" s="416" t="s">
        <v>680</v>
      </c>
      <c r="B168" s="1622" t="s">
        <v>681</v>
      </c>
      <c r="C168" s="1623"/>
      <c r="D168" s="1623"/>
      <c r="E168" s="1624"/>
      <c r="F168" s="422" t="s">
        <v>682</v>
      </c>
      <c r="G168" s="1473">
        <f>'BS old'!D99</f>
        <v>0</v>
      </c>
      <c r="H168" s="1477"/>
      <c r="I168" s="1473">
        <f>'BS old'!E99</f>
        <v>0</v>
      </c>
      <c r="J168" s="1475"/>
    </row>
    <row r="169" spans="1:10" ht="27.75" customHeight="1" x14ac:dyDescent="0.25">
      <c r="A169" s="423" t="s">
        <v>683</v>
      </c>
      <c r="B169" s="1625" t="s">
        <v>684</v>
      </c>
      <c r="C169" s="1626"/>
      <c r="D169" s="1626"/>
      <c r="E169" s="1627"/>
      <c r="F169" s="412" t="s">
        <v>685</v>
      </c>
      <c r="G169" s="1473">
        <f>'BS old'!D100</f>
        <v>0</v>
      </c>
      <c r="H169" s="1477"/>
      <c r="I169" s="1473">
        <f>'BS old'!E100</f>
        <v>0</v>
      </c>
      <c r="J169" s="1475"/>
    </row>
    <row r="170" spans="1:10" ht="27.75" customHeight="1" x14ac:dyDescent="0.25">
      <c r="A170" s="414" t="s">
        <v>496</v>
      </c>
      <c r="B170" s="1625" t="s">
        <v>686</v>
      </c>
      <c r="C170" s="1626"/>
      <c r="D170" s="1626"/>
      <c r="E170" s="1627"/>
      <c r="F170" s="412" t="s">
        <v>687</v>
      </c>
      <c r="G170" s="1473">
        <f>'BS old'!D101</f>
        <v>0</v>
      </c>
      <c r="H170" s="1477"/>
      <c r="I170" s="1473">
        <f>'BS old'!E101</f>
        <v>0</v>
      </c>
      <c r="J170" s="1475"/>
    </row>
    <row r="171" spans="1:10" s="361" customFormat="1" ht="31.5" customHeight="1" x14ac:dyDescent="0.25">
      <c r="A171" s="416" t="s">
        <v>688</v>
      </c>
      <c r="B171" s="1622" t="s">
        <v>1664</v>
      </c>
      <c r="C171" s="1623"/>
      <c r="D171" s="1623"/>
      <c r="E171" s="1624"/>
      <c r="F171" s="422" t="s">
        <v>690</v>
      </c>
      <c r="G171" s="1473">
        <f>'BS old'!D102</f>
        <v>0</v>
      </c>
      <c r="H171" s="1477"/>
      <c r="I171" s="1473">
        <f>'BS old'!E102</f>
        <v>0</v>
      </c>
      <c r="J171" s="1475"/>
    </row>
    <row r="172" spans="1:10" ht="27.75" customHeight="1" x14ac:dyDescent="0.25">
      <c r="A172" s="416" t="s">
        <v>558</v>
      </c>
      <c r="B172" s="1622" t="s">
        <v>691</v>
      </c>
      <c r="C172" s="1623"/>
      <c r="D172" s="1623"/>
      <c r="E172" s="1624"/>
      <c r="F172" s="422" t="s">
        <v>692</v>
      </c>
      <c r="G172" s="1473">
        <f>'BS old'!D103</f>
        <v>0</v>
      </c>
      <c r="H172" s="1477"/>
      <c r="I172" s="1473">
        <f>'BS old'!E103</f>
        <v>0</v>
      </c>
      <c r="J172" s="1475"/>
    </row>
    <row r="173" spans="1:10" ht="27.75" customHeight="1" x14ac:dyDescent="0.25">
      <c r="A173" s="416" t="s">
        <v>561</v>
      </c>
      <c r="B173" s="1622" t="s">
        <v>693</v>
      </c>
      <c r="C173" s="1623"/>
      <c r="D173" s="1623"/>
      <c r="E173" s="1624"/>
      <c r="F173" s="422" t="s">
        <v>694</v>
      </c>
      <c r="G173" s="1473">
        <f>'BS old'!D104</f>
        <v>0</v>
      </c>
      <c r="H173" s="1477"/>
      <c r="I173" s="1473">
        <f>'BS old'!E104</f>
        <v>0</v>
      </c>
      <c r="J173" s="1475"/>
    </row>
    <row r="174" spans="1:10" s="361" customFormat="1" ht="27.75" customHeight="1" x14ac:dyDescent="0.25">
      <c r="A174" s="415" t="s">
        <v>564</v>
      </c>
      <c r="B174" s="1625" t="s">
        <v>695</v>
      </c>
      <c r="C174" s="1626"/>
      <c r="D174" s="1626"/>
      <c r="E174" s="1627"/>
      <c r="F174" s="412" t="s">
        <v>696</v>
      </c>
      <c r="G174" s="1473">
        <f>'BS old'!D105</f>
        <v>0</v>
      </c>
      <c r="H174" s="1477"/>
      <c r="I174" s="1473">
        <f>'BS old'!E105</f>
        <v>0</v>
      </c>
      <c r="J174" s="1475"/>
    </row>
    <row r="175" spans="1:10" s="361" customFormat="1" ht="27.75" customHeight="1" x14ac:dyDescent="0.25">
      <c r="A175" s="414" t="s">
        <v>496</v>
      </c>
      <c r="B175" s="1625" t="s">
        <v>697</v>
      </c>
      <c r="C175" s="1626"/>
      <c r="D175" s="1626"/>
      <c r="E175" s="1627"/>
      <c r="F175" s="412" t="s">
        <v>698</v>
      </c>
      <c r="G175" s="1473">
        <f>'BS old'!D106</f>
        <v>0</v>
      </c>
      <c r="H175" s="1477"/>
      <c r="I175" s="1473">
        <f>'BS old'!E106</f>
        <v>0</v>
      </c>
      <c r="J175" s="1475"/>
    </row>
    <row r="176" spans="1:10" s="361" customFormat="1" ht="27.75" customHeight="1" x14ac:dyDescent="0.25">
      <c r="A176" s="414" t="s">
        <v>499</v>
      </c>
      <c r="B176" s="1625" t="s">
        <v>699</v>
      </c>
      <c r="C176" s="1626"/>
      <c r="D176" s="1626"/>
      <c r="E176" s="1627"/>
      <c r="F176" s="412" t="s">
        <v>700</v>
      </c>
      <c r="G176" s="1473">
        <f>'BS old'!D107</f>
        <v>0</v>
      </c>
      <c r="H176" s="1477"/>
      <c r="I176" s="1473">
        <f>'BS old'!E107</f>
        <v>0</v>
      </c>
      <c r="J176" s="1475"/>
    </row>
    <row r="177" spans="1:10" ht="27.75" customHeight="1" x14ac:dyDescent="0.25">
      <c r="A177" s="414" t="s">
        <v>502</v>
      </c>
      <c r="B177" s="1625" t="s">
        <v>701</v>
      </c>
      <c r="C177" s="1626"/>
      <c r="D177" s="1626"/>
      <c r="E177" s="1627"/>
      <c r="F177" s="412" t="s">
        <v>702</v>
      </c>
      <c r="G177" s="1473">
        <f>'BS old'!D108</f>
        <v>0</v>
      </c>
      <c r="H177" s="1477"/>
      <c r="I177" s="1473">
        <f>'BS old'!E108</f>
        <v>0</v>
      </c>
      <c r="J177" s="1475"/>
    </row>
    <row r="178" spans="1:10" ht="25.5" customHeight="1" thickBot="1" x14ac:dyDescent="0.3">
      <c r="A178" s="421" t="s">
        <v>577</v>
      </c>
      <c r="B178" s="1622" t="s">
        <v>703</v>
      </c>
      <c r="C178" s="1623"/>
      <c r="D178" s="1623"/>
      <c r="E178" s="1624"/>
      <c r="F178" s="420" t="s">
        <v>704</v>
      </c>
      <c r="G178" s="1628">
        <f>'BS old'!D109</f>
        <v>0</v>
      </c>
      <c r="H178" s="1629"/>
      <c r="I178" s="1628">
        <f>'BS old'!E109</f>
        <v>0</v>
      </c>
      <c r="J178" s="1630"/>
    </row>
    <row r="179" spans="1:10" ht="30" customHeight="1" x14ac:dyDescent="0.25">
      <c r="A179" s="522" t="s">
        <v>1348</v>
      </c>
      <c r="B179" s="1619" t="s">
        <v>1412</v>
      </c>
      <c r="C179" s="1620"/>
      <c r="D179" s="1620"/>
      <c r="E179" s="1621"/>
      <c r="F179" s="524" t="s">
        <v>1350</v>
      </c>
      <c r="G179" s="1480" t="s">
        <v>1413</v>
      </c>
      <c r="H179" s="1482"/>
      <c r="I179" s="1480" t="s">
        <v>1414</v>
      </c>
      <c r="J179" s="1487"/>
    </row>
    <row r="180" spans="1:10" ht="27.75" customHeight="1" x14ac:dyDescent="0.25">
      <c r="A180" s="415" t="s">
        <v>580</v>
      </c>
      <c r="B180" s="1622" t="s">
        <v>705</v>
      </c>
      <c r="C180" s="1623"/>
      <c r="D180" s="1623"/>
      <c r="E180" s="1624"/>
      <c r="F180" s="412" t="s">
        <v>706</v>
      </c>
      <c r="G180" s="1473">
        <f>'BS old'!D110</f>
        <v>0</v>
      </c>
      <c r="H180" s="1477"/>
      <c r="I180" s="1473">
        <f>'BS old'!E110</f>
        <v>0</v>
      </c>
      <c r="J180" s="1475"/>
    </row>
    <row r="181" spans="1:10" ht="27.75" customHeight="1" x14ac:dyDescent="0.25">
      <c r="A181" s="414" t="s">
        <v>496</v>
      </c>
      <c r="B181" s="1625" t="s">
        <v>583</v>
      </c>
      <c r="C181" s="1626"/>
      <c r="D181" s="1626"/>
      <c r="E181" s="1627"/>
      <c r="F181" s="412" t="s">
        <v>707</v>
      </c>
      <c r="G181" s="1473">
        <f>'BS old'!D111</f>
        <v>0</v>
      </c>
      <c r="H181" s="1477"/>
      <c r="I181" s="1473">
        <f>'BS old'!E111</f>
        <v>0</v>
      </c>
      <c r="J181" s="1475"/>
    </row>
    <row r="182" spans="1:10" s="361" customFormat="1" ht="27.75" customHeight="1" x14ac:dyDescent="0.25">
      <c r="A182" s="414" t="s">
        <v>499</v>
      </c>
      <c r="B182" s="1625" t="s">
        <v>708</v>
      </c>
      <c r="C182" s="1626"/>
      <c r="D182" s="1626"/>
      <c r="E182" s="1627"/>
      <c r="F182" s="412" t="s">
        <v>709</v>
      </c>
      <c r="G182" s="1473">
        <f>'BS old'!D112</f>
        <v>0</v>
      </c>
      <c r="H182" s="1477"/>
      <c r="I182" s="1473">
        <f>'BS old'!E112</f>
        <v>0</v>
      </c>
      <c r="J182" s="1475"/>
    </row>
    <row r="183" spans="1:10" ht="27.75" customHeight="1" x14ac:dyDescent="0.25">
      <c r="A183" s="414" t="s">
        <v>502</v>
      </c>
      <c r="B183" s="1625" t="s">
        <v>710</v>
      </c>
      <c r="C183" s="1626"/>
      <c r="D183" s="1626"/>
      <c r="E183" s="1627"/>
      <c r="F183" s="412" t="s">
        <v>711</v>
      </c>
      <c r="G183" s="1473">
        <f>'BS old'!D113</f>
        <v>0</v>
      </c>
      <c r="H183" s="1477"/>
      <c r="I183" s="1473">
        <f>'BS old'!E113</f>
        <v>0</v>
      </c>
      <c r="J183" s="1475"/>
    </row>
    <row r="184" spans="1:10" ht="27.75" customHeight="1" x14ac:dyDescent="0.25">
      <c r="A184" s="414" t="s">
        <v>505</v>
      </c>
      <c r="B184" s="1625" t="s">
        <v>712</v>
      </c>
      <c r="C184" s="1626"/>
      <c r="D184" s="1626"/>
      <c r="E184" s="1627"/>
      <c r="F184" s="412" t="s">
        <v>713</v>
      </c>
      <c r="G184" s="1473">
        <f>'BS old'!D114</f>
        <v>0</v>
      </c>
      <c r="H184" s="1477"/>
      <c r="I184" s="1473">
        <f>'BS old'!E114</f>
        <v>0</v>
      </c>
      <c r="J184" s="1475"/>
    </row>
    <row r="185" spans="1:10" ht="27.75" customHeight="1" x14ac:dyDescent="0.25">
      <c r="A185" s="414" t="s">
        <v>508</v>
      </c>
      <c r="B185" s="1625" t="s">
        <v>1665</v>
      </c>
      <c r="C185" s="1626"/>
      <c r="D185" s="1626"/>
      <c r="E185" s="1627"/>
      <c r="F185" s="412" t="s">
        <v>715</v>
      </c>
      <c r="G185" s="1473">
        <f>'BS old'!D115</f>
        <v>0</v>
      </c>
      <c r="H185" s="1477"/>
      <c r="I185" s="1473">
        <f>'BS old'!E115</f>
        <v>0</v>
      </c>
      <c r="J185" s="1475"/>
    </row>
    <row r="186" spans="1:10" ht="27.75" customHeight="1" x14ac:dyDescent="0.25">
      <c r="A186" s="414" t="s">
        <v>511</v>
      </c>
      <c r="B186" s="1625" t="s">
        <v>716</v>
      </c>
      <c r="C186" s="1626"/>
      <c r="D186" s="1626"/>
      <c r="E186" s="1627"/>
      <c r="F186" s="412" t="s">
        <v>717</v>
      </c>
      <c r="G186" s="1473">
        <f>'BS old'!D116</f>
        <v>0</v>
      </c>
      <c r="H186" s="1477"/>
      <c r="I186" s="1473">
        <f>'BS old'!E116</f>
        <v>0</v>
      </c>
      <c r="J186" s="1475"/>
    </row>
    <row r="187" spans="1:10" ht="27.75" customHeight="1" x14ac:dyDescent="0.25">
      <c r="A187" s="414" t="s">
        <v>532</v>
      </c>
      <c r="B187" s="1625" t="s">
        <v>718</v>
      </c>
      <c r="C187" s="1626"/>
      <c r="D187" s="1626"/>
      <c r="E187" s="1627"/>
      <c r="F187" s="412" t="s">
        <v>719</v>
      </c>
      <c r="G187" s="1473">
        <f>'BS old'!D117</f>
        <v>0</v>
      </c>
      <c r="H187" s="1477"/>
      <c r="I187" s="1473">
        <f>'BS old'!E117</f>
        <v>0</v>
      </c>
      <c r="J187" s="1475"/>
    </row>
    <row r="188" spans="1:10" ht="27.75" customHeight="1" x14ac:dyDescent="0.25">
      <c r="A188" s="414" t="s">
        <v>535</v>
      </c>
      <c r="B188" s="1625" t="s">
        <v>720</v>
      </c>
      <c r="C188" s="1626"/>
      <c r="D188" s="1626"/>
      <c r="E188" s="1627"/>
      <c r="F188" s="412" t="s">
        <v>721</v>
      </c>
      <c r="G188" s="1473">
        <f>'BS old'!D118</f>
        <v>0</v>
      </c>
      <c r="H188" s="1477"/>
      <c r="I188" s="1473">
        <f>'BS old'!E118</f>
        <v>0</v>
      </c>
      <c r="J188" s="1475"/>
    </row>
    <row r="189" spans="1:10" ht="27.75" customHeight="1" x14ac:dyDescent="0.25">
      <c r="A189" s="414" t="s">
        <v>722</v>
      </c>
      <c r="B189" s="1625" t="s">
        <v>1418</v>
      </c>
      <c r="C189" s="1626"/>
      <c r="D189" s="1626"/>
      <c r="E189" s="1627"/>
      <c r="F189" s="412" t="s">
        <v>724</v>
      </c>
      <c r="G189" s="1473">
        <f>'BS old'!D119</f>
        <v>0</v>
      </c>
      <c r="H189" s="1477"/>
      <c r="I189" s="1473">
        <f>'BS old'!E119</f>
        <v>0</v>
      </c>
      <c r="J189" s="1475"/>
    </row>
    <row r="190" spans="1:10" ht="27.75" customHeight="1" x14ac:dyDescent="0.25">
      <c r="A190" s="414" t="s">
        <v>725</v>
      </c>
      <c r="B190" s="1625" t="s">
        <v>726</v>
      </c>
      <c r="C190" s="1626"/>
      <c r="D190" s="1626"/>
      <c r="E190" s="1627"/>
      <c r="F190" s="412" t="s">
        <v>727</v>
      </c>
      <c r="G190" s="1473">
        <f>'BS old'!D120</f>
        <v>0</v>
      </c>
      <c r="H190" s="1477"/>
      <c r="I190" s="1473">
        <f>'BS old'!E120</f>
        <v>0</v>
      </c>
      <c r="J190" s="1475"/>
    </row>
    <row r="191" spans="1:10" ht="27.75" customHeight="1" x14ac:dyDescent="0.25">
      <c r="A191" s="416" t="s">
        <v>595</v>
      </c>
      <c r="B191" s="1622" t="s">
        <v>728</v>
      </c>
      <c r="C191" s="1623"/>
      <c r="D191" s="1623"/>
      <c r="E191" s="1624"/>
      <c r="F191" s="412" t="s">
        <v>729</v>
      </c>
      <c r="G191" s="1473">
        <f>'BS old'!D121</f>
        <v>0</v>
      </c>
      <c r="H191" s="1477"/>
      <c r="I191" s="1473">
        <f>'BS old'!E121</f>
        <v>0</v>
      </c>
      <c r="J191" s="1475"/>
    </row>
    <row r="192" spans="1:10" ht="27.75" customHeight="1" x14ac:dyDescent="0.25">
      <c r="A192" s="414" t="s">
        <v>598</v>
      </c>
      <c r="B192" s="1625" t="s">
        <v>1419</v>
      </c>
      <c r="C192" s="1626"/>
      <c r="D192" s="1626"/>
      <c r="E192" s="1627"/>
      <c r="F192" s="412" t="s">
        <v>731</v>
      </c>
      <c r="G192" s="1473">
        <f>'BS old'!D122</f>
        <v>0</v>
      </c>
      <c r="H192" s="1477"/>
      <c r="I192" s="1473">
        <f>'BS old'!E122</f>
        <v>0</v>
      </c>
      <c r="J192" s="1475"/>
    </row>
    <row r="193" spans="1:10" ht="27.75" customHeight="1" x14ac:dyDescent="0.25">
      <c r="A193" s="414" t="s">
        <v>496</v>
      </c>
      <c r="B193" s="1625" t="s">
        <v>583</v>
      </c>
      <c r="C193" s="1626"/>
      <c r="D193" s="1626"/>
      <c r="E193" s="1627"/>
      <c r="F193" s="412" t="s">
        <v>732</v>
      </c>
      <c r="G193" s="1473">
        <f>'BS old'!D123</f>
        <v>0</v>
      </c>
      <c r="H193" s="1477"/>
      <c r="I193" s="1473">
        <f>'BS old'!E123</f>
        <v>0</v>
      </c>
      <c r="J193" s="1475"/>
    </row>
    <row r="194" spans="1:10" ht="27.75" customHeight="1" x14ac:dyDescent="0.25">
      <c r="A194" s="414" t="s">
        <v>499</v>
      </c>
      <c r="B194" s="1625" t="s">
        <v>733</v>
      </c>
      <c r="C194" s="1626"/>
      <c r="D194" s="1626"/>
      <c r="E194" s="1627"/>
      <c r="F194" s="412" t="s">
        <v>734</v>
      </c>
      <c r="G194" s="1473">
        <f>'BS old'!D124</f>
        <v>0</v>
      </c>
      <c r="H194" s="1477"/>
      <c r="I194" s="1473">
        <f>'BS old'!E124</f>
        <v>0</v>
      </c>
      <c r="J194" s="1475"/>
    </row>
    <row r="195" spans="1:10" s="361" customFormat="1" ht="27.75" customHeight="1" x14ac:dyDescent="0.25">
      <c r="A195" s="414" t="s">
        <v>502</v>
      </c>
      <c r="B195" s="1625" t="s">
        <v>735</v>
      </c>
      <c r="C195" s="1626"/>
      <c r="D195" s="1626"/>
      <c r="E195" s="1627"/>
      <c r="F195" s="412" t="s">
        <v>736</v>
      </c>
      <c r="G195" s="1473">
        <f>'BS old'!D125</f>
        <v>0</v>
      </c>
      <c r="H195" s="1477"/>
      <c r="I195" s="1473">
        <f>'BS old'!E125</f>
        <v>0</v>
      </c>
      <c r="J195" s="1475"/>
    </row>
    <row r="196" spans="1:10" ht="27.75" customHeight="1" x14ac:dyDescent="0.25">
      <c r="A196" s="414" t="s">
        <v>505</v>
      </c>
      <c r="B196" s="1625" t="s">
        <v>1420</v>
      </c>
      <c r="C196" s="1626"/>
      <c r="D196" s="1626"/>
      <c r="E196" s="1627"/>
      <c r="F196" s="412" t="s">
        <v>738</v>
      </c>
      <c r="G196" s="1473">
        <f>'BS old'!D126</f>
        <v>0</v>
      </c>
      <c r="H196" s="1477"/>
      <c r="I196" s="1473">
        <f>'BS old'!E126</f>
        <v>0</v>
      </c>
      <c r="J196" s="1475"/>
    </row>
    <row r="197" spans="1:10" ht="27.75" customHeight="1" x14ac:dyDescent="0.25">
      <c r="A197" s="414" t="s">
        <v>508</v>
      </c>
      <c r="B197" s="1625" t="s">
        <v>739</v>
      </c>
      <c r="C197" s="1626"/>
      <c r="D197" s="1626"/>
      <c r="E197" s="1627"/>
      <c r="F197" s="412" t="s">
        <v>740</v>
      </c>
      <c r="G197" s="1473">
        <f>'BS old'!D127</f>
        <v>0</v>
      </c>
      <c r="H197" s="1477"/>
      <c r="I197" s="1473">
        <f>'BS old'!E127</f>
        <v>0</v>
      </c>
      <c r="J197" s="1475"/>
    </row>
    <row r="198" spans="1:10" ht="27.75" customHeight="1" x14ac:dyDescent="0.25">
      <c r="A198" s="414" t="s">
        <v>511</v>
      </c>
      <c r="B198" s="1625" t="s">
        <v>741</v>
      </c>
      <c r="C198" s="1626"/>
      <c r="D198" s="1626"/>
      <c r="E198" s="1627"/>
      <c r="F198" s="412" t="s">
        <v>742</v>
      </c>
      <c r="G198" s="1473">
        <f>'BS old'!D128</f>
        <v>0</v>
      </c>
      <c r="H198" s="1477"/>
      <c r="I198" s="1473">
        <f>'BS old'!E128</f>
        <v>0</v>
      </c>
      <c r="J198" s="1475"/>
    </row>
    <row r="199" spans="1:10" ht="27.75" customHeight="1" x14ac:dyDescent="0.25">
      <c r="A199" s="414" t="s">
        <v>532</v>
      </c>
      <c r="B199" s="1625" t="s">
        <v>743</v>
      </c>
      <c r="C199" s="1626"/>
      <c r="D199" s="1626"/>
      <c r="E199" s="1627"/>
      <c r="F199" s="412" t="s">
        <v>744</v>
      </c>
      <c r="G199" s="1473">
        <f>'BS old'!D129</f>
        <v>0</v>
      </c>
      <c r="H199" s="1477"/>
      <c r="I199" s="1473">
        <f>'BS old'!E129</f>
        <v>0</v>
      </c>
      <c r="J199" s="1475"/>
    </row>
    <row r="200" spans="1:10" ht="27.75" customHeight="1" x14ac:dyDescent="0.25">
      <c r="A200" s="414" t="s">
        <v>535</v>
      </c>
      <c r="B200" s="1625" t="s">
        <v>1421</v>
      </c>
      <c r="C200" s="1626"/>
      <c r="D200" s="1626"/>
      <c r="E200" s="1627"/>
      <c r="F200" s="412" t="s">
        <v>746</v>
      </c>
      <c r="G200" s="1473">
        <f>'BS old'!D130</f>
        <v>0</v>
      </c>
      <c r="H200" s="1477"/>
      <c r="I200" s="1473">
        <f>'BS old'!E130</f>
        <v>0</v>
      </c>
      <c r="J200" s="1475"/>
    </row>
    <row r="201" spans="1:10" ht="27.75" customHeight="1" x14ac:dyDescent="0.25">
      <c r="A201" s="414" t="s">
        <v>722</v>
      </c>
      <c r="B201" s="1625" t="s">
        <v>1422</v>
      </c>
      <c r="C201" s="1626"/>
      <c r="D201" s="1626"/>
      <c r="E201" s="1627"/>
      <c r="F201" s="412" t="s">
        <v>748</v>
      </c>
      <c r="G201" s="1473">
        <f>'BS old'!D131</f>
        <v>0</v>
      </c>
      <c r="H201" s="1477"/>
      <c r="I201" s="1473">
        <f>'BS old'!E131</f>
        <v>0</v>
      </c>
      <c r="J201" s="1475"/>
    </row>
    <row r="202" spans="1:10" ht="27.75" customHeight="1" x14ac:dyDescent="0.25">
      <c r="A202" s="416" t="s">
        <v>613</v>
      </c>
      <c r="B202" s="1622" t="s">
        <v>749</v>
      </c>
      <c r="C202" s="1623"/>
      <c r="D202" s="1623"/>
      <c r="E202" s="1624"/>
      <c r="F202" s="412" t="s">
        <v>750</v>
      </c>
      <c r="G202" s="1473">
        <f>'BS old'!D132</f>
        <v>0</v>
      </c>
      <c r="H202" s="1477"/>
      <c r="I202" s="1473">
        <f>'BS old'!E132</f>
        <v>0</v>
      </c>
      <c r="J202" s="1475"/>
    </row>
    <row r="203" spans="1:10" ht="27.75" customHeight="1" x14ac:dyDescent="0.25">
      <c r="A203" s="417" t="s">
        <v>751</v>
      </c>
      <c r="B203" s="1622" t="s">
        <v>752</v>
      </c>
      <c r="C203" s="1623"/>
      <c r="D203" s="1623"/>
      <c r="E203" s="1624"/>
      <c r="F203" s="412" t="s">
        <v>753</v>
      </c>
      <c r="G203" s="1473">
        <f>'BS old'!D133</f>
        <v>0</v>
      </c>
      <c r="H203" s="1477"/>
      <c r="I203" s="1473">
        <f>'BS old'!E133</f>
        <v>0</v>
      </c>
      <c r="J203" s="1475"/>
    </row>
    <row r="204" spans="1:10" ht="27.75" customHeight="1" x14ac:dyDescent="0.25">
      <c r="A204" s="414" t="s">
        <v>754</v>
      </c>
      <c r="B204" s="1625" t="s">
        <v>755</v>
      </c>
      <c r="C204" s="1626"/>
      <c r="D204" s="1626"/>
      <c r="E204" s="1627"/>
      <c r="F204" s="412" t="s">
        <v>756</v>
      </c>
      <c r="G204" s="1473">
        <f>'BS old'!D134</f>
        <v>0</v>
      </c>
      <c r="H204" s="1477"/>
      <c r="I204" s="1473">
        <f>'BS old'!E134</f>
        <v>0</v>
      </c>
      <c r="J204" s="1475"/>
    </row>
    <row r="205" spans="1:10" s="361" customFormat="1" ht="27.75" customHeight="1" x14ac:dyDescent="0.25">
      <c r="A205" s="414" t="s">
        <v>496</v>
      </c>
      <c r="B205" s="1625" t="s">
        <v>757</v>
      </c>
      <c r="C205" s="1626"/>
      <c r="D205" s="1626"/>
      <c r="E205" s="1627"/>
      <c r="F205" s="412" t="s">
        <v>758</v>
      </c>
      <c r="G205" s="1473">
        <f>'BS old'!D135</f>
        <v>0</v>
      </c>
      <c r="H205" s="1477"/>
      <c r="I205" s="1473">
        <f>'BS old'!E135</f>
        <v>0</v>
      </c>
      <c r="J205" s="1475"/>
    </row>
    <row r="206" spans="1:10" ht="27.75" customHeight="1" x14ac:dyDescent="0.25">
      <c r="A206" s="416" t="s">
        <v>627</v>
      </c>
      <c r="B206" s="1622" t="s">
        <v>759</v>
      </c>
      <c r="C206" s="1623"/>
      <c r="D206" s="1623"/>
      <c r="E206" s="1624"/>
      <c r="F206" s="412" t="s">
        <v>760</v>
      </c>
      <c r="G206" s="1473">
        <f>'BS old'!D136</f>
        <v>0</v>
      </c>
      <c r="H206" s="1477"/>
      <c r="I206" s="1473">
        <f>'BS old'!E136</f>
        <v>0</v>
      </c>
      <c r="J206" s="1475"/>
    </row>
    <row r="207" spans="1:10" ht="27.75" customHeight="1" x14ac:dyDescent="0.25">
      <c r="A207" s="415" t="s">
        <v>630</v>
      </c>
      <c r="B207" s="1625" t="s">
        <v>1666</v>
      </c>
      <c r="C207" s="1626"/>
      <c r="D207" s="1626"/>
      <c r="E207" s="1627"/>
      <c r="F207" s="412" t="s">
        <v>762</v>
      </c>
      <c r="G207" s="1473">
        <f>'BS old'!D137</f>
        <v>0</v>
      </c>
      <c r="H207" s="1477"/>
      <c r="I207" s="1473">
        <f>'BS old'!E137</f>
        <v>0</v>
      </c>
      <c r="J207" s="1475"/>
    </row>
    <row r="208" spans="1:10" ht="27.75" customHeight="1" x14ac:dyDescent="0.25">
      <c r="A208" s="414" t="s">
        <v>496</v>
      </c>
      <c r="B208" s="1625" t="s">
        <v>1667</v>
      </c>
      <c r="C208" s="1626"/>
      <c r="D208" s="1626"/>
      <c r="E208" s="1627"/>
      <c r="F208" s="412" t="s">
        <v>764</v>
      </c>
      <c r="G208" s="1473">
        <f>'BS old'!D138</f>
        <v>0</v>
      </c>
      <c r="H208" s="1477"/>
      <c r="I208" s="1473">
        <f>'BS old'!E138</f>
        <v>0</v>
      </c>
      <c r="J208" s="1475"/>
    </row>
    <row r="209" spans="1:10" s="361" customFormat="1" ht="27.75" customHeight="1" x14ac:dyDescent="0.25">
      <c r="A209" s="414" t="s">
        <v>499</v>
      </c>
      <c r="B209" s="1625" t="s">
        <v>1668</v>
      </c>
      <c r="C209" s="1626"/>
      <c r="D209" s="1626"/>
      <c r="E209" s="1627"/>
      <c r="F209" s="412" t="s">
        <v>766</v>
      </c>
      <c r="G209" s="1473">
        <f>'BS old'!D139</f>
        <v>0</v>
      </c>
      <c r="H209" s="1477"/>
      <c r="I209" s="1473">
        <f>'BS old'!E139</f>
        <v>0</v>
      </c>
      <c r="J209" s="1475"/>
    </row>
    <row r="210" spans="1:10" ht="27.75" customHeight="1" thickBot="1" x14ac:dyDescent="0.3">
      <c r="A210" s="413" t="s">
        <v>502</v>
      </c>
      <c r="B210" s="1631" t="s">
        <v>1669</v>
      </c>
      <c r="C210" s="1632"/>
      <c r="D210" s="1632"/>
      <c r="E210" s="1633"/>
      <c r="F210" s="412" t="s">
        <v>768</v>
      </c>
      <c r="G210" s="1628">
        <f>'BS old'!D140</f>
        <v>0</v>
      </c>
      <c r="H210" s="1629"/>
      <c r="I210" s="1628">
        <f>'BS old'!E140</f>
        <v>0</v>
      </c>
      <c r="J210" s="1630"/>
    </row>
    <row r="211" spans="1:10" ht="24.75" customHeight="1" x14ac:dyDescent="0.25"/>
    <row r="212" spans="1:10" ht="24.75" customHeight="1" x14ac:dyDescent="0.25"/>
    <row r="213" spans="1:10" ht="24.75" customHeight="1" x14ac:dyDescent="0.25"/>
  </sheetData>
  <mergeCells count="698">
    <mergeCell ref="B209:E209"/>
    <mergeCell ref="G209:H209"/>
    <mergeCell ref="I209:J209"/>
    <mergeCell ref="B210:E210"/>
    <mergeCell ref="G210:H210"/>
    <mergeCell ref="I210:J210"/>
    <mergeCell ref="B207:E207"/>
    <mergeCell ref="G207:H207"/>
    <mergeCell ref="I207:J207"/>
    <mergeCell ref="B208:E208"/>
    <mergeCell ref="G208:H208"/>
    <mergeCell ref="I208:J208"/>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1:E201"/>
    <mergeCell ref="G201:H201"/>
    <mergeCell ref="I201:J201"/>
    <mergeCell ref="B202:E202"/>
    <mergeCell ref="G202:H202"/>
    <mergeCell ref="I202:J202"/>
    <mergeCell ref="B199:E199"/>
    <mergeCell ref="G199:H199"/>
    <mergeCell ref="I199:J199"/>
    <mergeCell ref="B200:E200"/>
    <mergeCell ref="G200:H200"/>
    <mergeCell ref="I200:J200"/>
    <mergeCell ref="B197:E197"/>
    <mergeCell ref="G197:H197"/>
    <mergeCell ref="I197:J197"/>
    <mergeCell ref="B198:E198"/>
    <mergeCell ref="G198:H198"/>
    <mergeCell ref="I198:J198"/>
    <mergeCell ref="B195:E195"/>
    <mergeCell ref="G195:H195"/>
    <mergeCell ref="I195:J195"/>
    <mergeCell ref="B196:E196"/>
    <mergeCell ref="G196:H196"/>
    <mergeCell ref="I196:J196"/>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33:A134"/>
    <mergeCell ref="B133:B134"/>
    <mergeCell ref="C133:C134"/>
    <mergeCell ref="D133:F133"/>
    <mergeCell ref="G133:I133"/>
    <mergeCell ref="D134:F134"/>
    <mergeCell ref="H134:J134"/>
    <mergeCell ref="I130:J130"/>
    <mergeCell ref="A131:A132"/>
    <mergeCell ref="B131:B132"/>
    <mergeCell ref="C131:C132"/>
    <mergeCell ref="D131:F131"/>
    <mergeCell ref="G131:I131"/>
    <mergeCell ref="D132:F132"/>
    <mergeCell ref="H132:J132"/>
    <mergeCell ref="A128:A130"/>
    <mergeCell ref="B128:B130"/>
    <mergeCell ref="C128:C130"/>
    <mergeCell ref="D128:H128"/>
    <mergeCell ref="I128:J129"/>
    <mergeCell ref="D129:D130"/>
    <mergeCell ref="E129:F129"/>
    <mergeCell ref="G129:H129"/>
    <mergeCell ref="E130:F130"/>
    <mergeCell ref="G130:H130"/>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I97:J97"/>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6"/>
    <mergeCell ref="E97:F97"/>
    <mergeCell ref="G97:H97"/>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69:A70"/>
    <mergeCell ref="B69:B70"/>
    <mergeCell ref="C69:C70"/>
    <mergeCell ref="D69:F69"/>
    <mergeCell ref="G69:I69"/>
    <mergeCell ref="D70:F70"/>
    <mergeCell ref="H70:J70"/>
    <mergeCell ref="I66:J66"/>
    <mergeCell ref="A67:A68"/>
    <mergeCell ref="B67:B68"/>
    <mergeCell ref="C67:C68"/>
    <mergeCell ref="D67:F67"/>
    <mergeCell ref="G67:I67"/>
    <mergeCell ref="D68:F68"/>
    <mergeCell ref="H68:J68"/>
    <mergeCell ref="A64:A66"/>
    <mergeCell ref="B64:B66"/>
    <mergeCell ref="C64:C66"/>
    <mergeCell ref="D64:H64"/>
    <mergeCell ref="I64:J65"/>
    <mergeCell ref="D65:D66"/>
    <mergeCell ref="E65:F65"/>
    <mergeCell ref="G65:H65"/>
    <mergeCell ref="E66:F66"/>
    <mergeCell ref="G66:H66"/>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38:A39"/>
    <mergeCell ref="B38:B39"/>
    <mergeCell ref="C38:C39"/>
    <mergeCell ref="D38:F38"/>
    <mergeCell ref="G38:I38"/>
    <mergeCell ref="D39:F39"/>
    <mergeCell ref="H39:J39"/>
    <mergeCell ref="I35:J35"/>
    <mergeCell ref="A36:A37"/>
    <mergeCell ref="B36:B37"/>
    <mergeCell ref="C36:C37"/>
    <mergeCell ref="D36:F36"/>
    <mergeCell ref="G36:I36"/>
    <mergeCell ref="D37:F37"/>
    <mergeCell ref="H37:J37"/>
    <mergeCell ref="A33:A35"/>
    <mergeCell ref="B33:B35"/>
    <mergeCell ref="C33:C35"/>
    <mergeCell ref="D33:H33"/>
    <mergeCell ref="I33:J34"/>
    <mergeCell ref="D34:D35"/>
    <mergeCell ref="E34:F34"/>
    <mergeCell ref="G34:H34"/>
    <mergeCell ref="E35:F35"/>
    <mergeCell ref="G35:H35"/>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7:A8"/>
    <mergeCell ref="B7:B8"/>
    <mergeCell ref="C7:C8"/>
    <mergeCell ref="D7:F7"/>
    <mergeCell ref="G7:I7"/>
    <mergeCell ref="D8:F8"/>
    <mergeCell ref="H8:J8"/>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B2:C2"/>
    <mergeCell ref="G2:I2"/>
    <mergeCell ref="A4:A6"/>
    <mergeCell ref="B4:B6"/>
    <mergeCell ref="C4:C6"/>
    <mergeCell ref="D4:H4"/>
    <mergeCell ref="I4:J5"/>
    <mergeCell ref="D5:D6"/>
    <mergeCell ref="E5:F5"/>
    <mergeCell ref="G5:H5"/>
    <mergeCell ref="E6:F6"/>
    <mergeCell ref="G6:H6"/>
    <mergeCell ref="I6:J6"/>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25947/1/2010&amp;RPage &amp;P</oddFooter>
  </headerFooter>
  <rowBreaks count="6" manualBreakCount="6">
    <brk id="32" max="16383" man="1"/>
    <brk id="63" max="16383" man="1"/>
    <brk id="94" max="16383" man="1"/>
    <brk id="127" max="16383" man="1"/>
    <brk id="148" max="16383" man="1"/>
    <brk id="178" max="16383"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AQ51"/>
  <sheetViews>
    <sheetView showGridLines="0" view="pageBreakPreview" zoomScaleNormal="100" zoomScaleSheetLayoutView="100" workbookViewId="0">
      <selection activeCell="A6" sqref="A6"/>
    </sheetView>
  </sheetViews>
  <sheetFormatPr defaultColWidth="9.140625" defaultRowHeight="12.75" x14ac:dyDescent="0.25"/>
  <cols>
    <col min="1" max="37" width="2.5703125" style="305" customWidth="1"/>
    <col min="38" max="38" width="0.140625" style="305" customWidth="1"/>
    <col min="39" max="39" width="2.5703125" style="305" customWidth="1"/>
    <col min="40" max="40" width="0.28515625" style="305" customWidth="1"/>
    <col min="41" max="41" width="2.5703125" style="305" customWidth="1"/>
    <col min="42" max="42" width="9.140625" style="305"/>
    <col min="43" max="45" width="2.5703125" style="305" customWidth="1"/>
    <col min="46" max="46" width="7.7109375" style="305" customWidth="1"/>
    <col min="47" max="61" width="2.5703125" style="305" customWidth="1"/>
    <col min="62" max="16384" width="9.140625" style="305"/>
  </cols>
  <sheetData>
    <row r="1" spans="1:37" s="410" customFormat="1" ht="10.5" customHeight="1" thickBot="1" x14ac:dyDescent="0.3">
      <c r="B1" s="525" t="s">
        <v>1124</v>
      </c>
      <c r="N1" s="1560" t="s">
        <v>1423</v>
      </c>
      <c r="O1" s="1560"/>
      <c r="P1" s="1560"/>
      <c r="Q1" s="1560"/>
      <c r="R1" s="1560"/>
      <c r="S1" s="1560"/>
      <c r="T1" s="1560"/>
      <c r="U1" s="1560"/>
      <c r="V1" s="1560"/>
      <c r="W1" s="1560"/>
      <c r="X1" s="1570"/>
    </row>
    <row r="2" spans="1:37" s="312" customFormat="1" ht="21" customHeight="1" thickBot="1" x14ac:dyDescent="0.3">
      <c r="B2" s="526" t="s">
        <v>1424</v>
      </c>
      <c r="C2" s="527"/>
      <c r="D2" s="527"/>
      <c r="E2" s="527"/>
      <c r="F2" s="527"/>
      <c r="G2" s="527"/>
      <c r="H2" s="527"/>
      <c r="I2" s="527"/>
      <c r="J2" s="528"/>
      <c r="K2" s="527"/>
      <c r="L2" s="527"/>
      <c r="M2" s="529"/>
      <c r="N2" s="1560"/>
      <c r="O2" s="1560"/>
      <c r="P2" s="1560"/>
      <c r="Q2" s="1560"/>
      <c r="R2" s="1560"/>
      <c r="S2" s="1560"/>
      <c r="T2" s="1560"/>
      <c r="U2" s="1560"/>
      <c r="V2" s="1560"/>
      <c r="W2" s="1560"/>
      <c r="X2" s="1570"/>
    </row>
    <row r="3" spans="1:37" ht="13.5" customHeight="1" thickBot="1" x14ac:dyDescent="0.3">
      <c r="N3" s="1561"/>
      <c r="O3" s="1561"/>
      <c r="P3" s="1561"/>
      <c r="Q3" s="1561"/>
      <c r="R3" s="1561"/>
      <c r="S3" s="1561"/>
      <c r="T3" s="1561"/>
      <c r="U3" s="1561"/>
      <c r="V3" s="1561"/>
      <c r="W3" s="1561"/>
      <c r="X3" s="1634"/>
    </row>
    <row r="4" spans="1:37" ht="28.5" customHeight="1" thickBot="1" x14ac:dyDescent="0.35">
      <c r="J4" s="1571" t="s">
        <v>1315</v>
      </c>
      <c r="K4" s="1635" t="s">
        <v>1425</v>
      </c>
      <c r="L4" s="404" t="e">
        <f>+MID(#REF!,1,1)</f>
        <v>#REF!</v>
      </c>
      <c r="M4" s="404" t="e">
        <f>+MID(#REF!,2,1)</f>
        <v>#REF!</v>
      </c>
      <c r="N4" s="404" t="s">
        <v>953</v>
      </c>
      <c r="O4" s="404" t="e">
        <f>LEFT(#REF!,1)</f>
        <v>#REF!</v>
      </c>
      <c r="P4" s="404" t="e">
        <f>RIGHT(#REF!,1)</f>
        <v>#REF!</v>
      </c>
      <c r="Q4" s="404" t="s">
        <v>953</v>
      </c>
      <c r="R4" s="404" t="e">
        <f>+LEFT(#REF!,1)</f>
        <v>#REF!</v>
      </c>
      <c r="S4" s="404" t="e">
        <f>+MID(#REF!,2,1)</f>
        <v>#REF!</v>
      </c>
      <c r="T4" s="404" t="e">
        <f>+MID(#REF!,3,1)</f>
        <v>#REF!</v>
      </c>
      <c r="U4" s="404" t="e">
        <f>+MID(#REF!,4,1)</f>
        <v>#REF!</v>
      </c>
      <c r="V4" s="530"/>
      <c r="W4" s="402" t="s">
        <v>1316</v>
      </c>
      <c r="X4" s="402"/>
      <c r="Y4" s="402"/>
      <c r="Z4" s="402"/>
      <c r="AA4" s="401"/>
    </row>
    <row r="5" spans="1:37" ht="7.5" customHeight="1" thickBot="1" x14ac:dyDescent="0.35"/>
    <row r="6" spans="1:37" s="397" customFormat="1" ht="14.25" customHeight="1" x14ac:dyDescent="0.3">
      <c r="A6" s="400" t="s">
        <v>1671</v>
      </c>
      <c r="B6" s="399"/>
      <c r="C6" s="399"/>
      <c r="D6" s="399"/>
      <c r="E6" s="399"/>
      <c r="F6" s="399"/>
      <c r="G6" s="399"/>
      <c r="H6" s="399"/>
      <c r="I6" s="399"/>
      <c r="J6" s="399"/>
      <c r="K6" s="399"/>
      <c r="L6" s="399"/>
      <c r="M6" s="399"/>
      <c r="N6" s="399"/>
      <c r="O6" s="399"/>
      <c r="P6" s="399"/>
      <c r="Q6" s="399"/>
      <c r="R6" s="399"/>
      <c r="S6" s="398"/>
      <c r="T6" s="399"/>
      <c r="U6" s="399"/>
      <c r="V6" s="399"/>
      <c r="W6" s="399"/>
      <c r="X6" s="399"/>
      <c r="Y6" s="399"/>
      <c r="Z6" s="399"/>
      <c r="AA6" s="399"/>
      <c r="AB6" s="399"/>
      <c r="AC6" s="399"/>
      <c r="AD6" s="399"/>
      <c r="AE6" s="399"/>
      <c r="AF6" s="399"/>
      <c r="AG6" s="399"/>
      <c r="AH6" s="399"/>
      <c r="AI6" s="399"/>
      <c r="AJ6" s="399"/>
      <c r="AK6" s="398"/>
    </row>
    <row r="7" spans="1:37" s="306" customFormat="1" ht="15" customHeight="1" x14ac:dyDescent="0.3">
      <c r="A7" s="315" t="s">
        <v>1426</v>
      </c>
      <c r="AK7" s="396"/>
    </row>
    <row r="8" spans="1:37" s="392" customFormat="1" ht="18" customHeight="1" thickBot="1" x14ac:dyDescent="0.3">
      <c r="A8" s="395" t="s">
        <v>957</v>
      </c>
      <c r="B8" s="394"/>
      <c r="C8" s="394"/>
      <c r="D8" s="394"/>
      <c r="E8" s="395"/>
      <c r="F8" s="394"/>
      <c r="G8" s="394"/>
      <c r="H8" s="394"/>
      <c r="I8" s="394"/>
      <c r="J8" s="394"/>
      <c r="K8" s="394"/>
      <c r="L8" s="394"/>
      <c r="M8" s="394"/>
      <c r="N8" s="394"/>
      <c r="O8" s="394"/>
      <c r="P8" s="394"/>
      <c r="Q8" s="394"/>
      <c r="R8" s="394"/>
      <c r="S8" s="393"/>
      <c r="T8" s="394"/>
      <c r="U8" s="394"/>
      <c r="V8" s="394"/>
      <c r="W8" s="394"/>
      <c r="X8" s="394"/>
      <c r="Y8" s="394"/>
      <c r="Z8" s="394"/>
      <c r="AA8" s="394"/>
      <c r="AB8" s="394"/>
      <c r="AC8" s="394"/>
      <c r="AD8" s="394"/>
      <c r="AE8" s="394"/>
      <c r="AF8" s="394"/>
      <c r="AG8" s="394"/>
      <c r="AH8" s="394"/>
      <c r="AI8" s="394"/>
      <c r="AJ8" s="394"/>
      <c r="AK8" s="393"/>
    </row>
    <row r="9" spans="1:37" s="373" customFormat="1" ht="3.75" customHeight="1" thickBot="1" x14ac:dyDescent="0.35"/>
    <row r="10" spans="1:37" s="373" customFormat="1" ht="14.25" customHeight="1" x14ac:dyDescent="0.3">
      <c r="A10" s="375" t="s">
        <v>1318</v>
      </c>
      <c r="B10" s="374"/>
      <c r="C10" s="374"/>
      <c r="D10" s="374"/>
      <c r="E10" s="374"/>
      <c r="F10" s="374"/>
      <c r="G10" s="374"/>
      <c r="H10" s="374"/>
      <c r="I10" s="318"/>
      <c r="J10" s="546"/>
      <c r="K10" s="390" t="s">
        <v>1319</v>
      </c>
      <c r="L10" s="374"/>
      <c r="M10" s="391"/>
      <c r="N10" s="391"/>
      <c r="O10" s="391"/>
      <c r="P10" s="374"/>
      <c r="Q10" s="390" t="s">
        <v>1319</v>
      </c>
      <c r="R10" s="374"/>
      <c r="S10" s="318"/>
      <c r="T10" s="374"/>
      <c r="U10" s="374"/>
      <c r="V10" s="547"/>
      <c r="W10" s="374"/>
      <c r="X10" s="374"/>
      <c r="Y10" s="374"/>
      <c r="Z10" s="374"/>
      <c r="AA10" s="374"/>
      <c r="AB10" s="374"/>
      <c r="AC10" s="374"/>
      <c r="AD10" s="390" t="s">
        <v>1320</v>
      </c>
      <c r="AE10" s="390"/>
      <c r="AF10" s="390"/>
      <c r="AG10" s="390" t="s">
        <v>1321</v>
      </c>
      <c r="AH10" s="374"/>
      <c r="AI10" s="374"/>
      <c r="AJ10" s="374"/>
      <c r="AK10" s="389"/>
    </row>
    <row r="11" spans="1:37" s="373" customFormat="1" ht="19.5" customHeight="1" x14ac:dyDescent="0.2">
      <c r="A11" s="386" t="e">
        <f>LEFT(#REF!,1)</f>
        <v>#REF!</v>
      </c>
      <c r="B11" s="352" t="e">
        <f>MID(#REF!,2,1)</f>
        <v>#REF!</v>
      </c>
      <c r="C11" s="352" t="e">
        <f>MID(#REF!,3,1)</f>
        <v>#REF!</v>
      </c>
      <c r="D11" s="352" t="e">
        <f>MID(#REF!,4,1)</f>
        <v>#REF!</v>
      </c>
      <c r="E11" s="352" t="e">
        <f>MID(#REF!,5,1)</f>
        <v>#REF!</v>
      </c>
      <c r="F11" s="352" t="e">
        <f>MID(#REF!,6,1)</f>
        <v>#REF!</v>
      </c>
      <c r="G11" s="352" t="e">
        <f>MID(#REF!,7,1)</f>
        <v>#REF!</v>
      </c>
      <c r="H11" s="352" t="e">
        <f>MID(#REF!,8,1)</f>
        <v>#REF!</v>
      </c>
      <c r="I11" s="352" t="e">
        <f>MID(#REF!,9,1)</f>
        <v>#REF!</v>
      </c>
      <c r="J11" s="548" t="e">
        <f>MID(#REF!,10,1)</f>
        <v>#REF!</v>
      </c>
      <c r="K11" s="549"/>
      <c r="V11" s="550"/>
      <c r="W11" s="380" t="s">
        <v>1322</v>
      </c>
      <c r="AB11" s="380" t="s">
        <v>1323</v>
      </c>
      <c r="AD11" s="352" t="e">
        <f>MID(#REF!,1,1)</f>
        <v>#REF!</v>
      </c>
      <c r="AE11" s="352" t="e">
        <f>MID(#REF!,2,1)</f>
        <v>#REF!</v>
      </c>
      <c r="AF11" s="352"/>
      <c r="AG11" s="352" t="e">
        <f>MID(#REF!,1,1)</f>
        <v>#REF!</v>
      </c>
      <c r="AH11" s="352" t="e">
        <f>MID(#REF!,2,1)</f>
        <v>#REF!</v>
      </c>
      <c r="AI11" s="352" t="e">
        <f>MID(#REF!,3,1)</f>
        <v>#REF!</v>
      </c>
      <c r="AJ11" s="352" t="e">
        <f>MID(#REF!,4,1)</f>
        <v>#REF!</v>
      </c>
      <c r="AK11" s="381"/>
    </row>
    <row r="12" spans="1:37" s="373" customFormat="1" ht="19.5" customHeight="1" x14ac:dyDescent="0.3">
      <c r="A12" s="315" t="s">
        <v>1324</v>
      </c>
      <c r="H12" s="307"/>
      <c r="I12" s="307"/>
      <c r="J12" s="435"/>
      <c r="K12" s="549"/>
      <c r="L12" s="388" t="e">
        <f>IF(#REF!="x","x"," ")</f>
        <v>#REF!</v>
      </c>
      <c r="M12" s="380" t="s">
        <v>1195</v>
      </c>
      <c r="N12" s="382"/>
      <c r="O12" s="382"/>
      <c r="P12" s="382"/>
      <c r="Q12" s="382"/>
      <c r="R12" s="388" t="e">
        <f>IF(#REF!="x","x"," ")</f>
        <v>#REF!</v>
      </c>
      <c r="S12" s="380" t="s">
        <v>1193</v>
      </c>
      <c r="V12" s="550"/>
      <c r="W12" s="531"/>
      <c r="X12" s="532"/>
      <c r="Y12" s="532"/>
      <c r="Z12" s="532"/>
      <c r="AA12" s="532"/>
      <c r="AB12" s="533" t="s">
        <v>1327</v>
      </c>
      <c r="AC12" s="532"/>
      <c r="AD12" s="534" t="e">
        <f>MID(#REF!,1,1)</f>
        <v>#REF!</v>
      </c>
      <c r="AE12" s="534" t="e">
        <f>MID(#REF!,2,1)</f>
        <v>#REF!</v>
      </c>
      <c r="AF12" s="534"/>
      <c r="AG12" s="534" t="e">
        <f>MID(#REF!,1,1)</f>
        <v>#REF!</v>
      </c>
      <c r="AH12" s="534" t="e">
        <f>MID(#REF!,2,1)</f>
        <v>#REF!</v>
      </c>
      <c r="AI12" s="534" t="e">
        <f>MID(#REF!,3,1)</f>
        <v>#REF!</v>
      </c>
      <c r="AJ12" s="534" t="e">
        <f>MID(#REF!,4,1)</f>
        <v>#REF!</v>
      </c>
      <c r="AK12" s="535"/>
    </row>
    <row r="13" spans="1:37" s="373" customFormat="1" ht="19.5" customHeight="1" x14ac:dyDescent="0.2">
      <c r="A13" s="386" t="e">
        <f>LEFT(#REF!,1)</f>
        <v>#REF!</v>
      </c>
      <c r="B13" s="352" t="e">
        <f>MID(#REF!,2,1)</f>
        <v>#REF!</v>
      </c>
      <c r="C13" s="352" t="e">
        <f>MID(#REF!,3,1)</f>
        <v>#REF!</v>
      </c>
      <c r="D13" s="352" t="e">
        <f>MID(#REF!,4,1)</f>
        <v>#REF!</v>
      </c>
      <c r="E13" s="352" t="e">
        <f>MID(#REF!,5,1)</f>
        <v>#REF!</v>
      </c>
      <c r="F13" s="352" t="e">
        <f>MID(#REF!,6,1)</f>
        <v>#REF!</v>
      </c>
      <c r="G13" s="352" t="e">
        <f>MID(#REF!,7,1)</f>
        <v>#REF!</v>
      </c>
      <c r="H13" s="352" t="e">
        <f>MID(#REF!,8,1)</f>
        <v>#REF!</v>
      </c>
      <c r="I13" s="307"/>
      <c r="J13" s="435"/>
      <c r="K13" s="549"/>
      <c r="L13" s="307" t="e">
        <f>IF(#REF!="x","x", "")</f>
        <v>#REF!</v>
      </c>
      <c r="M13" s="380" t="s">
        <v>1194</v>
      </c>
      <c r="N13" s="382"/>
      <c r="O13" s="382"/>
      <c r="P13" s="382"/>
      <c r="Q13" s="382"/>
      <c r="R13" s="382" t="e">
        <f>IF(#REF!="x","x"," ")</f>
        <v>#REF!</v>
      </c>
      <c r="S13" s="380" t="s">
        <v>1192</v>
      </c>
      <c r="V13" s="550"/>
      <c r="W13" s="1636" t="s">
        <v>1330</v>
      </c>
      <c r="X13" s="1574"/>
      <c r="Y13" s="1574"/>
      <c r="Z13" s="1574"/>
      <c r="AA13" s="1574"/>
      <c r="AB13" s="382"/>
      <c r="AC13" s="307"/>
      <c r="AD13" s="384"/>
      <c r="AE13" s="384"/>
      <c r="AF13" s="384"/>
      <c r="AG13" s="384"/>
      <c r="AH13" s="384"/>
      <c r="AI13" s="384"/>
      <c r="AJ13" s="384"/>
      <c r="AK13" s="313"/>
    </row>
    <row r="14" spans="1:37" s="373" customFormat="1" ht="19.5" customHeight="1" x14ac:dyDescent="0.2">
      <c r="A14" s="315" t="s">
        <v>971</v>
      </c>
      <c r="I14" s="307"/>
      <c r="J14" s="435"/>
      <c r="K14" s="549"/>
      <c r="L14" s="307"/>
      <c r="M14" s="380"/>
      <c r="N14" s="382"/>
      <c r="O14" s="382"/>
      <c r="P14" s="382"/>
      <c r="Q14" s="382"/>
      <c r="R14" s="383" t="s">
        <v>1427</v>
      </c>
      <c r="S14" s="382"/>
      <c r="V14" s="550"/>
      <c r="W14" s="1637"/>
      <c r="X14" s="1576"/>
      <c r="Y14" s="1576"/>
      <c r="Z14" s="1576"/>
      <c r="AA14" s="1576"/>
      <c r="AB14" s="380" t="s">
        <v>1323</v>
      </c>
      <c r="AC14" s="307"/>
      <c r="AD14" s="352" t="e">
        <f>MID(#REF!,1,1)</f>
        <v>#REF!</v>
      </c>
      <c r="AE14" s="352" t="e">
        <f>MID(#REF!,2,1)</f>
        <v>#REF!</v>
      </c>
      <c r="AF14" s="352"/>
      <c r="AG14" s="352" t="e">
        <f>MID(#REF!,1,1)</f>
        <v>#REF!</v>
      </c>
      <c r="AH14" s="352" t="e">
        <f>MID(#REF!,2,1)</f>
        <v>#REF!</v>
      </c>
      <c r="AI14" s="352" t="e">
        <f>MID(#REF!,3,1)</f>
        <v>#REF!</v>
      </c>
      <c r="AJ14" s="352" t="e">
        <f>MID(#REF!,4,1)</f>
        <v>#REF!</v>
      </c>
      <c r="AK14" s="313"/>
    </row>
    <row r="15" spans="1:37" s="373" customFormat="1" ht="19.5" customHeight="1" thickBot="1" x14ac:dyDescent="0.25">
      <c r="A15" s="379" t="e">
        <f>'BS-E Cover sheet'!A15</f>
        <v>#REF!</v>
      </c>
      <c r="B15" s="309" t="e">
        <f>'BS-E Cover sheet'!B15</f>
        <v>#REF!</v>
      </c>
      <c r="C15" s="377" t="str">
        <f>'BS-E Cover sheet'!C15</f>
        <v>.</v>
      </c>
      <c r="D15" s="309" t="e">
        <f>'BS-E Cover sheet'!D15</f>
        <v>#REF!</v>
      </c>
      <c r="E15" s="309" t="e">
        <f>'BS-E Cover sheet'!E15</f>
        <v>#REF!</v>
      </c>
      <c r="F15" s="551" t="str">
        <f>'BS-E Cover sheet'!F15</f>
        <v>.</v>
      </c>
      <c r="G15" s="309" t="e">
        <f>'BS-E Cover sheet'!G15</f>
        <v>#REF!</v>
      </c>
      <c r="H15" s="309"/>
      <c r="I15" s="309"/>
      <c r="J15" s="552"/>
      <c r="K15" s="553"/>
      <c r="L15" s="309"/>
      <c r="M15" s="309"/>
      <c r="N15" s="309"/>
      <c r="O15" s="309"/>
      <c r="P15" s="309"/>
      <c r="Q15" s="309"/>
      <c r="R15" s="309"/>
      <c r="S15" s="309"/>
      <c r="T15" s="377"/>
      <c r="U15" s="377"/>
      <c r="V15" s="554"/>
      <c r="W15" s="1638"/>
      <c r="X15" s="1578"/>
      <c r="Y15" s="1578"/>
      <c r="Z15" s="1578"/>
      <c r="AA15" s="1578"/>
      <c r="AB15" s="376" t="s">
        <v>1327</v>
      </c>
      <c r="AC15" s="309"/>
      <c r="AD15" s="350" t="e">
        <f>MID(#REF!,1,1)</f>
        <v>#REF!</v>
      </c>
      <c r="AE15" s="350" t="e">
        <f>MID(#REF!,2,1)</f>
        <v>#REF!</v>
      </c>
      <c r="AF15" s="350"/>
      <c r="AG15" s="350" t="e">
        <f>MID(#REF!,1,1)</f>
        <v>#REF!</v>
      </c>
      <c r="AH15" s="350" t="e">
        <f>MID(#REF!,2,1)</f>
        <v>#REF!</v>
      </c>
      <c r="AI15" s="350" t="e">
        <f>MID(#REF!,3,1)</f>
        <v>#REF!</v>
      </c>
      <c r="AJ15" s="350" t="e">
        <f>MID(#REF!,4,1)</f>
        <v>#REF!</v>
      </c>
      <c r="AK15" s="308"/>
    </row>
    <row r="16" spans="1:37" s="373" customFormat="1" ht="4.5" customHeight="1" x14ac:dyDescent="0.3">
      <c r="H16" s="307"/>
      <c r="I16" s="307"/>
      <c r="J16" s="307"/>
      <c r="K16" s="307"/>
      <c r="L16" s="307"/>
      <c r="M16" s="307"/>
      <c r="N16" s="307"/>
      <c r="O16" s="307"/>
      <c r="P16" s="307"/>
      <c r="Q16" s="307"/>
      <c r="R16" s="307"/>
      <c r="S16" s="307"/>
      <c r="V16" s="307"/>
      <c r="W16" s="307"/>
      <c r="X16" s="307"/>
      <c r="Y16" s="307"/>
      <c r="Z16" s="307"/>
      <c r="AA16" s="307"/>
      <c r="AB16" s="307"/>
      <c r="AC16" s="307"/>
      <c r="AD16" s="307"/>
      <c r="AE16" s="307"/>
      <c r="AF16" s="307"/>
      <c r="AG16" s="307"/>
      <c r="AH16" s="307"/>
      <c r="AI16" s="307"/>
      <c r="AJ16" s="307"/>
      <c r="AK16" s="307"/>
    </row>
    <row r="17" spans="1:43" s="373" customFormat="1" ht="3" customHeight="1" thickBot="1" x14ac:dyDescent="0.35">
      <c r="H17" s="307"/>
      <c r="I17" s="307"/>
      <c r="J17" s="307"/>
      <c r="K17" s="307"/>
      <c r="L17" s="307"/>
      <c r="M17" s="307"/>
      <c r="N17" s="307"/>
      <c r="O17" s="307"/>
      <c r="P17" s="307"/>
      <c r="Q17" s="307"/>
      <c r="R17" s="307"/>
      <c r="S17" s="307"/>
      <c r="W17" s="307"/>
      <c r="X17" s="307"/>
      <c r="Y17" s="307"/>
      <c r="Z17" s="307"/>
      <c r="AA17" s="307"/>
      <c r="AB17" s="307"/>
      <c r="AC17" s="307"/>
      <c r="AD17" s="307"/>
      <c r="AE17" s="307"/>
      <c r="AF17" s="307"/>
      <c r="AG17" s="307"/>
      <c r="AH17" s="307"/>
      <c r="AI17" s="307"/>
      <c r="AJ17" s="307"/>
      <c r="AK17" s="307"/>
    </row>
    <row r="18" spans="1:43" s="373" customFormat="1" ht="16.149999999999999" x14ac:dyDescent="0.3">
      <c r="A18" s="375" t="s">
        <v>1332</v>
      </c>
      <c r="B18" s="374"/>
      <c r="C18" s="374"/>
      <c r="D18" s="374"/>
      <c r="E18" s="374"/>
      <c r="F18" s="374"/>
      <c r="G18" s="374"/>
      <c r="H18" s="318"/>
      <c r="I18" s="318"/>
      <c r="J18" s="318"/>
      <c r="K18" s="318"/>
      <c r="L18" s="318"/>
      <c r="M18" s="318"/>
      <c r="N18" s="318"/>
      <c r="O18" s="318"/>
      <c r="P18" s="318"/>
      <c r="Q18" s="318"/>
      <c r="R18" s="318"/>
      <c r="S18" s="318"/>
      <c r="T18" s="374"/>
      <c r="U18" s="374"/>
      <c r="V18" s="374"/>
      <c r="W18" s="318"/>
      <c r="X18" s="318"/>
      <c r="Y18" s="318"/>
      <c r="Z18" s="318"/>
      <c r="AA18" s="318"/>
      <c r="AB18" s="318"/>
      <c r="AC18" s="318"/>
      <c r="AD18" s="318"/>
      <c r="AE18" s="318"/>
      <c r="AF18" s="318"/>
      <c r="AG18" s="318"/>
      <c r="AH18" s="318"/>
      <c r="AI18" s="318"/>
      <c r="AJ18" s="318"/>
      <c r="AK18" s="317"/>
    </row>
    <row r="19" spans="1:43" s="307" customFormat="1" ht="19.5" customHeight="1" x14ac:dyDescent="0.3">
      <c r="A19" s="360" t="e">
        <f>+LEFT(#REF!,1)</f>
        <v>#REF!</v>
      </c>
      <c r="B19" s="352" t="e">
        <f>+MID(#REF!,2,1)</f>
        <v>#REF!</v>
      </c>
      <c r="C19" s="352" t="e">
        <f>+MID(#REF!,3,1)</f>
        <v>#REF!</v>
      </c>
      <c r="D19" s="352" t="e">
        <f>+MID(#REF!,4,1)</f>
        <v>#REF!</v>
      </c>
      <c r="E19" s="352" t="e">
        <f>+MID(#REF!,5,1)</f>
        <v>#REF!</v>
      </c>
      <c r="F19" s="352" t="e">
        <f>+MID(#REF!,6,1)</f>
        <v>#REF!</v>
      </c>
      <c r="G19" s="352" t="e">
        <f>+MID(#REF!,7,1)</f>
        <v>#REF!</v>
      </c>
      <c r="H19" s="352" t="e">
        <f>+MID(#REF!,8,1)</f>
        <v>#REF!</v>
      </c>
      <c r="I19" s="352" t="e">
        <f>+MID(#REF!,9,1)</f>
        <v>#REF!</v>
      </c>
      <c r="J19" s="352" t="e">
        <f>+MID(#REF!,10,1)</f>
        <v>#REF!</v>
      </c>
      <c r="K19" s="352" t="e">
        <f>+MID(#REF!,11,1)</f>
        <v>#REF!</v>
      </c>
      <c r="L19" s="352" t="e">
        <f>+MID(#REF!,12,1)</f>
        <v>#REF!</v>
      </c>
      <c r="M19" s="352" t="e">
        <f>+MID(#REF!,13,1)</f>
        <v>#REF!</v>
      </c>
      <c r="N19" s="352" t="e">
        <f>+MID(#REF!,14,1)</f>
        <v>#REF!</v>
      </c>
      <c r="O19" s="352" t="e">
        <f>+MID(#REF!,15,1)</f>
        <v>#REF!</v>
      </c>
      <c r="P19" s="352" t="e">
        <f>+MID(#REF!,16,1)</f>
        <v>#REF!</v>
      </c>
      <c r="Q19" s="352" t="e">
        <f>+MID(#REF!,17,1)</f>
        <v>#REF!</v>
      </c>
      <c r="R19" s="352" t="e">
        <f>+MID(#REF!,18,1)</f>
        <v>#REF!</v>
      </c>
      <c r="S19" s="352" t="e">
        <f>+MID(#REF!,19,1)</f>
        <v>#REF!</v>
      </c>
      <c r="T19" s="352" t="e">
        <f>+MID(#REF!,20,1)</f>
        <v>#REF!</v>
      </c>
      <c r="U19" s="352" t="e">
        <f>+MID(#REF!,21,1)</f>
        <v>#REF!</v>
      </c>
      <c r="V19" s="352" t="e">
        <f>+MID(#REF!,22,1)</f>
        <v>#REF!</v>
      </c>
      <c r="W19" s="352" t="e">
        <f>+MID(#REF!,23,1)</f>
        <v>#REF!</v>
      </c>
      <c r="X19" s="352" t="e">
        <f>+MID(#REF!,24,1)</f>
        <v>#REF!</v>
      </c>
      <c r="Y19" s="352" t="e">
        <f>+MID(#REF!,25,1)</f>
        <v>#REF!</v>
      </c>
      <c r="Z19" s="352" t="e">
        <f>+MID(#REF!,26,1)</f>
        <v>#REF!</v>
      </c>
      <c r="AA19" s="352" t="e">
        <f>+MID(#REF!,27,1)</f>
        <v>#REF!</v>
      </c>
      <c r="AB19" s="352" t="e">
        <f>+MID(#REF!,28,1)</f>
        <v>#REF!</v>
      </c>
      <c r="AC19" s="352" t="e">
        <f>+MID(#REF!,29,1)</f>
        <v>#REF!</v>
      </c>
      <c r="AD19" s="352" t="e">
        <f>+MID(#REF!,30,1)</f>
        <v>#REF!</v>
      </c>
      <c r="AE19" s="352" t="e">
        <f>+MID(#REF!,31,1)</f>
        <v>#REF!</v>
      </c>
      <c r="AF19" s="352" t="e">
        <f>+MID(#REF!,32,1)</f>
        <v>#REF!</v>
      </c>
      <c r="AG19" s="352" t="e">
        <f>+MID(#REF!,33,1)</f>
        <v>#REF!</v>
      </c>
      <c r="AH19" s="352" t="e">
        <f>+MID(#REF!,34,1)</f>
        <v>#REF!</v>
      </c>
      <c r="AI19" s="352" t="e">
        <f>+MID(#REF!,35,1)</f>
        <v>#REF!</v>
      </c>
      <c r="AJ19" s="352" t="e">
        <f>+MID(#REF!,36,1)</f>
        <v>#REF!</v>
      </c>
      <c r="AK19" s="359" t="e">
        <f>+MID(#REF!,37,1)</f>
        <v>#REF!</v>
      </c>
      <c r="AL19" s="373"/>
      <c r="AM19" s="373"/>
      <c r="AN19" s="373"/>
    </row>
    <row r="20" spans="1:43" ht="19.5" customHeight="1" x14ac:dyDescent="0.3">
      <c r="A20" s="360" t="e">
        <f>+MID(#REF!,38,1)</f>
        <v>#REF!</v>
      </c>
      <c r="B20" s="352" t="e">
        <f>+MID(#REF!,39,1)</f>
        <v>#REF!</v>
      </c>
      <c r="C20" s="352" t="e">
        <f>+MID(#REF!,40,1)</f>
        <v>#REF!</v>
      </c>
      <c r="D20" s="352" t="e">
        <f>+MID(#REF!,41,1)</f>
        <v>#REF!</v>
      </c>
      <c r="E20" s="352" t="e">
        <f>+MID(#REF!,42,1)</f>
        <v>#REF!</v>
      </c>
      <c r="F20" s="352" t="e">
        <f>+MID(#REF!,43,1)</f>
        <v>#REF!</v>
      </c>
      <c r="G20" s="352" t="e">
        <f>+MID(#REF!,44,1)</f>
        <v>#REF!</v>
      </c>
      <c r="H20" s="352" t="e">
        <f>+MID(#REF!,45,1)</f>
        <v>#REF!</v>
      </c>
      <c r="I20" s="352" t="e">
        <f>+MID(#REF!,46,1)</f>
        <v>#REF!</v>
      </c>
      <c r="J20" s="352" t="e">
        <f>+MID(#REF!,47,1)</f>
        <v>#REF!</v>
      </c>
      <c r="K20" s="352" t="e">
        <f>+MID(#REF!,48,1)</f>
        <v>#REF!</v>
      </c>
      <c r="L20" s="352" t="e">
        <f>+MID(#REF!,49,1)</f>
        <v>#REF!</v>
      </c>
      <c r="M20" s="352" t="e">
        <f>+MID(#REF!,50,1)</f>
        <v>#REF!</v>
      </c>
      <c r="N20" s="352" t="e">
        <f>+MID(#REF!,51,1)</f>
        <v>#REF!</v>
      </c>
      <c r="O20" s="352" t="e">
        <f>+MID(#REF!,52,1)</f>
        <v>#REF!</v>
      </c>
      <c r="P20" s="352" t="e">
        <f>+MID(#REF!,53,1)</f>
        <v>#REF!</v>
      </c>
      <c r="Q20" s="352" t="e">
        <f>+MID(#REF!,54,1)</f>
        <v>#REF!</v>
      </c>
      <c r="R20" s="352" t="e">
        <f>+MID(#REF!,55,1)</f>
        <v>#REF!</v>
      </c>
      <c r="S20" s="352" t="e">
        <f>+MID(#REF!,56,1)</f>
        <v>#REF!</v>
      </c>
      <c r="T20" s="352" t="e">
        <f>+MID(#REF!,57,1)</f>
        <v>#REF!</v>
      </c>
      <c r="U20" s="352" t="e">
        <f>+MID(#REF!,58,1)</f>
        <v>#REF!</v>
      </c>
      <c r="V20" s="352" t="e">
        <f>+MID(#REF!,59,1)</f>
        <v>#REF!</v>
      </c>
      <c r="W20" s="352" t="e">
        <f>+MID(#REF!,60,1)</f>
        <v>#REF!</v>
      </c>
      <c r="X20" s="352" t="e">
        <f>+MID(#REF!,61,1)</f>
        <v>#REF!</v>
      </c>
      <c r="Y20" s="352" t="e">
        <f>+MID(#REF!,62,1)</f>
        <v>#REF!</v>
      </c>
      <c r="Z20" s="352" t="e">
        <f>+MID(#REF!,63,1)</f>
        <v>#REF!</v>
      </c>
      <c r="AA20" s="352" t="e">
        <f>+MID(#REF!,64,1)</f>
        <v>#REF!</v>
      </c>
      <c r="AB20" s="352" t="e">
        <f>+MID(#REF!,65,1)</f>
        <v>#REF!</v>
      </c>
      <c r="AC20" s="352" t="e">
        <f>+MID(#REF!,66,1)</f>
        <v>#REF!</v>
      </c>
      <c r="AD20" s="352" t="e">
        <f>+MID(#REF!,67,1)</f>
        <v>#REF!</v>
      </c>
      <c r="AE20" s="352" t="e">
        <f>+MID(#REF!,68,1)</f>
        <v>#REF!</v>
      </c>
      <c r="AF20" s="352" t="e">
        <f>+MID(#REF!,69,1)</f>
        <v>#REF!</v>
      </c>
      <c r="AG20" s="352" t="e">
        <f>+MID(#REF!,70,1)</f>
        <v>#REF!</v>
      </c>
      <c r="AH20" s="352" t="e">
        <f>+MID(#REF!,71,1)</f>
        <v>#REF!</v>
      </c>
      <c r="AI20" s="352" t="e">
        <f>+MID(#REF!,72,1)</f>
        <v>#REF!</v>
      </c>
      <c r="AJ20" s="352" t="e">
        <f>+MID(#REF!,73,1)</f>
        <v>#REF!</v>
      </c>
      <c r="AK20" s="359" t="e">
        <f>+MID(#REF!,74,1)</f>
        <v>#REF!</v>
      </c>
    </row>
    <row r="21" spans="1:43" s="361" customFormat="1" ht="14.25" customHeight="1" x14ac:dyDescent="0.3">
      <c r="A21" s="365" t="s">
        <v>1333</v>
      </c>
      <c r="B21" s="364"/>
      <c r="C21" s="364"/>
      <c r="D21" s="364"/>
      <c r="E21" s="364"/>
      <c r="F21" s="364"/>
      <c r="G21" s="364"/>
      <c r="H21" s="364"/>
      <c r="I21" s="364"/>
      <c r="J21" s="364"/>
      <c r="K21" s="364"/>
      <c r="L21" s="364"/>
      <c r="M21" s="364"/>
      <c r="N21" s="364"/>
      <c r="O21" s="364"/>
      <c r="P21" s="364"/>
      <c r="Q21" s="364"/>
      <c r="R21" s="364"/>
      <c r="S21" s="364"/>
      <c r="T21" s="364"/>
      <c r="U21" s="364"/>
      <c r="V21" s="364"/>
      <c r="W21" s="363"/>
      <c r="X21" s="363"/>
      <c r="Y21" s="363"/>
      <c r="Z21" s="363"/>
      <c r="AA21" s="363"/>
      <c r="AB21" s="363"/>
      <c r="AC21" s="363"/>
      <c r="AD21" s="363"/>
      <c r="AE21" s="363"/>
      <c r="AF21" s="363"/>
      <c r="AG21" s="363"/>
      <c r="AH21" s="363"/>
      <c r="AI21" s="363"/>
      <c r="AJ21" s="363"/>
      <c r="AK21" s="362"/>
    </row>
    <row r="22" spans="1:43" ht="13.15" x14ac:dyDescent="0.3">
      <c r="A22" s="357" t="s">
        <v>1334</v>
      </c>
      <c r="W22" s="307"/>
      <c r="X22" s="307"/>
      <c r="Y22" s="307"/>
      <c r="Z22" s="307"/>
      <c r="AA22" s="307"/>
      <c r="AC22" s="307"/>
      <c r="AD22" s="306" t="s">
        <v>1335</v>
      </c>
      <c r="AE22" s="307"/>
      <c r="AF22" s="307"/>
      <c r="AG22" s="307"/>
      <c r="AH22" s="307"/>
      <c r="AI22" s="307"/>
      <c r="AJ22" s="307"/>
      <c r="AK22" s="313"/>
    </row>
    <row r="23" spans="1:43" s="354" customFormat="1" ht="19.5" customHeight="1" x14ac:dyDescent="0.3">
      <c r="A23" s="360" t="e">
        <f>+LEFT(#REF!,1)</f>
        <v>#REF!</v>
      </c>
      <c r="B23" s="352" t="e">
        <f>+MID(#REF!,2,1)</f>
        <v>#REF!</v>
      </c>
      <c r="C23" s="352" t="e">
        <f>+MID(#REF!,3,1)</f>
        <v>#REF!</v>
      </c>
      <c r="D23" s="352" t="e">
        <f>+MID(#REF!,4,1)</f>
        <v>#REF!</v>
      </c>
      <c r="E23" s="352" t="e">
        <f>+MID(#REF!,5,1)</f>
        <v>#REF!</v>
      </c>
      <c r="F23" s="352" t="e">
        <f>+MID(#REF!,6,1)</f>
        <v>#REF!</v>
      </c>
      <c r="G23" s="352" t="e">
        <f>+MID(#REF!,7,1)</f>
        <v>#REF!</v>
      </c>
      <c r="H23" s="352" t="e">
        <f>+MID(#REF!,8,1)</f>
        <v>#REF!</v>
      </c>
      <c r="I23" s="352" t="e">
        <f>+MID(#REF!,9,1)</f>
        <v>#REF!</v>
      </c>
      <c r="J23" s="352" t="e">
        <f>+MID(#REF!,10,1)</f>
        <v>#REF!</v>
      </c>
      <c r="K23" s="352" t="e">
        <f>+MID(#REF!,11,1)</f>
        <v>#REF!</v>
      </c>
      <c r="L23" s="352" t="e">
        <f>+MID(#REF!,12,1)</f>
        <v>#REF!</v>
      </c>
      <c r="M23" s="352" t="e">
        <f>+MID(#REF!,13,1)</f>
        <v>#REF!</v>
      </c>
      <c r="N23" s="352" t="e">
        <f>+MID(#REF!,14,1)</f>
        <v>#REF!</v>
      </c>
      <c r="O23" s="352" t="e">
        <f>+MID(#REF!,15,1)</f>
        <v>#REF!</v>
      </c>
      <c r="P23" s="352" t="e">
        <f>+MID(#REF!,16,1)</f>
        <v>#REF!</v>
      </c>
      <c r="Q23" s="352" t="e">
        <f>+MID(#REF!,17,1)</f>
        <v>#REF!</v>
      </c>
      <c r="R23" s="352" t="e">
        <f>+MID(#REF!,18,1)</f>
        <v>#REF!</v>
      </c>
      <c r="S23" s="352" t="e">
        <f>+MID(#REF!,19,1)</f>
        <v>#REF!</v>
      </c>
      <c r="T23" s="352" t="e">
        <f>+MID(#REF!,20,1)</f>
        <v>#REF!</v>
      </c>
      <c r="U23" s="352" t="e">
        <f>+MID(#REF!,21,1)</f>
        <v>#REF!</v>
      </c>
      <c r="V23" s="352" t="e">
        <f>+MID(#REF!,22,1)</f>
        <v>#REF!</v>
      </c>
      <c r="W23" s="352" t="e">
        <f>+MID(#REF!,23,1)</f>
        <v>#REF!</v>
      </c>
      <c r="X23" s="352" t="e">
        <f>+MID(#REF!,24,1)</f>
        <v>#REF!</v>
      </c>
      <c r="Y23" s="352" t="e">
        <f>+MID(#REF!,25,1)</f>
        <v>#REF!</v>
      </c>
      <c r="Z23" s="352" t="e">
        <f>+MID(#REF!,26,1)</f>
        <v>#REF!</v>
      </c>
      <c r="AA23" s="352" t="e">
        <f>+MID(#REF!,27,1)</f>
        <v>#REF!</v>
      </c>
      <c r="AB23" s="352" t="e">
        <f>+MID(#REF!,28,1)</f>
        <v>#REF!</v>
      </c>
      <c r="AD23" s="352" t="e">
        <f>+LEFT(#REF!,1)</f>
        <v>#REF!</v>
      </c>
      <c r="AE23" s="352" t="e">
        <f>+MID(#REF!,2,1)</f>
        <v>#REF!</v>
      </c>
      <c r="AF23" s="352" t="e">
        <f>+MID(#REF!,3,1)</f>
        <v>#REF!</v>
      </c>
      <c r="AG23" s="352" t="e">
        <f>+MID(#REF!,4,1)</f>
        <v>#REF!</v>
      </c>
      <c r="AH23" s="352" t="e">
        <f>+MID(#REF!,5,1)</f>
        <v>#REF!</v>
      </c>
      <c r="AI23" s="352" t="e">
        <f>+MID(#REF!,6,1)</f>
        <v>#REF!</v>
      </c>
      <c r="AJ23" s="352" t="e">
        <f>+MID(#REF!,7,1)</f>
        <v>#REF!</v>
      </c>
      <c r="AK23" s="359" t="e">
        <f>+MID(#REF!,8,1)</f>
        <v>#REF!</v>
      </c>
    </row>
    <row r="24" spans="1:43" ht="13.15" x14ac:dyDescent="0.3">
      <c r="A24" s="357" t="s">
        <v>1336</v>
      </c>
      <c r="G24" s="356" t="s">
        <v>1337</v>
      </c>
      <c r="H24" s="356"/>
      <c r="I24" s="356"/>
      <c r="J24" s="356"/>
      <c r="K24" s="356"/>
      <c r="L24" s="356"/>
      <c r="M24" s="356"/>
      <c r="N24" s="356"/>
      <c r="O24" s="356"/>
      <c r="P24" s="356"/>
      <c r="Q24" s="356"/>
      <c r="R24" s="356"/>
      <c r="S24" s="356"/>
      <c r="T24" s="356"/>
      <c r="U24" s="356"/>
      <c r="V24" s="356"/>
      <c r="W24" s="356"/>
      <c r="X24" s="356"/>
      <c r="Y24" s="356"/>
      <c r="Z24" s="356"/>
      <c r="AA24" s="356"/>
      <c r="AB24" s="356"/>
      <c r="AC24" s="356"/>
      <c r="AD24" s="356"/>
      <c r="AE24" s="307"/>
      <c r="AF24" s="307"/>
      <c r="AG24" s="307"/>
      <c r="AH24" s="307"/>
      <c r="AI24" s="307"/>
      <c r="AJ24" s="307"/>
      <c r="AK24" s="313"/>
    </row>
    <row r="25" spans="1:43" s="354" customFormat="1" ht="19.5" customHeight="1" x14ac:dyDescent="0.3">
      <c r="A25" s="360" t="e">
        <f>+LEFT(#REF!,1)</f>
        <v>#REF!</v>
      </c>
      <c r="B25" s="352" t="e">
        <f>+MID(#REF!,2,1)</f>
        <v>#REF!</v>
      </c>
      <c r="C25" s="352" t="e">
        <f>+MID(#REF!,3,1)</f>
        <v>#REF!</v>
      </c>
      <c r="D25" s="352" t="e">
        <f>+MID(#REF!,4,1)</f>
        <v>#REF!</v>
      </c>
      <c r="E25" s="352" t="e">
        <f>+MID(#REF!,5,1)</f>
        <v>#REF!</v>
      </c>
      <c r="F25" s="352"/>
      <c r="G25" s="352" t="e">
        <f>+LEFT(#REF!,1)</f>
        <v>#REF!</v>
      </c>
      <c r="H25" s="352" t="e">
        <f>+MID(#REF!,2,1)</f>
        <v>#REF!</v>
      </c>
      <c r="I25" s="352" t="e">
        <f>+MID(#REF!,3,1)</f>
        <v>#REF!</v>
      </c>
      <c r="J25" s="352" t="e">
        <f>+MID(#REF!,4,1)</f>
        <v>#REF!</v>
      </c>
      <c r="K25" s="352" t="e">
        <f>+MID(#REF!,5,1)</f>
        <v>#REF!</v>
      </c>
      <c r="L25" s="352" t="e">
        <f>+MID(#REF!,6,1)</f>
        <v>#REF!</v>
      </c>
      <c r="M25" s="352" t="e">
        <f>+MID(#REF!,7,1)</f>
        <v>#REF!</v>
      </c>
      <c r="N25" s="352" t="e">
        <f>+MID(#REF!,8,1)</f>
        <v>#REF!</v>
      </c>
      <c r="O25" s="352" t="e">
        <f>+MID(#REF!,9,1)</f>
        <v>#REF!</v>
      </c>
      <c r="P25" s="352" t="e">
        <f>+MID(#REF!,10,1)</f>
        <v>#REF!</v>
      </c>
      <c r="Q25" s="352" t="e">
        <f>+MID(#REF!,11,1)</f>
        <v>#REF!</v>
      </c>
      <c r="R25" s="352" t="e">
        <f>+MID(#REF!,12,1)</f>
        <v>#REF!</v>
      </c>
      <c r="S25" s="352" t="e">
        <f>+MID(#REF!,13,1)</f>
        <v>#REF!</v>
      </c>
      <c r="T25" s="352" t="e">
        <f>+MID(#REF!,14,1)</f>
        <v>#REF!</v>
      </c>
      <c r="U25" s="352" t="e">
        <f>+MID(#REF!,15,1)</f>
        <v>#REF!</v>
      </c>
      <c r="V25" s="352" t="e">
        <f>+MID(#REF!,16,1)</f>
        <v>#REF!</v>
      </c>
      <c r="W25" s="352" t="e">
        <f>+MID(#REF!,17,1)</f>
        <v>#REF!</v>
      </c>
      <c r="X25" s="352" t="e">
        <f>+MID(#REF!,18,1)</f>
        <v>#REF!</v>
      </c>
      <c r="Y25" s="352" t="e">
        <f>+MID(#REF!,19,1)</f>
        <v>#REF!</v>
      </c>
      <c r="Z25" s="352" t="e">
        <f>+MID(#REF!,20,1)</f>
        <v>#REF!</v>
      </c>
      <c r="AA25" s="352" t="e">
        <f>+MID(#REF!,21,1)</f>
        <v>#REF!</v>
      </c>
      <c r="AB25" s="352" t="e">
        <f>+MID(#REF!,22,1)</f>
        <v>#REF!</v>
      </c>
      <c r="AC25" s="352" t="e">
        <f>+MID(#REF!,23,1)</f>
        <v>#REF!</v>
      </c>
      <c r="AD25" s="352" t="e">
        <f>+MID(#REF!,24,1)</f>
        <v>#REF!</v>
      </c>
      <c r="AE25" s="352" t="e">
        <f>+MID(#REF!,25,1)</f>
        <v>#REF!</v>
      </c>
      <c r="AF25" s="352" t="e">
        <f>+MID(#REF!,26,1)</f>
        <v>#REF!</v>
      </c>
      <c r="AG25" s="352" t="e">
        <f>+MID(#REF!,27,1)</f>
        <v>#REF!</v>
      </c>
      <c r="AH25" s="352" t="e">
        <f>+MID(#REF!,28,1)</f>
        <v>#REF!</v>
      </c>
      <c r="AI25" s="352" t="e">
        <f>+MID(#REF!,29,1)</f>
        <v>#REF!</v>
      </c>
      <c r="AJ25" s="352" t="e">
        <f>+MID(#REF!,30,1)</f>
        <v>#REF!</v>
      </c>
      <c r="AK25" s="359" t="e">
        <f>+MID(#REF!,31,1)</f>
        <v>#REF!</v>
      </c>
    </row>
    <row r="26" spans="1:43" ht="13.15" x14ac:dyDescent="0.3">
      <c r="A26" s="357" t="s">
        <v>1338</v>
      </c>
      <c r="G26" s="356"/>
      <c r="H26" s="356"/>
      <c r="I26" s="356"/>
      <c r="J26" s="356"/>
      <c r="K26" s="356"/>
      <c r="L26" s="356"/>
      <c r="M26" s="356"/>
      <c r="O26" s="356" t="s">
        <v>1339</v>
      </c>
      <c r="P26" s="356"/>
      <c r="Q26" s="356"/>
      <c r="R26" s="356"/>
      <c r="S26" s="356"/>
      <c r="T26" s="356"/>
      <c r="U26" s="356"/>
      <c r="V26" s="356"/>
      <c r="W26" s="356"/>
      <c r="X26" s="356"/>
      <c r="Y26" s="356"/>
      <c r="Z26" s="356"/>
      <c r="AA26" s="356"/>
      <c r="AB26" s="356"/>
      <c r="AC26" s="356"/>
      <c r="AD26" s="356"/>
      <c r="AE26" s="307"/>
      <c r="AF26" s="307"/>
      <c r="AG26" s="307"/>
      <c r="AH26" s="307"/>
      <c r="AI26" s="307"/>
      <c r="AJ26" s="307"/>
      <c r="AK26" s="313"/>
    </row>
    <row r="27" spans="1:43" s="354" customFormat="1" ht="19.5" customHeight="1" x14ac:dyDescent="0.3">
      <c r="A27" s="355">
        <v>0</v>
      </c>
      <c r="B27" s="352" t="e">
        <f>+LEFT(#REF!,1)</f>
        <v>#REF!</v>
      </c>
      <c r="C27" s="352" t="e">
        <f>+MID(#REF!,2,1)</f>
        <v>#REF!</v>
      </c>
      <c r="D27" s="352" t="e">
        <f>+MID(#REF!,3,1)</f>
        <v>#REF!</v>
      </c>
      <c r="E27" s="352" t="s">
        <v>982</v>
      </c>
      <c r="F27" s="352" t="e">
        <f>+LEFT(#REF!,1)</f>
        <v>#REF!</v>
      </c>
      <c r="G27" s="352" t="e">
        <f>+MID(#REF!,2,1)</f>
        <v>#REF!</v>
      </c>
      <c r="H27" s="352" t="e">
        <f>+MID(#REF!,3,1)</f>
        <v>#REF!</v>
      </c>
      <c r="I27" s="352" t="e">
        <f>+MID(#REF!,4,1)</f>
        <v>#REF!</v>
      </c>
      <c r="J27" s="352" t="e">
        <f>+MID(#REF!,5,1)</f>
        <v>#REF!</v>
      </c>
      <c r="K27" s="352" t="e">
        <f>+MID(#REF!,6,1)</f>
        <v>#REF!</v>
      </c>
      <c r="L27" s="352" t="e">
        <f>+MID(#REF!,7,1)</f>
        <v>#REF!</v>
      </c>
      <c r="M27" s="352" t="e">
        <f>+MID(#REF!,8,1)</f>
        <v>#REF!</v>
      </c>
      <c r="O27" s="353">
        <v>0</v>
      </c>
      <c r="P27" s="352" t="e">
        <f>+LEFT(#REF!,1)</f>
        <v>#REF!</v>
      </c>
      <c r="Q27" s="352" t="e">
        <f>+MID(#REF!,2,1)</f>
        <v>#REF!</v>
      </c>
      <c r="R27" s="352" t="e">
        <f>+MID(#REF!,3,1)</f>
        <v>#REF!</v>
      </c>
      <c r="S27" s="352" t="s">
        <v>982</v>
      </c>
      <c r="T27" s="352" t="e">
        <f>+LEFT(#REF!,1)</f>
        <v>#REF!</v>
      </c>
      <c r="U27" s="352" t="e">
        <f>+MID(#REF!,2,1)</f>
        <v>#REF!</v>
      </c>
      <c r="V27" s="352" t="e">
        <f>+MID(#REF!,3,1)</f>
        <v>#REF!</v>
      </c>
      <c r="W27" s="352" t="e">
        <f>+MID(#REF!,4,1)</f>
        <v>#REF!</v>
      </c>
      <c r="X27" s="352" t="e">
        <f>+MID(#REF!,5,1)</f>
        <v>#REF!</v>
      </c>
      <c r="Y27" s="352" t="e">
        <f>+MID(#REF!,6,1)</f>
        <v>#REF!</v>
      </c>
      <c r="Z27" s="352" t="e">
        <f>+MID(#REF!,7,1)</f>
        <v>#REF!</v>
      </c>
      <c r="AA27" s="352" t="e">
        <f>+MID(#REF!,8,1)</f>
        <v>#REF!</v>
      </c>
      <c r="AB27" s="352"/>
      <c r="AC27" s="352"/>
      <c r="AD27" s="352"/>
      <c r="AE27" s="307"/>
      <c r="AF27" s="307"/>
      <c r="AG27" s="307"/>
      <c r="AH27" s="307"/>
      <c r="AI27" s="307"/>
      <c r="AJ27" s="307"/>
      <c r="AK27" s="313"/>
      <c r="AQ27" s="354" t="s">
        <v>983</v>
      </c>
    </row>
    <row r="28" spans="1:43" s="306" customFormat="1" ht="13.15" x14ac:dyDescent="0.3">
      <c r="A28" s="315" t="s">
        <v>1340</v>
      </c>
      <c r="W28" s="307"/>
      <c r="X28" s="307"/>
      <c r="Y28" s="307"/>
      <c r="Z28" s="307"/>
      <c r="AA28" s="307"/>
      <c r="AB28" s="307"/>
      <c r="AC28" s="307"/>
      <c r="AD28" s="307"/>
      <c r="AE28" s="307"/>
      <c r="AF28" s="307"/>
      <c r="AG28" s="307"/>
      <c r="AH28" s="307"/>
      <c r="AI28" s="307"/>
      <c r="AJ28" s="307"/>
      <c r="AK28" s="313"/>
    </row>
    <row r="29" spans="1:43" s="354" customFormat="1" ht="19.5" customHeight="1" thickBot="1" x14ac:dyDescent="0.35">
      <c r="A29" s="351" t="e">
        <f>+LEFT(#REF!,1)</f>
        <v>#REF!</v>
      </c>
      <c r="B29" s="350" t="e">
        <f>+MID(#REF!,2,1)</f>
        <v>#REF!</v>
      </c>
      <c r="C29" s="350" t="e">
        <f>+MID(#REF!,3,1)</f>
        <v>#REF!</v>
      </c>
      <c r="D29" s="350" t="e">
        <f>+MID(#REF!,4,1)</f>
        <v>#REF!</v>
      </c>
      <c r="E29" s="350" t="e">
        <f>+MID(#REF!,5,1)</f>
        <v>#REF!</v>
      </c>
      <c r="F29" s="350" t="e">
        <f>+MID(#REF!,6,1)</f>
        <v>#REF!</v>
      </c>
      <c r="G29" s="350" t="e">
        <f>+MID(#REF!,7,1)</f>
        <v>#REF!</v>
      </c>
      <c r="H29" s="350" t="e">
        <f>+MID(#REF!,8,1)</f>
        <v>#REF!</v>
      </c>
      <c r="I29" s="350" t="e">
        <f>+MID(#REF!,9,1)</f>
        <v>#REF!</v>
      </c>
      <c r="J29" s="350" t="e">
        <f>+MID(#REF!,10,1)</f>
        <v>#REF!</v>
      </c>
      <c r="K29" s="350" t="e">
        <f>+MID(#REF!,11,1)</f>
        <v>#REF!</v>
      </c>
      <c r="L29" s="350" t="e">
        <f>+MID(#REF!,12,1)</f>
        <v>#REF!</v>
      </c>
      <c r="M29" s="350" t="e">
        <f>+MID(#REF!,13,1)</f>
        <v>#REF!</v>
      </c>
      <c r="N29" s="350" t="e">
        <f>+MID(#REF!,14,1)</f>
        <v>#REF!</v>
      </c>
      <c r="O29" s="350" t="e">
        <f>+MID(#REF!,15,1)</f>
        <v>#REF!</v>
      </c>
      <c r="P29" s="350" t="e">
        <f>+MID(#REF!,16,1)</f>
        <v>#REF!</v>
      </c>
      <c r="Q29" s="350" t="e">
        <f>+MID(#REF!,17,1)</f>
        <v>#REF!</v>
      </c>
      <c r="R29" s="350" t="e">
        <f>+MID(#REF!,18,1)</f>
        <v>#REF!</v>
      </c>
      <c r="S29" s="350" t="e">
        <f>+MID(#REF!,19,1)</f>
        <v>#REF!</v>
      </c>
      <c r="T29" s="350" t="e">
        <f>+MID(#REF!,20,1)</f>
        <v>#REF!</v>
      </c>
      <c r="U29" s="350" t="e">
        <f>+MID(#REF!,21,1)</f>
        <v>#REF!</v>
      </c>
      <c r="V29" s="350" t="e">
        <f>+MID(#REF!,22,1)</f>
        <v>#REF!</v>
      </c>
      <c r="W29" s="350" t="e">
        <f>+MID(#REF!,23,1)</f>
        <v>#REF!</v>
      </c>
      <c r="X29" s="350" t="e">
        <f>+MID(#REF!,24,1)</f>
        <v>#REF!</v>
      </c>
      <c r="Y29" s="350" t="e">
        <f>+MID(#REF!,25,1)</f>
        <v>#REF!</v>
      </c>
      <c r="Z29" s="350" t="e">
        <f>+MID(#REF!,26,1)</f>
        <v>#REF!</v>
      </c>
      <c r="AA29" s="350" t="e">
        <f>+MID(#REF!,27,1)</f>
        <v>#REF!</v>
      </c>
      <c r="AB29" s="350" t="e">
        <f>+MID(#REF!,28,1)</f>
        <v>#REF!</v>
      </c>
      <c r="AC29" s="350" t="e">
        <f>+MID(#REF!,29,1)</f>
        <v>#REF!</v>
      </c>
      <c r="AD29" s="350" t="e">
        <f>+MID(#REF!,30,1)</f>
        <v>#REF!</v>
      </c>
      <c r="AE29" s="350" t="e">
        <f>+MID(#REF!,31,1)</f>
        <v>#REF!</v>
      </c>
      <c r="AF29" s="350" t="e">
        <f>+MID(#REF!,32,1)</f>
        <v>#REF!</v>
      </c>
      <c r="AG29" s="350" t="e">
        <f>+MID(#REF!,33,1)</f>
        <v>#REF!</v>
      </c>
      <c r="AH29" s="350" t="e">
        <f>+MID(#REF!,34,1)</f>
        <v>#REF!</v>
      </c>
      <c r="AI29" s="350" t="e">
        <f>+MID(#REF!,35,1)</f>
        <v>#REF!</v>
      </c>
      <c r="AJ29" s="350" t="e">
        <f>+MID(#REF!,36,1)</f>
        <v>#REF!</v>
      </c>
      <c r="AK29" s="349" t="e">
        <f>+MID(#REF!,37,1)</f>
        <v>#REF!</v>
      </c>
    </row>
    <row r="30" spans="1:43" s="306" customFormat="1" ht="4.5" customHeight="1" thickBot="1" x14ac:dyDescent="0.35">
      <c r="W30" s="307"/>
      <c r="X30" s="307"/>
      <c r="Y30" s="307"/>
      <c r="Z30" s="307"/>
      <c r="AA30" s="307"/>
      <c r="AB30" s="307"/>
      <c r="AC30" s="307"/>
      <c r="AD30" s="307"/>
      <c r="AE30" s="307"/>
      <c r="AF30" s="307"/>
      <c r="AG30" s="307"/>
      <c r="AH30" s="307"/>
      <c r="AI30" s="307"/>
      <c r="AJ30" s="307"/>
      <c r="AK30" s="307"/>
    </row>
    <row r="31" spans="1:43" s="345" customFormat="1" ht="12.75" customHeight="1" x14ac:dyDescent="0.25">
      <c r="A31" s="348" t="s">
        <v>1191</v>
      </c>
      <c r="B31" s="347"/>
      <c r="C31" s="347"/>
      <c r="D31" s="347"/>
      <c r="E31" s="347"/>
      <c r="F31" s="347"/>
      <c r="G31" s="347"/>
      <c r="H31" s="347"/>
      <c r="I31" s="347"/>
      <c r="J31" s="347"/>
      <c r="K31" s="536"/>
      <c r="L31" s="536"/>
      <c r="M31" s="1562" t="s">
        <v>1341</v>
      </c>
      <c r="N31" s="1563"/>
      <c r="O31" s="1563"/>
      <c r="P31" s="1563"/>
      <c r="Q31" s="1563"/>
      <c r="R31" s="1563"/>
      <c r="S31" s="1563"/>
      <c r="T31" s="1563"/>
      <c r="U31" s="1564"/>
      <c r="V31" s="1460" t="s">
        <v>1342</v>
      </c>
      <c r="W31" s="1460"/>
      <c r="X31" s="1460"/>
      <c r="Y31" s="1460"/>
      <c r="Z31" s="1460"/>
      <c r="AA31" s="1460"/>
      <c r="AB31" s="1460"/>
      <c r="AC31" s="1461"/>
      <c r="AD31" s="1562" t="s">
        <v>1343</v>
      </c>
      <c r="AE31" s="1563"/>
      <c r="AF31" s="1563"/>
      <c r="AG31" s="1563"/>
      <c r="AH31" s="1563"/>
      <c r="AI31" s="1563"/>
      <c r="AJ31" s="1563"/>
      <c r="AK31" s="1563"/>
      <c r="AL31" s="1568"/>
    </row>
    <row r="32" spans="1:43" s="306" customFormat="1" ht="19.5" customHeight="1" x14ac:dyDescent="0.25">
      <c r="A32" s="331" t="e">
        <f>LEFT(TEXT(#REF!,"dd.m.yyyy"),1)</f>
        <v>#REF!</v>
      </c>
      <c r="B32" s="330" t="e">
        <f>MID(TEXT(#REF!,"dd.mm.yyyy"),2,1)</f>
        <v>#REF!</v>
      </c>
      <c r="C32" s="329" t="s">
        <v>953</v>
      </c>
      <c r="D32" s="330" t="e">
        <f>MID(TEXT(#REF!,"dd.mm.yyyy"),4,1)</f>
        <v>#REF!</v>
      </c>
      <c r="E32" s="330" t="e">
        <f>MID(TEXT(#REF!,"dd.mm.yyyy"),5,1)</f>
        <v>#REF!</v>
      </c>
      <c r="F32" s="329" t="s">
        <v>953</v>
      </c>
      <c r="G32" s="330" t="e">
        <f>MID(TEXT(#REF!,"dd.mm.yyyy"),7,1)</f>
        <v>#REF!</v>
      </c>
      <c r="H32" s="330" t="e">
        <f>MID(TEXT(#REF!,"dd.mm.yyyy"),8,1)</f>
        <v>#REF!</v>
      </c>
      <c r="I32" s="330" t="e">
        <f>MID(TEXT(#REF!,"dd.mm.yyyy"),9,1)</f>
        <v>#REF!</v>
      </c>
      <c r="J32" s="330" t="e">
        <f>MID(TEXT(#REF!,"dd.mm.yyyy"),10,1)</f>
        <v>#REF!</v>
      </c>
      <c r="K32" s="537"/>
      <c r="L32" s="337"/>
      <c r="M32" s="1565"/>
      <c r="N32" s="1566"/>
      <c r="O32" s="1566"/>
      <c r="P32" s="1566"/>
      <c r="Q32" s="1566"/>
      <c r="R32" s="1566"/>
      <c r="S32" s="1566"/>
      <c r="T32" s="1566"/>
      <c r="U32" s="1567"/>
      <c r="V32" s="1463"/>
      <c r="W32" s="1463"/>
      <c r="X32" s="1463"/>
      <c r="Y32" s="1463"/>
      <c r="Z32" s="1463"/>
      <c r="AA32" s="1463"/>
      <c r="AB32" s="1463"/>
      <c r="AC32" s="1464"/>
      <c r="AD32" s="1565"/>
      <c r="AE32" s="1566"/>
      <c r="AF32" s="1566"/>
      <c r="AG32" s="1566"/>
      <c r="AH32" s="1566"/>
      <c r="AI32" s="1566"/>
      <c r="AJ32" s="1566"/>
      <c r="AK32" s="1566"/>
      <c r="AL32" s="1569"/>
      <c r="AP32" s="437"/>
    </row>
    <row r="33" spans="1:38" s="306" customFormat="1" ht="12.75" customHeight="1" x14ac:dyDescent="0.25">
      <c r="A33" s="343"/>
      <c r="B33" s="342"/>
      <c r="C33" s="342"/>
      <c r="D33" s="342"/>
      <c r="E33" s="342"/>
      <c r="F33" s="342"/>
      <c r="G33" s="342"/>
      <c r="H33" s="342"/>
      <c r="I33" s="342"/>
      <c r="J33" s="342"/>
      <c r="K33" s="538"/>
      <c r="L33" s="538"/>
      <c r="M33" s="1565"/>
      <c r="N33" s="1566"/>
      <c r="O33" s="1566"/>
      <c r="P33" s="1566"/>
      <c r="Q33" s="1566"/>
      <c r="R33" s="1566"/>
      <c r="S33" s="1566"/>
      <c r="T33" s="1566"/>
      <c r="U33" s="1567"/>
      <c r="V33" s="1463"/>
      <c r="W33" s="1463"/>
      <c r="X33" s="1463"/>
      <c r="Y33" s="1463"/>
      <c r="Z33" s="1463"/>
      <c r="AA33" s="1463"/>
      <c r="AB33" s="1463"/>
      <c r="AC33" s="1464"/>
      <c r="AD33" s="1565"/>
      <c r="AE33" s="1566"/>
      <c r="AF33" s="1566"/>
      <c r="AG33" s="1566"/>
      <c r="AH33" s="1566"/>
      <c r="AI33" s="1566"/>
      <c r="AJ33" s="1566"/>
      <c r="AK33" s="1566"/>
      <c r="AL33" s="1569"/>
    </row>
    <row r="34" spans="1:38" s="306" customFormat="1" ht="13.15" x14ac:dyDescent="0.25">
      <c r="A34" s="315" t="s">
        <v>1190</v>
      </c>
      <c r="K34" s="337"/>
      <c r="L34" s="539"/>
      <c r="M34" s="337"/>
      <c r="N34" s="337"/>
      <c r="O34" s="337"/>
      <c r="P34" s="337"/>
      <c r="Q34" s="337"/>
      <c r="R34" s="337"/>
      <c r="S34" s="337"/>
      <c r="U34" s="335"/>
      <c r="V34" s="336"/>
      <c r="W34" s="336"/>
      <c r="X34" s="336"/>
      <c r="Y34" s="336"/>
      <c r="Z34" s="336"/>
      <c r="AA34" s="307"/>
      <c r="AB34" s="336"/>
      <c r="AC34" s="335"/>
      <c r="AD34" s="334"/>
      <c r="AE34" s="333"/>
      <c r="AF34" s="333"/>
      <c r="AG34" s="333"/>
      <c r="AH34" s="333"/>
      <c r="AI34" s="333"/>
      <c r="AJ34" s="333"/>
      <c r="AK34" s="333"/>
      <c r="AL34" s="332"/>
    </row>
    <row r="35" spans="1:38" s="306" customFormat="1" ht="19.5" customHeight="1" x14ac:dyDescent="0.3">
      <c r="A35" s="331" t="e">
        <f>IF(#REF!="","",LEFT(TEXT(#REF!,"dd.mm.yyyy"),1))</f>
        <v>#REF!</v>
      </c>
      <c r="B35" s="330" t="e">
        <f>IF(#REF!="","",MID(TEXT(#REF!,"dd.mm.yyyy"),2,1))</f>
        <v>#REF!</v>
      </c>
      <c r="C35" s="329" t="s">
        <v>953</v>
      </c>
      <c r="D35" s="330" t="e">
        <f>IF(#REF!="","",MID(TEXT(#REF!,"dd.mm.yyyy"),4,1))</f>
        <v>#REF!</v>
      </c>
      <c r="E35" s="330" t="e">
        <f>IF(#REF!="","",MID(TEXT(#REF!,"dd.mm.yyyy"),5,1))</f>
        <v>#REF!</v>
      </c>
      <c r="F35" s="329" t="s">
        <v>953</v>
      </c>
      <c r="G35" s="328" t="e">
        <f>IF(#REF!="","",MID(TEXT(#REF!,"dd.mm.yyyy"),7,1))</f>
        <v>#REF!</v>
      </c>
      <c r="H35" s="328" t="e">
        <f>IF(#REF!="","",MID(TEXT(#REF!,"dd.mm.yyyy"),8,1))</f>
        <v>#REF!</v>
      </c>
      <c r="I35" s="328" t="e">
        <f>IF(#REF!="","",MID(TEXT(#REF!,"dd.mm.yyyy"),9,1))</f>
        <v>#REF!</v>
      </c>
      <c r="J35" s="328" t="e">
        <f>IF(#REF!="","",MID(TEXT(#REF!,"dd.mm.yyyy"),10,1))</f>
        <v>#REF!</v>
      </c>
      <c r="K35" s="540"/>
      <c r="L35" s="436"/>
      <c r="U35" s="436"/>
      <c r="W35" s="307"/>
      <c r="X35" s="307"/>
      <c r="Y35" s="307"/>
      <c r="Z35" s="307"/>
      <c r="AA35" s="307"/>
      <c r="AB35" s="307"/>
      <c r="AC35" s="435"/>
      <c r="AD35" s="307"/>
      <c r="AE35" s="307"/>
      <c r="AF35" s="307"/>
      <c r="AG35" s="307"/>
      <c r="AH35" s="307"/>
      <c r="AI35" s="307"/>
      <c r="AJ35" s="307"/>
      <c r="AK35" s="307"/>
      <c r="AL35" s="313"/>
    </row>
    <row r="36" spans="1:38" s="312" customFormat="1" ht="12" thickBot="1" x14ac:dyDescent="0.35">
      <c r="A36" s="323"/>
      <c r="B36" s="322"/>
      <c r="C36" s="322"/>
      <c r="D36" s="322"/>
      <c r="E36" s="322"/>
      <c r="F36" s="322"/>
      <c r="G36" s="322"/>
      <c r="H36" s="322"/>
      <c r="I36" s="322"/>
      <c r="J36" s="322"/>
      <c r="K36" s="322"/>
      <c r="L36" s="321"/>
      <c r="M36" s="1467" t="e">
        <f>#REF!</f>
        <v>#REF!</v>
      </c>
      <c r="N36" s="1468"/>
      <c r="O36" s="1468"/>
      <c r="P36" s="1468"/>
      <c r="Q36" s="1468"/>
      <c r="R36" s="1468"/>
      <c r="S36" s="1468"/>
      <c r="T36" s="1468"/>
      <c r="U36" s="1469"/>
      <c r="V36" s="1467" t="e">
        <f>#REF!</f>
        <v>#REF!</v>
      </c>
      <c r="W36" s="1468"/>
      <c r="X36" s="1468"/>
      <c r="Y36" s="1468"/>
      <c r="Z36" s="1468"/>
      <c r="AA36" s="1468"/>
      <c r="AB36" s="1468"/>
      <c r="AC36" s="1469"/>
      <c r="AD36" s="1467" t="e">
        <f>#REF!</f>
        <v>#REF!</v>
      </c>
      <c r="AE36" s="1468"/>
      <c r="AF36" s="1468"/>
      <c r="AG36" s="1468"/>
      <c r="AH36" s="1468"/>
      <c r="AI36" s="1468"/>
      <c r="AJ36" s="1468"/>
      <c r="AK36" s="1468"/>
      <c r="AL36" s="1470"/>
    </row>
    <row r="37" spans="1:38" s="312" customFormat="1" ht="13.15" x14ac:dyDescent="0.3">
      <c r="W37" s="307"/>
      <c r="X37" s="307"/>
      <c r="Y37" s="307"/>
      <c r="Z37" s="307"/>
      <c r="AA37" s="307"/>
      <c r="AB37" s="307"/>
      <c r="AC37" s="307"/>
      <c r="AD37" s="307"/>
      <c r="AE37" s="307"/>
      <c r="AF37" s="307"/>
      <c r="AG37" s="307"/>
      <c r="AH37" s="307"/>
      <c r="AI37" s="307"/>
      <c r="AJ37" s="307"/>
      <c r="AK37" s="307"/>
    </row>
    <row r="38" spans="1:38" s="312" customFormat="1" ht="13.15" x14ac:dyDescent="0.3">
      <c r="W38" s="307"/>
      <c r="X38" s="307"/>
      <c r="Y38" s="307"/>
      <c r="Z38" s="307"/>
      <c r="AA38" s="307"/>
      <c r="AB38" s="307"/>
      <c r="AC38" s="307"/>
      <c r="AD38" s="307"/>
      <c r="AE38" s="307"/>
      <c r="AF38" s="307"/>
      <c r="AG38" s="307"/>
      <c r="AH38" s="307"/>
      <c r="AI38" s="307"/>
      <c r="AJ38" s="307"/>
      <c r="AK38" s="307"/>
    </row>
    <row r="39" spans="1:38" s="312" customFormat="1" x14ac:dyDescent="0.25">
      <c r="W39" s="307"/>
      <c r="X39" s="307"/>
      <c r="Y39" s="307"/>
      <c r="Z39" s="307"/>
      <c r="AA39" s="307"/>
      <c r="AB39" s="307"/>
      <c r="AC39" s="307"/>
      <c r="AD39" s="307"/>
      <c r="AE39" s="307"/>
      <c r="AF39" s="307"/>
      <c r="AG39" s="307"/>
      <c r="AH39" s="307"/>
      <c r="AI39" s="307"/>
      <c r="AJ39" s="307"/>
      <c r="AK39" s="307"/>
    </row>
    <row r="40" spans="1:38" ht="13.5" thickBot="1" x14ac:dyDescent="0.3">
      <c r="W40" s="307"/>
      <c r="X40" s="307"/>
      <c r="Y40" s="307"/>
      <c r="Z40" s="307"/>
      <c r="AA40" s="307"/>
      <c r="AB40" s="307"/>
      <c r="AC40" s="307"/>
      <c r="AD40" s="307"/>
      <c r="AE40" s="307"/>
      <c r="AF40" s="307"/>
      <c r="AG40" s="307"/>
      <c r="AH40" s="307"/>
      <c r="AI40" s="307"/>
      <c r="AJ40" s="307"/>
      <c r="AK40" s="307"/>
    </row>
    <row r="41" spans="1:38" s="312" customFormat="1" x14ac:dyDescent="0.25">
      <c r="B41" s="320" t="s">
        <v>1344</v>
      </c>
      <c r="C41" s="319"/>
      <c r="D41" s="319"/>
      <c r="E41" s="319"/>
      <c r="F41" s="319"/>
      <c r="G41" s="319"/>
      <c r="H41" s="319"/>
      <c r="I41" s="319"/>
      <c r="J41" s="319"/>
      <c r="K41" s="319"/>
      <c r="L41" s="319"/>
      <c r="M41" s="319"/>
      <c r="N41" s="319"/>
      <c r="O41" s="319"/>
      <c r="P41" s="319"/>
      <c r="Q41" s="319"/>
      <c r="R41" s="319"/>
      <c r="S41" s="319"/>
      <c r="T41" s="319"/>
      <c r="U41" s="319"/>
      <c r="V41" s="319"/>
      <c r="W41" s="318"/>
      <c r="X41" s="318"/>
      <c r="Y41" s="318"/>
      <c r="Z41" s="318"/>
      <c r="AA41" s="318"/>
      <c r="AB41" s="318"/>
      <c r="AC41" s="318"/>
      <c r="AD41" s="318"/>
      <c r="AE41" s="318"/>
      <c r="AF41" s="318"/>
      <c r="AG41" s="318"/>
      <c r="AH41" s="318"/>
      <c r="AI41" s="318"/>
      <c r="AJ41" s="317"/>
      <c r="AK41" s="307"/>
    </row>
    <row r="42" spans="1:38" s="312" customFormat="1" x14ac:dyDescent="0.25">
      <c r="B42" s="314"/>
      <c r="W42" s="307"/>
      <c r="X42" s="307"/>
      <c r="Y42" s="307"/>
      <c r="Z42" s="307"/>
      <c r="AA42" s="307"/>
      <c r="AB42" s="307"/>
      <c r="AC42" s="307"/>
      <c r="AD42" s="307"/>
      <c r="AE42" s="307"/>
      <c r="AF42" s="307"/>
      <c r="AG42" s="307"/>
      <c r="AH42" s="307"/>
      <c r="AI42" s="307"/>
      <c r="AJ42" s="313"/>
      <c r="AK42" s="307"/>
    </row>
    <row r="43" spans="1:38" x14ac:dyDescent="0.25">
      <c r="B43" s="316"/>
      <c r="W43" s="307"/>
      <c r="X43" s="307"/>
      <c r="Y43" s="307"/>
      <c r="Z43" s="307"/>
      <c r="AA43" s="307"/>
      <c r="AB43" s="307"/>
      <c r="AC43" s="307"/>
      <c r="AD43" s="307"/>
      <c r="AE43" s="307"/>
      <c r="AF43" s="307"/>
      <c r="AG43" s="307"/>
      <c r="AH43" s="307"/>
      <c r="AI43" s="307"/>
      <c r="AJ43" s="313"/>
      <c r="AK43" s="307"/>
    </row>
    <row r="44" spans="1:38" s="312" customFormat="1" x14ac:dyDescent="0.25">
      <c r="B44" s="314"/>
      <c r="W44" s="307"/>
      <c r="X44" s="307"/>
      <c r="Y44" s="307"/>
      <c r="Z44" s="307"/>
      <c r="AA44" s="307"/>
      <c r="AB44" s="307"/>
      <c r="AC44" s="307"/>
      <c r="AD44" s="307"/>
      <c r="AE44" s="307"/>
      <c r="AF44" s="307"/>
      <c r="AG44" s="307"/>
      <c r="AH44" s="307"/>
      <c r="AI44" s="307"/>
      <c r="AJ44" s="313"/>
      <c r="AK44" s="307"/>
    </row>
    <row r="45" spans="1:38" s="306" customFormat="1" x14ac:dyDescent="0.25">
      <c r="B45" s="315"/>
      <c r="W45" s="307"/>
      <c r="X45" s="307"/>
      <c r="Y45" s="307"/>
      <c r="Z45" s="307"/>
      <c r="AA45" s="307"/>
      <c r="AB45" s="307"/>
      <c r="AC45" s="307"/>
      <c r="AD45" s="307"/>
      <c r="AE45" s="307"/>
      <c r="AF45" s="307"/>
      <c r="AG45" s="307"/>
      <c r="AH45" s="307"/>
      <c r="AI45" s="307"/>
      <c r="AJ45" s="313"/>
      <c r="AK45" s="307"/>
    </row>
    <row r="46" spans="1:38" s="306" customFormat="1" x14ac:dyDescent="0.25">
      <c r="B46" s="315"/>
      <c r="W46" s="307"/>
      <c r="X46" s="307"/>
      <c r="Y46" s="307"/>
      <c r="Z46" s="307"/>
      <c r="AA46" s="307"/>
      <c r="AB46" s="307"/>
      <c r="AC46" s="307"/>
      <c r="AD46" s="307"/>
      <c r="AE46" s="307"/>
      <c r="AF46" s="307"/>
      <c r="AG46" s="307"/>
      <c r="AH46" s="307"/>
      <c r="AI46" s="307"/>
      <c r="AJ46" s="313"/>
      <c r="AK46" s="307"/>
    </row>
    <row r="47" spans="1:38" s="312" customFormat="1" x14ac:dyDescent="0.25">
      <c r="B47" s="314"/>
      <c r="W47" s="307"/>
      <c r="X47" s="307"/>
      <c r="Y47" s="307"/>
      <c r="Z47" s="307"/>
      <c r="AA47" s="307"/>
      <c r="AB47" s="307"/>
      <c r="AC47" s="307"/>
      <c r="AD47" s="307"/>
      <c r="AE47" s="307"/>
      <c r="AF47" s="307"/>
      <c r="AG47" s="307"/>
      <c r="AH47" s="307"/>
      <c r="AI47" s="307"/>
      <c r="AJ47" s="313"/>
      <c r="AK47" s="307"/>
    </row>
    <row r="48" spans="1:38" s="312" customFormat="1" x14ac:dyDescent="0.25">
      <c r="B48" s="314"/>
      <c r="W48" s="307"/>
      <c r="X48" s="307"/>
      <c r="Y48" s="307"/>
      <c r="Z48" s="307"/>
      <c r="AA48" s="307"/>
      <c r="AB48" s="307"/>
      <c r="AC48" s="307"/>
      <c r="AD48" s="307"/>
      <c r="AE48" s="307"/>
      <c r="AF48" s="307"/>
      <c r="AG48" s="307"/>
      <c r="AH48" s="307"/>
      <c r="AI48" s="307"/>
      <c r="AJ48" s="313"/>
      <c r="AK48" s="307"/>
    </row>
    <row r="49" spans="2:37" s="312" customFormat="1" x14ac:dyDescent="0.25">
      <c r="B49" s="314"/>
      <c r="W49" s="307"/>
      <c r="X49" s="307"/>
      <c r="Y49" s="307"/>
      <c r="Z49" s="307"/>
      <c r="AA49" s="307"/>
      <c r="AB49" s="307"/>
      <c r="AC49" s="307"/>
      <c r="AD49" s="307"/>
      <c r="AE49" s="307"/>
      <c r="AF49" s="307"/>
      <c r="AG49" s="307"/>
      <c r="AH49" s="307"/>
      <c r="AI49" s="307"/>
      <c r="AJ49" s="313"/>
      <c r="AK49" s="307"/>
    </row>
    <row r="50" spans="2:37" s="312" customFormat="1" x14ac:dyDescent="0.25">
      <c r="B50" s="314"/>
      <c r="W50" s="307"/>
      <c r="X50" s="307"/>
      <c r="Y50" s="307"/>
      <c r="Z50" s="307"/>
      <c r="AA50" s="307"/>
      <c r="AB50" s="307"/>
      <c r="AC50" s="307"/>
      <c r="AD50" s="307"/>
      <c r="AE50" s="307"/>
      <c r="AF50" s="307"/>
      <c r="AG50" s="307"/>
      <c r="AH50" s="307"/>
      <c r="AI50" s="307"/>
      <c r="AJ50" s="313"/>
      <c r="AK50" s="307"/>
    </row>
    <row r="51" spans="2:37" s="306" customFormat="1" ht="13.5" thickBot="1" x14ac:dyDescent="0.3">
      <c r="B51" s="311"/>
      <c r="C51" s="310"/>
      <c r="D51" s="310"/>
      <c r="E51" s="310"/>
      <c r="F51" s="310"/>
      <c r="G51" s="310" t="s">
        <v>1345</v>
      </c>
      <c r="H51" s="310"/>
      <c r="I51" s="310"/>
      <c r="J51" s="310"/>
      <c r="K51" s="310"/>
      <c r="L51" s="310"/>
      <c r="M51" s="310"/>
      <c r="N51" s="310"/>
      <c r="O51" s="310"/>
      <c r="P51" s="310"/>
      <c r="Q51" s="310"/>
      <c r="R51" s="310"/>
      <c r="S51" s="310"/>
      <c r="T51" s="310"/>
      <c r="U51" s="310" t="s">
        <v>1346</v>
      </c>
      <c r="V51" s="310"/>
      <c r="W51" s="309"/>
      <c r="X51" s="309"/>
      <c r="Y51" s="309"/>
      <c r="Z51" s="309"/>
      <c r="AA51" s="309"/>
      <c r="AB51" s="309"/>
      <c r="AC51" s="309"/>
      <c r="AD51" s="309"/>
      <c r="AE51" s="309"/>
      <c r="AF51" s="309"/>
      <c r="AG51" s="309"/>
      <c r="AH51" s="309"/>
      <c r="AI51" s="309"/>
      <c r="AJ51" s="308"/>
      <c r="AK51" s="307"/>
    </row>
  </sheetData>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1"/>
  <headerFooter alignWithMargins="0">
    <oddFooter>&amp;LMF SR č. 24219/3/2008/1&amp;RPage 1</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J66"/>
  <sheetViews>
    <sheetView view="pageBreakPreview" zoomScaleNormal="100" zoomScaleSheetLayoutView="100" workbookViewId="0">
      <selection activeCell="E5" sqref="E5"/>
    </sheetView>
  </sheetViews>
  <sheetFormatPr defaultColWidth="9.140625" defaultRowHeight="10.5" x14ac:dyDescent="0.25"/>
  <cols>
    <col min="1" max="1" width="4.42578125" style="441" customWidth="1"/>
    <col min="2" max="2" width="35" style="441" customWidth="1"/>
    <col min="3" max="3" width="3.5703125" style="441" customWidth="1"/>
    <col min="4" max="4" width="6.85546875" style="441" customWidth="1"/>
    <col min="5" max="6" width="29.5703125" style="441" customWidth="1"/>
    <col min="7" max="16384" width="9.140625" style="441"/>
  </cols>
  <sheetData>
    <row r="1" spans="1:10" s="356" customFormat="1" ht="7.5" customHeight="1" x14ac:dyDescent="0.3">
      <c r="A1" s="411"/>
    </row>
    <row r="2" spans="1:10" s="356" customFormat="1" ht="17.25" customHeight="1" x14ac:dyDescent="0.25">
      <c r="A2" s="411"/>
      <c r="B2" s="434" t="s">
        <v>1861</v>
      </c>
      <c r="C2" s="555"/>
      <c r="D2" s="556" t="s">
        <v>1347</v>
      </c>
      <c r="E2" s="557" t="e">
        <f>"  "&amp;#REF!&amp;"  "&amp;#REF!&amp;"  "&amp;#REF!&amp;"  "&amp;#REF!&amp;"  "&amp;#REF!&amp;"  "&amp;#REF!&amp;"  "&amp;#REF!&amp;"  "&amp;#REF!&amp;"  "&amp;#REF!&amp;"  "&amp;#REF!</f>
        <v>#REF!</v>
      </c>
    </row>
    <row r="3" spans="1:10" s="356" customFormat="1" ht="7.5" customHeight="1" thickBot="1" x14ac:dyDescent="0.35">
      <c r="A3" s="411"/>
      <c r="B3" s="486"/>
    </row>
    <row r="4" spans="1:10" s="466" customFormat="1" ht="11.25" customHeight="1" x14ac:dyDescent="0.3">
      <c r="A4" s="485"/>
      <c r="B4" s="484"/>
      <c r="C4" s="483"/>
      <c r="D4" s="482"/>
      <c r="E4" s="1532" t="s">
        <v>1428</v>
      </c>
      <c r="F4" s="1559"/>
    </row>
    <row r="5" spans="1:10" s="466" customFormat="1" ht="33.75" customHeight="1" x14ac:dyDescent="0.3">
      <c r="A5" s="481" t="s">
        <v>1348</v>
      </c>
      <c r="B5" s="480" t="s">
        <v>1188</v>
      </c>
      <c r="C5" s="479"/>
      <c r="D5" s="478" t="s">
        <v>1429</v>
      </c>
      <c r="E5" s="523" t="s">
        <v>1430</v>
      </c>
      <c r="F5" s="476" t="s">
        <v>1431</v>
      </c>
    </row>
    <row r="6" spans="1:10" s="466" customFormat="1" ht="29.65" customHeight="1" x14ac:dyDescent="0.3">
      <c r="A6" s="415" t="s">
        <v>777</v>
      </c>
      <c r="B6" s="447" t="s">
        <v>1670</v>
      </c>
      <c r="C6" s="446"/>
      <c r="D6" s="412" t="s">
        <v>778</v>
      </c>
      <c r="E6" s="498">
        <f>'P&amp;L old'!D9</f>
        <v>0</v>
      </c>
      <c r="F6" s="445">
        <f>'P&amp;L old'!E9</f>
        <v>0</v>
      </c>
    </row>
    <row r="7" spans="1:10" s="466" customFormat="1" ht="29.65" customHeight="1" x14ac:dyDescent="0.3">
      <c r="A7" s="415" t="s">
        <v>779</v>
      </c>
      <c r="B7" s="447" t="s">
        <v>1432</v>
      </c>
      <c r="C7" s="446"/>
      <c r="D7" s="412" t="s">
        <v>781</v>
      </c>
      <c r="E7" s="498">
        <f>'P&amp;L old'!D10</f>
        <v>0</v>
      </c>
      <c r="F7" s="445">
        <f>'P&amp;L old'!E10</f>
        <v>0</v>
      </c>
    </row>
    <row r="8" spans="1:10" s="471" customFormat="1" ht="29.65" customHeight="1" x14ac:dyDescent="0.3">
      <c r="A8" s="416" t="s">
        <v>782</v>
      </c>
      <c r="B8" s="449" t="s">
        <v>783</v>
      </c>
      <c r="C8" s="448"/>
      <c r="D8" s="422" t="s">
        <v>784</v>
      </c>
      <c r="E8" s="498">
        <f>'P&amp;L old'!D11</f>
        <v>0</v>
      </c>
      <c r="F8" s="445">
        <f>'P&amp;L old'!E11</f>
        <v>0</v>
      </c>
    </row>
    <row r="9" spans="1:10" s="471" customFormat="1" ht="29.65" customHeight="1" x14ac:dyDescent="0.3">
      <c r="A9" s="416" t="s">
        <v>785</v>
      </c>
      <c r="B9" s="449" t="s">
        <v>786</v>
      </c>
      <c r="C9" s="448"/>
      <c r="D9" s="422" t="s">
        <v>787</v>
      </c>
      <c r="E9" s="498">
        <f>'P&amp;L old'!D12</f>
        <v>0</v>
      </c>
      <c r="F9" s="445">
        <f>'P&amp;L old'!E12</f>
        <v>0</v>
      </c>
    </row>
    <row r="10" spans="1:10" s="466" customFormat="1" ht="29.65" customHeight="1" x14ac:dyDescent="0.3">
      <c r="A10" s="414" t="s">
        <v>788</v>
      </c>
      <c r="B10" s="447" t="s">
        <v>789</v>
      </c>
      <c r="C10" s="446"/>
      <c r="D10" s="412" t="s">
        <v>790</v>
      </c>
      <c r="E10" s="498">
        <f>'P&amp;L old'!D13</f>
        <v>0</v>
      </c>
      <c r="F10" s="445">
        <f>'P&amp;L old'!E13</f>
        <v>0</v>
      </c>
    </row>
    <row r="11" spans="1:10" s="466" customFormat="1" ht="29.65" customHeight="1" x14ac:dyDescent="0.3">
      <c r="A11" s="414" t="s">
        <v>496</v>
      </c>
      <c r="B11" s="447" t="s">
        <v>791</v>
      </c>
      <c r="C11" s="446"/>
      <c r="D11" s="412" t="s">
        <v>792</v>
      </c>
      <c r="E11" s="498">
        <f>'P&amp;L old'!D14</f>
        <v>0</v>
      </c>
      <c r="F11" s="445">
        <f>'P&amp;L old'!E14</f>
        <v>0</v>
      </c>
    </row>
    <row r="12" spans="1:10" s="466" customFormat="1" ht="29.65" customHeight="1" x14ac:dyDescent="0.3">
      <c r="A12" s="414" t="s">
        <v>499</v>
      </c>
      <c r="B12" s="447" t="s">
        <v>793</v>
      </c>
      <c r="C12" s="446"/>
      <c r="D12" s="412" t="s">
        <v>794</v>
      </c>
      <c r="E12" s="498">
        <f>'P&amp;L old'!D15</f>
        <v>0</v>
      </c>
      <c r="F12" s="445">
        <f>'P&amp;L old'!E15</f>
        <v>0</v>
      </c>
    </row>
    <row r="13" spans="1:10" s="471" customFormat="1" ht="29.65" customHeight="1" x14ac:dyDescent="0.3">
      <c r="A13" s="416" t="s">
        <v>558</v>
      </c>
      <c r="B13" s="449" t="s">
        <v>795</v>
      </c>
      <c r="C13" s="448"/>
      <c r="D13" s="422" t="s">
        <v>796</v>
      </c>
      <c r="E13" s="498">
        <f>'P&amp;L old'!D16</f>
        <v>0</v>
      </c>
      <c r="F13" s="445">
        <f>'P&amp;L old'!E16</f>
        <v>0</v>
      </c>
      <c r="J13" s="466"/>
    </row>
    <row r="14" spans="1:10" s="466" customFormat="1" ht="29.65" customHeight="1" x14ac:dyDescent="0.3">
      <c r="A14" s="415" t="s">
        <v>797</v>
      </c>
      <c r="B14" s="447" t="s">
        <v>798</v>
      </c>
      <c r="C14" s="446"/>
      <c r="D14" s="412" t="s">
        <v>799</v>
      </c>
      <c r="E14" s="498">
        <f>'P&amp;L old'!D17</f>
        <v>0</v>
      </c>
      <c r="F14" s="445">
        <f>'P&amp;L old'!E17</f>
        <v>0</v>
      </c>
    </row>
    <row r="15" spans="1:10" s="466" customFormat="1" ht="29.65" customHeight="1" x14ac:dyDescent="0.3">
      <c r="A15" s="415" t="s">
        <v>800</v>
      </c>
      <c r="B15" s="447" t="s">
        <v>801</v>
      </c>
      <c r="C15" s="446"/>
      <c r="D15" s="412" t="s">
        <v>802</v>
      </c>
      <c r="E15" s="498">
        <f>'P&amp;L old'!D18</f>
        <v>0</v>
      </c>
      <c r="F15" s="445">
        <f>'P&amp;L old'!E18</f>
        <v>0</v>
      </c>
    </row>
    <row r="16" spans="1:10" s="471" customFormat="1" ht="29.65" customHeight="1" x14ac:dyDescent="0.3">
      <c r="A16" s="416" t="s">
        <v>782</v>
      </c>
      <c r="B16" s="449" t="s">
        <v>803</v>
      </c>
      <c r="C16" s="448"/>
      <c r="D16" s="422" t="s">
        <v>804</v>
      </c>
      <c r="E16" s="498">
        <f>'P&amp;L old'!D19</f>
        <v>0</v>
      </c>
      <c r="F16" s="445">
        <f>'P&amp;L old'!E19</f>
        <v>0</v>
      </c>
    </row>
    <row r="17" spans="1:6" s="466" customFormat="1" ht="29.65" customHeight="1" x14ac:dyDescent="0.25">
      <c r="A17" s="415" t="s">
        <v>627</v>
      </c>
      <c r="B17" s="447" t="s">
        <v>805</v>
      </c>
      <c r="C17" s="446"/>
      <c r="D17" s="412" t="s">
        <v>806</v>
      </c>
      <c r="E17" s="498">
        <f>'P&amp;L old'!D20</f>
        <v>0</v>
      </c>
      <c r="F17" s="445">
        <f>'P&amp;L old'!E20</f>
        <v>0</v>
      </c>
    </row>
    <row r="18" spans="1:6" s="466" customFormat="1" ht="29.65" customHeight="1" x14ac:dyDescent="0.3">
      <c r="A18" s="415" t="s">
        <v>630</v>
      </c>
      <c r="B18" s="447" t="s">
        <v>807</v>
      </c>
      <c r="C18" s="446"/>
      <c r="D18" s="412" t="s">
        <v>808</v>
      </c>
      <c r="E18" s="498">
        <f>'P&amp;L old'!D21</f>
        <v>0</v>
      </c>
      <c r="F18" s="445">
        <f>'P&amp;L old'!E21</f>
        <v>0</v>
      </c>
    </row>
    <row r="19" spans="1:6" s="466" customFormat="1" ht="29.65" customHeight="1" x14ac:dyDescent="0.3">
      <c r="A19" s="415" t="s">
        <v>800</v>
      </c>
      <c r="B19" s="447" t="s">
        <v>809</v>
      </c>
      <c r="C19" s="446"/>
      <c r="D19" s="412" t="s">
        <v>810</v>
      </c>
      <c r="E19" s="498">
        <f>'P&amp;L old'!D22</f>
        <v>0</v>
      </c>
      <c r="F19" s="445">
        <f>'P&amp;L old'!E22</f>
        <v>0</v>
      </c>
    </row>
    <row r="20" spans="1:6" s="466" customFormat="1" ht="29.65" customHeight="1" x14ac:dyDescent="0.3">
      <c r="A20" s="415" t="s">
        <v>811</v>
      </c>
      <c r="B20" s="447" t="s">
        <v>812</v>
      </c>
      <c r="C20" s="446"/>
      <c r="D20" s="412" t="s">
        <v>813</v>
      </c>
      <c r="E20" s="498">
        <f>'P&amp;L old'!D23</f>
        <v>0</v>
      </c>
      <c r="F20" s="445">
        <f>'P&amp;L old'!E23</f>
        <v>0</v>
      </c>
    </row>
    <row r="21" spans="1:6" s="466" customFormat="1" ht="29.65" customHeight="1" x14ac:dyDescent="0.3">
      <c r="A21" s="415" t="s">
        <v>814</v>
      </c>
      <c r="B21" s="447" t="s">
        <v>815</v>
      </c>
      <c r="C21" s="446"/>
      <c r="D21" s="412" t="s">
        <v>816</v>
      </c>
      <c r="E21" s="498">
        <f>'P&amp;L old'!D24</f>
        <v>0</v>
      </c>
      <c r="F21" s="445">
        <f>'P&amp;L old'!E24</f>
        <v>0</v>
      </c>
    </row>
    <row r="22" spans="1:6" s="466" customFormat="1" ht="29.65" customHeight="1" x14ac:dyDescent="0.3">
      <c r="A22" s="415" t="s">
        <v>817</v>
      </c>
      <c r="B22" s="447" t="s">
        <v>818</v>
      </c>
      <c r="C22" s="446"/>
      <c r="D22" s="412" t="s">
        <v>819</v>
      </c>
      <c r="E22" s="498">
        <f>'P&amp;L old'!D25</f>
        <v>0</v>
      </c>
      <c r="F22" s="445">
        <f>'P&amp;L old'!E25</f>
        <v>0</v>
      </c>
    </row>
    <row r="23" spans="1:6" s="466" customFormat="1" ht="29.65" customHeight="1" x14ac:dyDescent="0.25">
      <c r="A23" s="415" t="s">
        <v>820</v>
      </c>
      <c r="B23" s="447" t="s">
        <v>821</v>
      </c>
      <c r="C23" s="446"/>
      <c r="D23" s="412" t="s">
        <v>822</v>
      </c>
      <c r="E23" s="498">
        <f>'P&amp;L old'!D26</f>
        <v>0</v>
      </c>
      <c r="F23" s="445">
        <f>'P&amp;L old'!E26</f>
        <v>0</v>
      </c>
    </row>
    <row r="24" spans="1:6" s="466" customFormat="1" ht="29.65" customHeight="1" x14ac:dyDescent="0.25">
      <c r="A24" s="415" t="s">
        <v>823</v>
      </c>
      <c r="B24" s="447" t="s">
        <v>824</v>
      </c>
      <c r="C24" s="446"/>
      <c r="D24" s="412" t="s">
        <v>825</v>
      </c>
      <c r="E24" s="498">
        <f>'P&amp;L old'!D27</f>
        <v>0</v>
      </c>
      <c r="F24" s="445">
        <f>'P&amp;L old'!E27</f>
        <v>0</v>
      </c>
    </row>
    <row r="25" spans="1:6" s="466" customFormat="1" ht="29.65" customHeight="1" x14ac:dyDescent="0.25">
      <c r="A25" s="415" t="s">
        <v>826</v>
      </c>
      <c r="B25" s="447" t="s">
        <v>827</v>
      </c>
      <c r="C25" s="446"/>
      <c r="D25" s="412" t="s">
        <v>828</v>
      </c>
      <c r="E25" s="498">
        <f>'P&amp;L old'!D28</f>
        <v>0</v>
      </c>
      <c r="F25" s="445">
        <f>'P&amp;L old'!E28</f>
        <v>0</v>
      </c>
    </row>
    <row r="26" spans="1:6" s="466" customFormat="1" ht="29.65" customHeight="1" x14ac:dyDescent="0.25">
      <c r="A26" s="415" t="s">
        <v>829</v>
      </c>
      <c r="B26" s="475" t="s">
        <v>830</v>
      </c>
      <c r="C26" s="474"/>
      <c r="D26" s="412" t="s">
        <v>831</v>
      </c>
      <c r="E26" s="498">
        <f>'P&amp;L old'!D29</f>
        <v>0</v>
      </c>
      <c r="F26" s="445">
        <f>'P&amp;L old'!E29</f>
        <v>0</v>
      </c>
    </row>
    <row r="27" spans="1:6" s="466" customFormat="1" ht="29.65" customHeight="1" x14ac:dyDescent="0.25">
      <c r="A27" s="415" t="s">
        <v>832</v>
      </c>
      <c r="B27" s="447" t="s">
        <v>1433</v>
      </c>
      <c r="C27" s="446"/>
      <c r="D27" s="412" t="s">
        <v>834</v>
      </c>
      <c r="E27" s="498">
        <f>'P&amp;L old'!D30</f>
        <v>0</v>
      </c>
      <c r="F27" s="445">
        <f>'P&amp;L old'!E30</f>
        <v>0</v>
      </c>
    </row>
    <row r="28" spans="1:6" s="466" customFormat="1" ht="29.65" customHeight="1" x14ac:dyDescent="0.25">
      <c r="A28" s="415" t="s">
        <v>835</v>
      </c>
      <c r="B28" s="475" t="s">
        <v>1434</v>
      </c>
      <c r="C28" s="474"/>
      <c r="D28" s="412" t="s">
        <v>837</v>
      </c>
      <c r="E28" s="498">
        <f>'P&amp;L old'!D31</f>
        <v>0</v>
      </c>
      <c r="F28" s="445">
        <f>'P&amp;L old'!E31</f>
        <v>0</v>
      </c>
    </row>
    <row r="29" spans="1:6" s="466" customFormat="1" ht="29.65" customHeight="1" x14ac:dyDescent="0.25">
      <c r="A29" s="415" t="s">
        <v>838</v>
      </c>
      <c r="B29" s="447" t="s">
        <v>839</v>
      </c>
      <c r="C29" s="446"/>
      <c r="D29" s="412" t="s">
        <v>840</v>
      </c>
      <c r="E29" s="498">
        <f>'P&amp;L old'!D32</f>
        <v>0</v>
      </c>
      <c r="F29" s="445">
        <f>'P&amp;L old'!E32</f>
        <v>0</v>
      </c>
    </row>
    <row r="30" spans="1:6" s="466" customFormat="1" ht="29.65" customHeight="1" x14ac:dyDescent="0.25">
      <c r="A30" s="415" t="s">
        <v>841</v>
      </c>
      <c r="B30" s="447" t="s">
        <v>842</v>
      </c>
      <c r="C30" s="446"/>
      <c r="D30" s="412" t="s">
        <v>843</v>
      </c>
      <c r="E30" s="498">
        <f>'P&amp;L old'!D33</f>
        <v>0</v>
      </c>
      <c r="F30" s="445">
        <f>'P&amp;L old'!E33</f>
        <v>0</v>
      </c>
    </row>
    <row r="31" spans="1:6" s="471" customFormat="1" ht="33.75" customHeight="1" x14ac:dyDescent="0.25">
      <c r="A31" s="416" t="s">
        <v>844</v>
      </c>
      <c r="B31" s="473" t="s">
        <v>845</v>
      </c>
      <c r="C31" s="472"/>
      <c r="D31" s="422" t="s">
        <v>846</v>
      </c>
      <c r="E31" s="498">
        <f>'P&amp;L old'!D34</f>
        <v>0</v>
      </c>
      <c r="F31" s="445">
        <f>'P&amp;L old'!E34</f>
        <v>0</v>
      </c>
    </row>
    <row r="32" spans="1:6" s="466" customFormat="1" ht="29.65" customHeight="1" thickBot="1" x14ac:dyDescent="0.3">
      <c r="A32" s="470" t="s">
        <v>847</v>
      </c>
      <c r="B32" s="469" t="s">
        <v>848</v>
      </c>
      <c r="C32" s="468"/>
      <c r="D32" s="467" t="s">
        <v>849</v>
      </c>
      <c r="E32" s="558">
        <f>'P&amp;L old'!D35</f>
        <v>0</v>
      </c>
      <c r="F32" s="559">
        <f>'P&amp;L old'!E35</f>
        <v>0</v>
      </c>
    </row>
    <row r="33" spans="1:6" ht="24.75" customHeight="1" x14ac:dyDescent="0.25">
      <c r="A33" s="458" t="s">
        <v>850</v>
      </c>
      <c r="B33" s="457" t="s">
        <v>851</v>
      </c>
      <c r="C33" s="456"/>
      <c r="D33" s="455" t="s">
        <v>852</v>
      </c>
      <c r="E33" s="544">
        <f>'P&amp;L old'!D36</f>
        <v>0</v>
      </c>
      <c r="F33" s="560">
        <f>'P&amp;L old'!E36</f>
        <v>0</v>
      </c>
    </row>
    <row r="34" spans="1:6" ht="30.75" customHeight="1" x14ac:dyDescent="0.25">
      <c r="A34" s="458" t="s">
        <v>853</v>
      </c>
      <c r="B34" s="465" t="s">
        <v>1435</v>
      </c>
      <c r="C34" s="464"/>
      <c r="D34" s="455" t="s">
        <v>855</v>
      </c>
      <c r="E34" s="544">
        <f>'P&amp;L old'!D37</f>
        <v>0</v>
      </c>
      <c r="F34" s="560">
        <f>'P&amp;L old'!E37</f>
        <v>0</v>
      </c>
    </row>
    <row r="35" spans="1:6" ht="36.75" customHeight="1" x14ac:dyDescent="0.25">
      <c r="A35" s="415" t="s">
        <v>856</v>
      </c>
      <c r="B35" s="447" t="s">
        <v>857</v>
      </c>
      <c r="C35" s="446"/>
      <c r="D35" s="412" t="s">
        <v>858</v>
      </c>
      <c r="E35" s="498">
        <f>'P&amp;L old'!D38</f>
        <v>0</v>
      </c>
      <c r="F35" s="445">
        <f>'P&amp;L old'!E38</f>
        <v>0</v>
      </c>
    </row>
    <row r="36" spans="1:6" ht="30.75" customHeight="1" x14ac:dyDescent="0.25">
      <c r="A36" s="415" t="s">
        <v>859</v>
      </c>
      <c r="B36" s="447" t="s">
        <v>860</v>
      </c>
      <c r="C36" s="446"/>
      <c r="D36" s="412" t="s">
        <v>861</v>
      </c>
      <c r="E36" s="498">
        <f>'P&amp;L old'!D39</f>
        <v>0</v>
      </c>
      <c r="F36" s="445">
        <f>'P&amp;L old'!E39</f>
        <v>0</v>
      </c>
    </row>
    <row r="37" spans="1:6" ht="30" customHeight="1" x14ac:dyDescent="0.25">
      <c r="A37" s="415" t="s">
        <v>862</v>
      </c>
      <c r="B37" s="447" t="s">
        <v>863</v>
      </c>
      <c r="C37" s="446"/>
      <c r="D37" s="412" t="s">
        <v>864</v>
      </c>
      <c r="E37" s="498">
        <f>'P&amp;L old'!D40</f>
        <v>0</v>
      </c>
      <c r="F37" s="445">
        <f>'P&amp;L old'!E40</f>
        <v>0</v>
      </c>
    </row>
    <row r="38" spans="1:6" ht="26.25" customHeight="1" x14ac:dyDescent="0.25">
      <c r="A38" s="415" t="s">
        <v>865</v>
      </c>
      <c r="B38" s="447" t="s">
        <v>866</v>
      </c>
      <c r="C38" s="446"/>
      <c r="D38" s="412" t="s">
        <v>867</v>
      </c>
      <c r="E38" s="498">
        <f>'P&amp;L old'!D41</f>
        <v>0</v>
      </c>
      <c r="F38" s="445">
        <f>'P&amp;L old'!E41</f>
        <v>0</v>
      </c>
    </row>
    <row r="39" spans="1:6" ht="22.5" customHeight="1" x14ac:dyDescent="0.25">
      <c r="A39" s="415" t="s">
        <v>868</v>
      </c>
      <c r="B39" s="447" t="s">
        <v>869</v>
      </c>
      <c r="C39" s="446"/>
      <c r="D39" s="412" t="s">
        <v>870</v>
      </c>
      <c r="E39" s="498">
        <f>'P&amp;L old'!D42</f>
        <v>0</v>
      </c>
      <c r="F39" s="445">
        <f>'P&amp;L old'!E42</f>
        <v>0</v>
      </c>
    </row>
    <row r="40" spans="1:6" ht="30.75" customHeight="1" x14ac:dyDescent="0.25">
      <c r="A40" s="415" t="s">
        <v>871</v>
      </c>
      <c r="B40" s="447" t="s">
        <v>872</v>
      </c>
      <c r="C40" s="446"/>
      <c r="D40" s="412" t="s">
        <v>873</v>
      </c>
      <c r="E40" s="498">
        <f>'P&amp;L old'!D43</f>
        <v>0</v>
      </c>
      <c r="F40" s="445">
        <f>'P&amp;L old'!E43</f>
        <v>0</v>
      </c>
    </row>
    <row r="41" spans="1:6" ht="30" customHeight="1" x14ac:dyDescent="0.25">
      <c r="A41" s="415" t="s">
        <v>874</v>
      </c>
      <c r="B41" s="447" t="s">
        <v>875</v>
      </c>
      <c r="C41" s="446"/>
      <c r="D41" s="412" t="s">
        <v>876</v>
      </c>
      <c r="E41" s="498">
        <f>'P&amp;L old'!D44</f>
        <v>0</v>
      </c>
      <c r="F41" s="445">
        <f>'P&amp;L old'!E44</f>
        <v>0</v>
      </c>
    </row>
    <row r="42" spans="1:6" ht="32.25" customHeight="1" x14ac:dyDescent="0.25">
      <c r="A42" s="415" t="s">
        <v>877</v>
      </c>
      <c r="B42" s="447" t="s">
        <v>878</v>
      </c>
      <c r="C42" s="446"/>
      <c r="D42" s="412" t="s">
        <v>879</v>
      </c>
      <c r="E42" s="498">
        <f>'P&amp;L old'!D45</f>
        <v>0</v>
      </c>
      <c r="F42" s="445">
        <f>'P&amp;L old'!E45</f>
        <v>0</v>
      </c>
    </row>
    <row r="43" spans="1:6" ht="24" customHeight="1" x14ac:dyDescent="0.25">
      <c r="A43" s="415" t="s">
        <v>880</v>
      </c>
      <c r="B43" s="447" t="s">
        <v>881</v>
      </c>
      <c r="C43" s="446"/>
      <c r="D43" s="412" t="s">
        <v>882</v>
      </c>
      <c r="E43" s="498">
        <f>'P&amp;L old'!D46</f>
        <v>0</v>
      </c>
      <c r="F43" s="445">
        <f>'P&amp;L old'!E46</f>
        <v>0</v>
      </c>
    </row>
    <row r="44" spans="1:6" ht="26.25" customHeight="1" x14ac:dyDescent="0.25">
      <c r="A44" s="415" t="s">
        <v>883</v>
      </c>
      <c r="B44" s="447" t="s">
        <v>884</v>
      </c>
      <c r="C44" s="446"/>
      <c r="D44" s="412" t="s">
        <v>885</v>
      </c>
      <c r="E44" s="498">
        <f>'P&amp;L old'!D47</f>
        <v>0</v>
      </c>
      <c r="F44" s="445">
        <f>'P&amp;L old'!E47</f>
        <v>0</v>
      </c>
    </row>
    <row r="45" spans="1:6" ht="24.75" customHeight="1" x14ac:dyDescent="0.25">
      <c r="A45" s="415" t="s">
        <v>886</v>
      </c>
      <c r="B45" s="447" t="s">
        <v>887</v>
      </c>
      <c r="C45" s="446"/>
      <c r="D45" s="412" t="s">
        <v>888</v>
      </c>
      <c r="E45" s="498">
        <f>'P&amp;L old'!D48</f>
        <v>0</v>
      </c>
      <c r="F45" s="445">
        <f>'P&amp;L old'!E48</f>
        <v>0</v>
      </c>
    </row>
    <row r="46" spans="1:6" ht="27" customHeight="1" x14ac:dyDescent="0.25">
      <c r="A46" s="415" t="s">
        <v>889</v>
      </c>
      <c r="B46" s="447" t="s">
        <v>890</v>
      </c>
      <c r="C46" s="446"/>
      <c r="D46" s="412" t="s">
        <v>891</v>
      </c>
      <c r="E46" s="498">
        <f>'P&amp;L old'!D49</f>
        <v>0</v>
      </c>
      <c r="F46" s="445">
        <f>'P&amp;L old'!E49</f>
        <v>0</v>
      </c>
    </row>
    <row r="47" spans="1:6" ht="29.25" customHeight="1" x14ac:dyDescent="0.25">
      <c r="A47" s="415" t="s">
        <v>892</v>
      </c>
      <c r="B47" s="447" t="s">
        <v>893</v>
      </c>
      <c r="C47" s="446"/>
      <c r="D47" s="412" t="s">
        <v>894</v>
      </c>
      <c r="E47" s="498">
        <f>'P&amp;L old'!D50</f>
        <v>0</v>
      </c>
      <c r="F47" s="445">
        <f>'P&amp;L old'!E50</f>
        <v>0</v>
      </c>
    </row>
    <row r="48" spans="1:6" ht="27.75" customHeight="1" x14ac:dyDescent="0.25">
      <c r="A48" s="415" t="s">
        <v>895</v>
      </c>
      <c r="B48" s="447" t="s">
        <v>896</v>
      </c>
      <c r="C48" s="446"/>
      <c r="D48" s="412" t="s">
        <v>897</v>
      </c>
      <c r="E48" s="498">
        <f>'P&amp;L old'!D51</f>
        <v>0</v>
      </c>
      <c r="F48" s="445">
        <f>'P&amp;L old'!E51</f>
        <v>0</v>
      </c>
    </row>
    <row r="49" spans="1:6" ht="27.75" customHeight="1" x14ac:dyDescent="0.25">
      <c r="A49" s="415" t="s">
        <v>898</v>
      </c>
      <c r="B49" s="447" t="s">
        <v>899</v>
      </c>
      <c r="C49" s="446"/>
      <c r="D49" s="412" t="s">
        <v>900</v>
      </c>
      <c r="E49" s="498">
        <f>'P&amp;L old'!D52</f>
        <v>0</v>
      </c>
      <c r="F49" s="445">
        <f>'P&amp;L old'!E52</f>
        <v>0</v>
      </c>
    </row>
    <row r="50" spans="1:6" ht="27.75" customHeight="1" x14ac:dyDescent="0.25">
      <c r="A50" s="415" t="s">
        <v>901</v>
      </c>
      <c r="B50" s="447" t="s">
        <v>902</v>
      </c>
      <c r="C50" s="446"/>
      <c r="D50" s="412" t="s">
        <v>903</v>
      </c>
      <c r="E50" s="498">
        <f>'P&amp;L old'!D53</f>
        <v>0</v>
      </c>
      <c r="F50" s="445">
        <f>'P&amp;L old'!E53</f>
        <v>0</v>
      </c>
    </row>
    <row r="51" spans="1:6" s="442" customFormat="1" ht="44.25" customHeight="1" x14ac:dyDescent="0.25">
      <c r="A51" s="461" t="s">
        <v>844</v>
      </c>
      <c r="B51" s="463" t="s">
        <v>1436</v>
      </c>
      <c r="C51" s="462"/>
      <c r="D51" s="422" t="s">
        <v>905</v>
      </c>
      <c r="E51" s="498">
        <f>'P&amp;L old'!D54</f>
        <v>0</v>
      </c>
      <c r="F51" s="445">
        <f>'P&amp;L old'!E54</f>
        <v>0</v>
      </c>
    </row>
    <row r="52" spans="1:6" s="442" customFormat="1" ht="29.25" customHeight="1" x14ac:dyDescent="0.25">
      <c r="A52" s="461" t="s">
        <v>906</v>
      </c>
      <c r="B52" s="460" t="s">
        <v>907</v>
      </c>
      <c r="C52" s="459"/>
      <c r="D52" s="422" t="s">
        <v>908</v>
      </c>
      <c r="E52" s="498">
        <f>'P&amp;L old'!D55</f>
        <v>0</v>
      </c>
      <c r="F52" s="445">
        <f>'P&amp;L old'!E55</f>
        <v>0</v>
      </c>
    </row>
    <row r="53" spans="1:6" ht="30.75" customHeight="1" x14ac:dyDescent="0.25">
      <c r="A53" s="415" t="s">
        <v>909</v>
      </c>
      <c r="B53" s="447" t="s">
        <v>910</v>
      </c>
      <c r="C53" s="446"/>
      <c r="D53" s="412" t="s">
        <v>911</v>
      </c>
      <c r="E53" s="498">
        <f>'P&amp;L old'!D56</f>
        <v>0</v>
      </c>
      <c r="F53" s="445">
        <f>'P&amp;L old'!E56</f>
        <v>0</v>
      </c>
    </row>
    <row r="54" spans="1:6" ht="28.5" customHeight="1" x14ac:dyDescent="0.25">
      <c r="A54" s="454" t="s">
        <v>912</v>
      </c>
      <c r="B54" s="447" t="s">
        <v>1437</v>
      </c>
      <c r="C54" s="446"/>
      <c r="D54" s="412" t="s">
        <v>914</v>
      </c>
      <c r="E54" s="498">
        <f>'P&amp;L old'!D57</f>
        <v>0</v>
      </c>
      <c r="F54" s="445">
        <f>'P&amp;L old'!E57</f>
        <v>0</v>
      </c>
    </row>
    <row r="55" spans="1:6" ht="28.5" customHeight="1" x14ac:dyDescent="0.25">
      <c r="A55" s="415" t="s">
        <v>800</v>
      </c>
      <c r="B55" s="447" t="s">
        <v>1438</v>
      </c>
      <c r="C55" s="446"/>
      <c r="D55" s="412" t="s">
        <v>916</v>
      </c>
      <c r="E55" s="498">
        <f>'P&amp;L old'!D58</f>
        <v>0</v>
      </c>
      <c r="F55" s="445">
        <f>'P&amp;L old'!E58</f>
        <v>0</v>
      </c>
    </row>
    <row r="56" spans="1:6" s="442" customFormat="1" ht="31.5" customHeight="1" x14ac:dyDescent="0.25">
      <c r="A56" s="461" t="s">
        <v>906</v>
      </c>
      <c r="B56" s="460" t="s">
        <v>1439</v>
      </c>
      <c r="C56" s="459"/>
      <c r="D56" s="422" t="s">
        <v>918</v>
      </c>
      <c r="E56" s="498">
        <f>'P&amp;L old'!D59</f>
        <v>0</v>
      </c>
      <c r="F56" s="445">
        <f>'P&amp;L old'!E59</f>
        <v>0</v>
      </c>
    </row>
    <row r="57" spans="1:6" ht="29.25" customHeight="1" x14ac:dyDescent="0.25">
      <c r="A57" s="415" t="s">
        <v>919</v>
      </c>
      <c r="B57" s="447" t="s">
        <v>920</v>
      </c>
      <c r="C57" s="446"/>
      <c r="D57" s="412" t="s">
        <v>921</v>
      </c>
      <c r="E57" s="498">
        <f>'P&amp;L old'!D60</f>
        <v>0</v>
      </c>
      <c r="F57" s="445">
        <f>'P&amp;L old'!E60</f>
        <v>0</v>
      </c>
    </row>
    <row r="58" spans="1:6" ht="28.5" customHeight="1" x14ac:dyDescent="0.25">
      <c r="A58" s="415" t="s">
        <v>922</v>
      </c>
      <c r="B58" s="447" t="s">
        <v>923</v>
      </c>
      <c r="C58" s="446"/>
      <c r="D58" s="412" t="s">
        <v>924</v>
      </c>
      <c r="E58" s="498">
        <f>'P&amp;L old'!D61</f>
        <v>0</v>
      </c>
      <c r="F58" s="445">
        <f>'P&amp;L old'!E61</f>
        <v>0</v>
      </c>
    </row>
    <row r="59" spans="1:6" ht="30.75" customHeight="1" thickBot="1" x14ac:dyDescent="0.3">
      <c r="A59" s="421" t="s">
        <v>844</v>
      </c>
      <c r="B59" s="444" t="s">
        <v>925</v>
      </c>
      <c r="C59" s="443"/>
      <c r="D59" s="420" t="s">
        <v>926</v>
      </c>
      <c r="E59" s="558">
        <f>'P&amp;L old'!D62</f>
        <v>0</v>
      </c>
      <c r="F59" s="559">
        <f>'P&amp;L old'!E62</f>
        <v>0</v>
      </c>
    </row>
    <row r="60" spans="1:6" ht="27.75" customHeight="1" x14ac:dyDescent="0.25">
      <c r="A60" s="458" t="s">
        <v>927</v>
      </c>
      <c r="B60" s="457" t="s">
        <v>928</v>
      </c>
      <c r="C60" s="456"/>
      <c r="D60" s="455" t="s">
        <v>929</v>
      </c>
      <c r="E60" s="544">
        <f>'P&amp;L old'!D63</f>
        <v>0</v>
      </c>
      <c r="F60" s="560">
        <f>'P&amp;L old'!E63</f>
        <v>0</v>
      </c>
    </row>
    <row r="61" spans="1:6" ht="27.75" customHeight="1" x14ac:dyDescent="0.25">
      <c r="A61" s="454" t="s">
        <v>930</v>
      </c>
      <c r="B61" s="447" t="s">
        <v>1440</v>
      </c>
      <c r="C61" s="446"/>
      <c r="D61" s="412" t="s">
        <v>932</v>
      </c>
      <c r="E61" s="498">
        <f>'P&amp;L old'!D64</f>
        <v>0</v>
      </c>
      <c r="F61" s="445">
        <f>'P&amp;L old'!E64</f>
        <v>0</v>
      </c>
    </row>
    <row r="62" spans="1:6" ht="27.75" customHeight="1" x14ac:dyDescent="0.25">
      <c r="A62" s="415" t="s">
        <v>800</v>
      </c>
      <c r="B62" s="447" t="s">
        <v>1441</v>
      </c>
      <c r="C62" s="446"/>
      <c r="D62" s="412" t="s">
        <v>934</v>
      </c>
      <c r="E62" s="498">
        <f>'P&amp;L old'!D65</f>
        <v>0</v>
      </c>
      <c r="F62" s="445">
        <f>'P&amp;L old'!E65</f>
        <v>0</v>
      </c>
    </row>
    <row r="63" spans="1:6" s="442" customFormat="1" ht="27.75" customHeight="1" x14ac:dyDescent="0.25">
      <c r="A63" s="453" t="s">
        <v>844</v>
      </c>
      <c r="B63" s="452" t="s">
        <v>935</v>
      </c>
      <c r="C63" s="451"/>
      <c r="D63" s="450" t="s">
        <v>936</v>
      </c>
      <c r="E63" s="544">
        <f>'P&amp;L old'!D66</f>
        <v>0</v>
      </c>
      <c r="F63" s="560">
        <f>'P&amp;L old'!E66</f>
        <v>0</v>
      </c>
    </row>
    <row r="64" spans="1:6" s="442" customFormat="1" ht="27.75" customHeight="1" x14ac:dyDescent="0.25">
      <c r="A64" s="416" t="s">
        <v>937</v>
      </c>
      <c r="B64" s="449" t="s">
        <v>938</v>
      </c>
      <c r="C64" s="448"/>
      <c r="D64" s="422" t="s">
        <v>939</v>
      </c>
      <c r="E64" s="498">
        <f>'P&amp;L old'!D67</f>
        <v>0</v>
      </c>
      <c r="F64" s="445">
        <f>'P&amp;L old'!E67</f>
        <v>0</v>
      </c>
    </row>
    <row r="65" spans="1:6" ht="27.75" customHeight="1" x14ac:dyDescent="0.25">
      <c r="A65" s="415" t="s">
        <v>940</v>
      </c>
      <c r="B65" s="447" t="s">
        <v>1442</v>
      </c>
      <c r="C65" s="446"/>
      <c r="D65" s="412" t="s">
        <v>942</v>
      </c>
      <c r="E65" s="498">
        <f>'P&amp;L old'!D68</f>
        <v>0</v>
      </c>
      <c r="F65" s="445">
        <f>'P&amp;L old'!E68</f>
        <v>0</v>
      </c>
    </row>
    <row r="66" spans="1:6" s="442" customFormat="1" ht="27.75" customHeight="1" thickBot="1" x14ac:dyDescent="0.3">
      <c r="A66" s="421" t="s">
        <v>937</v>
      </c>
      <c r="B66" s="444" t="s">
        <v>943</v>
      </c>
      <c r="C66" s="443"/>
      <c r="D66" s="420" t="s">
        <v>944</v>
      </c>
      <c r="E66" s="558">
        <f>'P&amp;L old'!D69</f>
        <v>0</v>
      </c>
      <c r="F66" s="559">
        <f>'P&amp;L old'!E69</f>
        <v>0</v>
      </c>
    </row>
  </sheetData>
  <mergeCells count="1">
    <mergeCell ref="E4:F4"/>
  </mergeCells>
  <pageMargins left="0.74803149606299213" right="0.55118110236220474" top="0.78740157480314965" bottom="0.47244094488188981" header="0.47244094488188981" footer="0.23622047244094491"/>
  <pageSetup paperSize="9" scale="80" firstPageNumber="2" orientation="portrait" useFirstPageNumber="1" r:id="rId1"/>
  <headerFooter alignWithMargins="0">
    <oddHeader>&amp;LUVPOD2v09_&amp;P</oddHeader>
    <oddFooter>&amp;LMF SR č. 24219/3/2008/1&amp;RPage &amp;P</oddFooter>
  </headerFooter>
  <rowBreaks count="2" manualBreakCount="2">
    <brk id="32" max="5" man="1"/>
    <brk id="59" max="5"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K53"/>
  <sheetViews>
    <sheetView showGridLines="0" view="pageBreakPreview" zoomScaleNormal="100" zoomScaleSheetLayoutView="100" workbookViewId="0">
      <selection activeCell="E4" sqref="E4"/>
    </sheetView>
  </sheetViews>
  <sheetFormatPr defaultColWidth="9.140625" defaultRowHeight="12.75" x14ac:dyDescent="0.25"/>
  <cols>
    <col min="1" max="45" width="2.5703125" style="305" customWidth="1"/>
    <col min="46" max="46" width="7.7109375" style="305" customWidth="1"/>
    <col min="47" max="61" width="2.5703125" style="305" customWidth="1"/>
    <col min="62" max="16384" width="9.140625" style="305"/>
  </cols>
  <sheetData>
    <row r="1" spans="1:37" s="410" customFormat="1" ht="9.6" x14ac:dyDescent="0.3">
      <c r="C1" s="411" t="s">
        <v>1618</v>
      </c>
    </row>
    <row r="2" spans="1:37" s="312" customFormat="1" ht="21" customHeight="1" x14ac:dyDescent="0.25">
      <c r="C2" s="409" t="s">
        <v>1649</v>
      </c>
      <c r="D2" s="408"/>
      <c r="E2" s="408"/>
      <c r="F2" s="408"/>
      <c r="G2" s="408"/>
      <c r="H2" s="408"/>
      <c r="I2" s="408"/>
      <c r="J2" s="408"/>
      <c r="K2" s="407"/>
      <c r="Q2" s="406" t="s">
        <v>1650</v>
      </c>
    </row>
    <row r="3" spans="1:37" ht="13.9" thickBot="1" x14ac:dyDescent="0.35">
      <c r="N3" s="594"/>
      <c r="O3" s="594" t="s">
        <v>1651</v>
      </c>
    </row>
    <row r="4" spans="1:37" ht="28.5" customHeight="1" thickBot="1" x14ac:dyDescent="0.35">
      <c r="K4" s="405" t="s">
        <v>1661</v>
      </c>
      <c r="L4" s="404"/>
      <c r="M4" s="404"/>
      <c r="N4" s="404"/>
      <c r="O4" s="404"/>
      <c r="P4" s="404" t="e">
        <f>'Notes-SK Cover sheet'!O4</f>
        <v>#REF!</v>
      </c>
      <c r="Q4" s="404" t="e">
        <f>'Notes-SK Cover sheet'!P4</f>
        <v>#REF!</v>
      </c>
      <c r="R4" s="404" t="str">
        <f>'Notes-SK Cover sheet'!Q4</f>
        <v>.</v>
      </c>
      <c r="S4" s="404" t="e">
        <f>'Notes-SK Cover sheet'!R4</f>
        <v>#REF!</v>
      </c>
      <c r="T4" s="404" t="e">
        <f>'Notes-SK Cover sheet'!S4</f>
        <v>#REF!</v>
      </c>
      <c r="U4" s="404" t="str">
        <f>'Notes-SK Cover sheet'!T4</f>
        <v>.</v>
      </c>
      <c r="V4" s="404" t="e">
        <f>'Notes-SK Cover sheet'!U4</f>
        <v>#REF!</v>
      </c>
      <c r="W4" s="404" t="e">
        <f>'Notes-SK Cover sheet'!V4</f>
        <v>#REF!</v>
      </c>
      <c r="X4" s="404" t="e">
        <f>'Notes-SK Cover sheet'!W4</f>
        <v>#REF!</v>
      </c>
      <c r="Y4" s="404" t="e">
        <f>'Notes-SK Cover sheet'!X4</f>
        <v>#REF!</v>
      </c>
      <c r="Z4" s="401"/>
    </row>
    <row r="5" spans="1:37" ht="7.5" customHeight="1" thickBot="1" x14ac:dyDescent="0.35"/>
    <row r="6" spans="1:37" s="397" customFormat="1" ht="14.25" customHeight="1" x14ac:dyDescent="0.3">
      <c r="A6" s="400" t="s">
        <v>1671</v>
      </c>
      <c r="B6" s="399"/>
      <c r="C6" s="399"/>
      <c r="D6" s="399"/>
      <c r="E6" s="399"/>
      <c r="F6" s="399"/>
      <c r="G6" s="399"/>
      <c r="H6" s="399"/>
      <c r="I6" s="399"/>
      <c r="J6" s="399"/>
      <c r="K6" s="399"/>
      <c r="L6" s="399"/>
      <c r="M6" s="399"/>
      <c r="N6" s="399"/>
      <c r="O6" s="399"/>
      <c r="P6" s="399"/>
      <c r="Q6" s="399"/>
      <c r="R6" s="399"/>
      <c r="S6" s="398"/>
      <c r="T6" s="399"/>
      <c r="U6" s="399"/>
      <c r="V6" s="399"/>
      <c r="W6" s="399"/>
      <c r="X6" s="399"/>
      <c r="Y6" s="399"/>
      <c r="Z6" s="399"/>
      <c r="AA6" s="399"/>
      <c r="AB6" s="399"/>
      <c r="AC6" s="399"/>
      <c r="AD6" s="399"/>
      <c r="AE6" s="399"/>
      <c r="AF6" s="399"/>
      <c r="AG6" s="399"/>
      <c r="AH6" s="399"/>
      <c r="AI6" s="399"/>
      <c r="AJ6" s="399"/>
      <c r="AK6" s="398"/>
    </row>
    <row r="7" spans="1:37" s="306" customFormat="1" ht="15" customHeight="1" x14ac:dyDescent="0.3">
      <c r="A7" s="315" t="s">
        <v>1426</v>
      </c>
      <c r="S7" s="396"/>
      <c r="AK7" s="396"/>
    </row>
    <row r="8" spans="1:37" s="392" customFormat="1" ht="18" customHeight="1" thickBot="1" x14ac:dyDescent="0.3">
      <c r="A8" s="395" t="s">
        <v>957</v>
      </c>
      <c r="B8" s="394"/>
      <c r="C8" s="394"/>
      <c r="D8" s="394"/>
      <c r="E8" s="395"/>
      <c r="F8" s="394"/>
      <c r="G8" s="394"/>
      <c r="H8" s="394"/>
      <c r="I8" s="394"/>
      <c r="J8" s="394"/>
      <c r="K8" s="394"/>
      <c r="L8" s="394"/>
      <c r="M8" s="394"/>
      <c r="N8" s="394"/>
      <c r="O8" s="394"/>
      <c r="P8" s="394"/>
      <c r="Q8" s="394"/>
      <c r="R8" s="394"/>
      <c r="S8" s="393"/>
      <c r="T8" s="394"/>
      <c r="U8" s="394"/>
      <c r="V8" s="394"/>
      <c r="W8" s="394"/>
      <c r="X8" s="394"/>
      <c r="Y8" s="394"/>
      <c r="Z8" s="394"/>
      <c r="AA8" s="394"/>
      <c r="AB8" s="394"/>
      <c r="AC8" s="394"/>
      <c r="AD8" s="394"/>
      <c r="AE8" s="394"/>
      <c r="AF8" s="394"/>
      <c r="AG8" s="394"/>
      <c r="AH8" s="394"/>
      <c r="AI8" s="394"/>
      <c r="AJ8" s="394"/>
      <c r="AK8" s="393"/>
    </row>
    <row r="9" spans="1:37" s="373" customFormat="1" ht="3.75" customHeight="1" thickBot="1" x14ac:dyDescent="0.35"/>
    <row r="10" spans="1:37" s="373" customFormat="1" ht="14.25" customHeight="1" x14ac:dyDescent="0.3">
      <c r="A10" s="375" t="s">
        <v>1318</v>
      </c>
      <c r="B10" s="374"/>
      <c r="C10" s="374"/>
      <c r="D10" s="374"/>
      <c r="E10" s="374"/>
      <c r="F10" s="374"/>
      <c r="G10" s="374"/>
      <c r="H10" s="374"/>
      <c r="I10" s="318"/>
      <c r="J10" s="317"/>
      <c r="K10" s="390" t="s">
        <v>1319</v>
      </c>
      <c r="L10" s="374"/>
      <c r="M10" s="391"/>
      <c r="N10" s="391"/>
      <c r="O10" s="391"/>
      <c r="P10" s="374"/>
      <c r="Q10" s="390" t="s">
        <v>1319</v>
      </c>
      <c r="R10" s="374"/>
      <c r="S10" s="318"/>
      <c r="T10" s="374"/>
      <c r="U10" s="374"/>
      <c r="V10" s="389"/>
      <c r="W10" s="374"/>
      <c r="X10" s="374"/>
      <c r="Y10" s="374"/>
      <c r="Z10" s="374"/>
      <c r="AA10" s="374"/>
      <c r="AB10" s="374"/>
      <c r="AC10" s="374"/>
      <c r="AD10" s="390" t="s">
        <v>1320</v>
      </c>
      <c r="AE10" s="390"/>
      <c r="AF10" s="390"/>
      <c r="AG10" s="390" t="s">
        <v>1321</v>
      </c>
      <c r="AH10" s="374"/>
      <c r="AI10" s="374"/>
      <c r="AJ10" s="374"/>
      <c r="AK10" s="389"/>
    </row>
    <row r="11" spans="1:37" s="373" customFormat="1" ht="19.5" customHeight="1" x14ac:dyDescent="0.25">
      <c r="A11" s="386" t="e">
        <f>'Notes-SK Cover sheet'!A11</f>
        <v>#REF!</v>
      </c>
      <c r="B11" s="352" t="e">
        <f>'Notes-SK Cover sheet'!B11</f>
        <v>#REF!</v>
      </c>
      <c r="C11" s="352" t="e">
        <f>'Notes-SK Cover sheet'!C11</f>
        <v>#REF!</v>
      </c>
      <c r="D11" s="352" t="e">
        <f>'Notes-SK Cover sheet'!D11</f>
        <v>#REF!</v>
      </c>
      <c r="E11" s="352" t="e">
        <f>'Notes-SK Cover sheet'!E11</f>
        <v>#REF!</v>
      </c>
      <c r="F11" s="352" t="e">
        <f>'Notes-SK Cover sheet'!F11</f>
        <v>#REF!</v>
      </c>
      <c r="G11" s="352" t="e">
        <f>'Notes-SK Cover sheet'!G11</f>
        <v>#REF!</v>
      </c>
      <c r="H11" s="352" t="e">
        <f>'Notes-SK Cover sheet'!H11</f>
        <v>#REF!</v>
      </c>
      <c r="I11" s="352" t="e">
        <f>'Notes-SK Cover sheet'!I11</f>
        <v>#REF!</v>
      </c>
      <c r="J11" s="359" t="e">
        <f>'Notes-SK Cover sheet'!J11</f>
        <v>#REF!</v>
      </c>
      <c r="K11" s="307"/>
      <c r="L11" s="388" t="e">
        <f>'Notes-SK Cover sheet'!L11</f>
        <v>#REF!</v>
      </c>
      <c r="M11" s="380" t="s">
        <v>1195</v>
      </c>
      <c r="N11" s="382"/>
      <c r="O11" s="382"/>
      <c r="P11" s="382"/>
      <c r="Q11" s="382"/>
      <c r="R11" s="388" t="e">
        <f>'Notes-SK Cover sheet'!R11</f>
        <v>#REF!</v>
      </c>
      <c r="S11" s="380" t="s">
        <v>1193</v>
      </c>
      <c r="V11" s="381"/>
      <c r="W11" s="380" t="s">
        <v>1322</v>
      </c>
      <c r="AB11" s="380" t="s">
        <v>1323</v>
      </c>
      <c r="AD11" s="352" t="e">
        <f>'Notes-SK Cover sheet'!AD11</f>
        <v>#REF!</v>
      </c>
      <c r="AE11" s="352" t="e">
        <f>'Notes-SK Cover sheet'!AE11</f>
        <v>#REF!</v>
      </c>
      <c r="AF11" s="352"/>
      <c r="AG11" s="352" t="e">
        <f>'Notes-SK Cover sheet'!AG11</f>
        <v>#REF!</v>
      </c>
      <c r="AH11" s="352" t="e">
        <f>'Notes-SK Cover sheet'!AH11</f>
        <v>#REF!</v>
      </c>
      <c r="AI11" s="352" t="e">
        <f>'Notes-SK Cover sheet'!AI11</f>
        <v>#REF!</v>
      </c>
      <c r="AJ11" s="352" t="e">
        <f>'Notes-SK Cover sheet'!AJ11</f>
        <v>#REF!</v>
      </c>
      <c r="AK11" s="381"/>
    </row>
    <row r="12" spans="1:37" s="373" customFormat="1" ht="19.5" customHeight="1" thickBot="1" x14ac:dyDescent="0.35">
      <c r="A12" s="315" t="s">
        <v>1324</v>
      </c>
      <c r="H12" s="307"/>
      <c r="I12" s="307"/>
      <c r="J12" s="313"/>
      <c r="K12" s="307"/>
      <c r="L12" s="384" t="e">
        <f>'Notes-SK Cover sheet'!L12</f>
        <v>#REF!</v>
      </c>
      <c r="M12" s="380" t="s">
        <v>1194</v>
      </c>
      <c r="N12" s="382"/>
      <c r="O12" s="382"/>
      <c r="P12" s="382"/>
      <c r="Q12" s="382"/>
      <c r="R12" s="385" t="e">
        <f>'Notes-SK Cover sheet'!R12</f>
        <v>#REF!</v>
      </c>
      <c r="S12" s="380" t="s">
        <v>1192</v>
      </c>
      <c r="V12" s="381"/>
      <c r="W12" s="387"/>
      <c r="X12" s="377"/>
      <c r="Y12" s="377"/>
      <c r="Z12" s="377"/>
      <c r="AA12" s="377"/>
      <c r="AB12" s="376" t="s">
        <v>1327</v>
      </c>
      <c r="AC12" s="377"/>
      <c r="AD12" s="350" t="e">
        <f>'Notes-SK Cover sheet'!AD12</f>
        <v>#REF!</v>
      </c>
      <c r="AE12" s="350" t="e">
        <f>'Notes-SK Cover sheet'!AE12</f>
        <v>#REF!</v>
      </c>
      <c r="AF12" s="350"/>
      <c r="AG12" s="350" t="e">
        <f>'Notes-SK Cover sheet'!AG12</f>
        <v>#REF!</v>
      </c>
      <c r="AH12" s="350" t="e">
        <f>'Notes-SK Cover sheet'!AH12</f>
        <v>#REF!</v>
      </c>
      <c r="AI12" s="350" t="e">
        <f>'Notes-SK Cover sheet'!AI12</f>
        <v>#REF!</v>
      </c>
      <c r="AJ12" s="350" t="e">
        <f>'Notes-SK Cover sheet'!AJ12</f>
        <v>#REF!</v>
      </c>
      <c r="AK12" s="378"/>
    </row>
    <row r="13" spans="1:37" s="373" customFormat="1" ht="19.5" customHeight="1" x14ac:dyDescent="0.25">
      <c r="A13" s="386" t="e">
        <f>'Notes-SK Cover sheet'!A13</f>
        <v>#REF!</v>
      </c>
      <c r="B13" s="352" t="e">
        <f>'Notes-SK Cover sheet'!B13</f>
        <v>#REF!</v>
      </c>
      <c r="C13" s="352" t="e">
        <f>'Notes-SK Cover sheet'!C13</f>
        <v>#REF!</v>
      </c>
      <c r="D13" s="352" t="e">
        <f>'Notes-SK Cover sheet'!D13</f>
        <v>#REF!</v>
      </c>
      <c r="E13" s="352" t="e">
        <f>'Notes-SK Cover sheet'!E13</f>
        <v>#REF!</v>
      </c>
      <c r="F13" s="352" t="e">
        <f>'Notes-SK Cover sheet'!F13</f>
        <v>#REF!</v>
      </c>
      <c r="G13" s="352" t="e">
        <f>'Notes-SK Cover sheet'!G13</f>
        <v>#REF!</v>
      </c>
      <c r="H13" s="352" t="e">
        <f>'Notes-SK Cover sheet'!H13</f>
        <v>#REF!</v>
      </c>
      <c r="I13" s="307"/>
      <c r="J13" s="313"/>
      <c r="K13" s="595"/>
      <c r="L13" s="532"/>
      <c r="M13" s="533" t="s">
        <v>1657</v>
      </c>
      <c r="N13" s="532"/>
      <c r="O13" s="532"/>
      <c r="P13" s="532"/>
      <c r="Q13" s="532"/>
      <c r="R13" s="596" t="s">
        <v>1660</v>
      </c>
      <c r="S13" s="532"/>
      <c r="T13" s="532"/>
      <c r="U13" s="532"/>
      <c r="V13" s="535"/>
      <c r="W13" s="380" t="s">
        <v>1652</v>
      </c>
      <c r="Y13" s="306"/>
      <c r="Z13" s="307"/>
      <c r="AA13" s="307"/>
      <c r="AB13" s="382"/>
      <c r="AC13" s="307"/>
      <c r="AD13" s="384"/>
      <c r="AE13" s="384"/>
      <c r="AF13" s="384"/>
      <c r="AG13" s="384"/>
      <c r="AH13" s="384"/>
      <c r="AI13" s="384"/>
      <c r="AJ13" s="384"/>
      <c r="AK13" s="313"/>
    </row>
    <row r="14" spans="1:37" s="373" customFormat="1" ht="19.5" customHeight="1" x14ac:dyDescent="0.25">
      <c r="A14" s="315" t="s">
        <v>971</v>
      </c>
      <c r="I14" s="307"/>
      <c r="J14" s="313"/>
      <c r="K14" s="307"/>
      <c r="L14" s="388" t="str">
        <f>IF('Notes-SK Cover sheet'!L14="","",'Notes-SK Cover sheet'!L14)</f>
        <v/>
      </c>
      <c r="M14" s="380" t="s">
        <v>1658</v>
      </c>
      <c r="N14" s="382"/>
      <c r="O14" s="382"/>
      <c r="P14" s="382"/>
      <c r="Q14" s="382"/>
      <c r="S14" s="382"/>
      <c r="V14" s="381"/>
      <c r="W14" s="380" t="s">
        <v>1653</v>
      </c>
      <c r="Y14" s="306"/>
      <c r="Z14" s="307"/>
      <c r="AA14" s="307"/>
      <c r="AB14" s="380" t="s">
        <v>1323</v>
      </c>
      <c r="AC14" s="307"/>
      <c r="AD14" s="352" t="e">
        <f>'Notes-SK Cover sheet'!AD14</f>
        <v>#REF!</v>
      </c>
      <c r="AE14" s="352" t="e">
        <f>'Notes-SK Cover sheet'!AE14</f>
        <v>#REF!</v>
      </c>
      <c r="AF14" s="352"/>
      <c r="AG14" s="352" t="e">
        <f>'Notes-SK Cover sheet'!AG14</f>
        <v>#REF!</v>
      </c>
      <c r="AH14" s="352" t="e">
        <f>'Notes-SK Cover sheet'!AH14</f>
        <v>#REF!</v>
      </c>
      <c r="AI14" s="352" t="e">
        <f>'Notes-SK Cover sheet'!AI14</f>
        <v>#REF!</v>
      </c>
      <c r="AJ14" s="352" t="e">
        <f>'Notes-SK Cover sheet'!AJ14</f>
        <v>#REF!</v>
      </c>
      <c r="AK14" s="313"/>
    </row>
    <row r="15" spans="1:37" s="373" customFormat="1" ht="19.5" customHeight="1" thickBot="1" x14ac:dyDescent="0.25">
      <c r="A15" s="379" t="e">
        <f>'Notes-SK Cover sheet'!A15</f>
        <v>#REF!</v>
      </c>
      <c r="B15" s="309" t="e">
        <f>'Notes-SK Cover sheet'!B15</f>
        <v>#REF!</v>
      </c>
      <c r="C15" s="377" t="str">
        <f>'Notes-SK Cover sheet'!C15</f>
        <v>.</v>
      </c>
      <c r="D15" s="309" t="e">
        <f>'Notes-SK Cover sheet'!D15</f>
        <v>#REF!</v>
      </c>
      <c r="E15" s="309" t="e">
        <f>'Notes-SK Cover sheet'!E15</f>
        <v>#REF!</v>
      </c>
      <c r="F15" s="329" t="str">
        <f>'Notes-SK Cover sheet'!F15</f>
        <v>.</v>
      </c>
      <c r="G15" s="309" t="e">
        <f>'Notes-SK Cover sheet'!G15</f>
        <v>#REF!</v>
      </c>
      <c r="H15" s="309"/>
      <c r="I15" s="309"/>
      <c r="J15" s="308"/>
      <c r="K15" s="309"/>
      <c r="L15" s="309" t="str">
        <f>IF('Notes-SK Cover sheet'!L15="","",'Notes-SK Cover sheet'!L15)</f>
        <v/>
      </c>
      <c r="M15" s="376" t="s">
        <v>1659</v>
      </c>
      <c r="N15" s="309"/>
      <c r="O15" s="309"/>
      <c r="P15" s="309"/>
      <c r="Q15" s="309"/>
      <c r="R15" s="597" t="s">
        <v>1660</v>
      </c>
      <c r="S15" s="309"/>
      <c r="T15" s="377"/>
      <c r="U15" s="377"/>
      <c r="V15" s="378"/>
      <c r="W15" s="376" t="s">
        <v>643</v>
      </c>
      <c r="X15" s="377"/>
      <c r="Y15" s="310"/>
      <c r="Z15" s="309"/>
      <c r="AA15" s="309"/>
      <c r="AB15" s="376" t="s">
        <v>1327</v>
      </c>
      <c r="AC15" s="309"/>
      <c r="AD15" s="350" t="e">
        <f>'Notes-SK Cover sheet'!AD15</f>
        <v>#REF!</v>
      </c>
      <c r="AE15" s="350" t="e">
        <f>'Notes-SK Cover sheet'!AE15</f>
        <v>#REF!</v>
      </c>
      <c r="AF15" s="350"/>
      <c r="AG15" s="350" t="e">
        <f>'Notes-SK Cover sheet'!AG15</f>
        <v>#REF!</v>
      </c>
      <c r="AH15" s="350" t="e">
        <f>'Notes-SK Cover sheet'!AH15</f>
        <v>#REF!</v>
      </c>
      <c r="AI15" s="350" t="e">
        <f>'Notes-SK Cover sheet'!AI15</f>
        <v>#REF!</v>
      </c>
      <c r="AJ15" s="350" t="e">
        <f>'Notes-SK Cover sheet'!AJ15</f>
        <v>#REF!</v>
      </c>
      <c r="AK15" s="308"/>
    </row>
    <row r="16" spans="1:37" s="373" customFormat="1" ht="4.5" customHeight="1" x14ac:dyDescent="0.3">
      <c r="F16" s="374"/>
      <c r="H16" s="307"/>
      <c r="I16" s="307"/>
      <c r="J16" s="307"/>
      <c r="K16" s="307"/>
      <c r="L16" s="307"/>
      <c r="M16" s="307"/>
      <c r="N16" s="307"/>
      <c r="O16" s="307"/>
      <c r="P16" s="307"/>
      <c r="Q16" s="307"/>
      <c r="R16" s="307"/>
      <c r="S16" s="307"/>
      <c r="V16" s="307"/>
      <c r="W16" s="307"/>
      <c r="X16" s="307"/>
      <c r="Y16" s="307"/>
      <c r="Z16" s="307"/>
      <c r="AA16" s="307"/>
      <c r="AB16" s="307"/>
      <c r="AC16" s="307"/>
      <c r="AD16" s="307"/>
      <c r="AE16" s="307"/>
      <c r="AF16" s="307"/>
      <c r="AG16" s="307"/>
      <c r="AH16" s="307"/>
      <c r="AI16" s="307"/>
      <c r="AJ16" s="307"/>
      <c r="AK16" s="307"/>
    </row>
    <row r="17" spans="1:37" s="373" customFormat="1" ht="3" customHeight="1" thickBot="1" x14ac:dyDescent="0.35">
      <c r="H17" s="307"/>
      <c r="I17" s="307"/>
      <c r="J17" s="307"/>
      <c r="K17" s="307"/>
      <c r="L17" s="307"/>
      <c r="M17" s="307"/>
      <c r="N17" s="307"/>
      <c r="O17" s="307"/>
      <c r="P17" s="307"/>
      <c r="Q17" s="307"/>
      <c r="R17" s="307"/>
      <c r="S17" s="307"/>
      <c r="W17" s="307"/>
      <c r="X17" s="307"/>
      <c r="Y17" s="307"/>
      <c r="Z17" s="307"/>
      <c r="AA17" s="307"/>
      <c r="AB17" s="307"/>
      <c r="AC17" s="307"/>
      <c r="AD17" s="307"/>
      <c r="AE17" s="307"/>
      <c r="AF17" s="307"/>
      <c r="AG17" s="307"/>
      <c r="AH17" s="307"/>
      <c r="AI17" s="307"/>
      <c r="AJ17" s="307"/>
      <c r="AK17" s="307"/>
    </row>
    <row r="18" spans="1:37" s="373" customFormat="1" ht="16.149999999999999" x14ac:dyDescent="0.3">
      <c r="A18" s="375" t="s">
        <v>1332</v>
      </c>
      <c r="B18" s="374"/>
      <c r="C18" s="374"/>
      <c r="D18" s="374"/>
      <c r="E18" s="374"/>
      <c r="F18" s="374"/>
      <c r="G18" s="374"/>
      <c r="H18" s="318"/>
      <c r="I18" s="318"/>
      <c r="J18" s="318"/>
      <c r="K18" s="318"/>
      <c r="L18" s="318"/>
      <c r="M18" s="318"/>
      <c r="N18" s="318"/>
      <c r="O18" s="318"/>
      <c r="P18" s="318"/>
      <c r="Q18" s="318"/>
      <c r="R18" s="318"/>
      <c r="S18" s="318"/>
      <c r="T18" s="374"/>
      <c r="U18" s="374"/>
      <c r="V18" s="374"/>
      <c r="W18" s="318"/>
      <c r="X18" s="318"/>
      <c r="Y18" s="318"/>
      <c r="Z18" s="318"/>
      <c r="AA18" s="318"/>
      <c r="AB18" s="318"/>
      <c r="AC18" s="318"/>
      <c r="AD18" s="318"/>
      <c r="AE18" s="318"/>
      <c r="AF18" s="318"/>
      <c r="AG18" s="318"/>
      <c r="AH18" s="318"/>
      <c r="AI18" s="318"/>
      <c r="AJ18" s="318"/>
      <c r="AK18" s="317"/>
    </row>
    <row r="19" spans="1:37" s="373" customFormat="1" ht="19.5" customHeight="1" x14ac:dyDescent="0.3">
      <c r="A19" s="360" t="e">
        <f>'Notes-SK Cover sheet'!A19</f>
        <v>#REF!</v>
      </c>
      <c r="B19" s="352" t="e">
        <f>'Notes-SK Cover sheet'!B19</f>
        <v>#REF!</v>
      </c>
      <c r="C19" s="352" t="e">
        <f>'Notes-SK Cover sheet'!C19</f>
        <v>#REF!</v>
      </c>
      <c r="D19" s="352" t="e">
        <f>'Notes-SK Cover sheet'!D19</f>
        <v>#REF!</v>
      </c>
      <c r="E19" s="352" t="e">
        <f>'Notes-SK Cover sheet'!E19</f>
        <v>#REF!</v>
      </c>
      <c r="F19" s="352" t="e">
        <f>'Notes-SK Cover sheet'!F19</f>
        <v>#REF!</v>
      </c>
      <c r="G19" s="352" t="e">
        <f>'Notes-SK Cover sheet'!G19</f>
        <v>#REF!</v>
      </c>
      <c r="H19" s="352" t="e">
        <f>'Notes-SK Cover sheet'!H19</f>
        <v>#REF!</v>
      </c>
      <c r="I19" s="352" t="e">
        <f>'Notes-SK Cover sheet'!I19</f>
        <v>#REF!</v>
      </c>
      <c r="J19" s="352" t="e">
        <f>'Notes-SK Cover sheet'!J19</f>
        <v>#REF!</v>
      </c>
      <c r="K19" s="352" t="e">
        <f>'Notes-SK Cover sheet'!K19</f>
        <v>#REF!</v>
      </c>
      <c r="L19" s="352" t="e">
        <f>'Notes-SK Cover sheet'!L19</f>
        <v>#REF!</v>
      </c>
      <c r="M19" s="352" t="e">
        <f>'Notes-SK Cover sheet'!M19</f>
        <v>#REF!</v>
      </c>
      <c r="N19" s="352" t="e">
        <f>'Notes-SK Cover sheet'!N19</f>
        <v>#REF!</v>
      </c>
      <c r="O19" s="352" t="e">
        <f>'Notes-SK Cover sheet'!O19</f>
        <v>#REF!</v>
      </c>
      <c r="P19" s="352" t="e">
        <f>'Notes-SK Cover sheet'!P19</f>
        <v>#REF!</v>
      </c>
      <c r="Q19" s="352" t="e">
        <f>'Notes-SK Cover sheet'!Q19</f>
        <v>#REF!</v>
      </c>
      <c r="R19" s="352" t="e">
        <f>'Notes-SK Cover sheet'!R19</f>
        <v>#REF!</v>
      </c>
      <c r="S19" s="352" t="e">
        <f>'Notes-SK Cover sheet'!S19</f>
        <v>#REF!</v>
      </c>
      <c r="T19" s="352" t="e">
        <f>'Notes-SK Cover sheet'!T19</f>
        <v>#REF!</v>
      </c>
      <c r="U19" s="352" t="e">
        <f>'Notes-SK Cover sheet'!U19</f>
        <v>#REF!</v>
      </c>
      <c r="V19" s="352" t="e">
        <f>'Notes-SK Cover sheet'!V19</f>
        <v>#REF!</v>
      </c>
      <c r="W19" s="352" t="e">
        <f>'Notes-SK Cover sheet'!W19</f>
        <v>#REF!</v>
      </c>
      <c r="X19" s="352" t="e">
        <f>'Notes-SK Cover sheet'!X19</f>
        <v>#REF!</v>
      </c>
      <c r="Y19" s="352" t="e">
        <f>'Notes-SK Cover sheet'!Y19</f>
        <v>#REF!</v>
      </c>
      <c r="Z19" s="352" t="e">
        <f>'Notes-SK Cover sheet'!Z19</f>
        <v>#REF!</v>
      </c>
      <c r="AA19" s="352" t="e">
        <f>'Notes-SK Cover sheet'!AA19</f>
        <v>#REF!</v>
      </c>
      <c r="AB19" s="352" t="e">
        <f>'Notes-SK Cover sheet'!AB19</f>
        <v>#REF!</v>
      </c>
      <c r="AC19" s="352" t="e">
        <f>'Notes-SK Cover sheet'!AC19</f>
        <v>#REF!</v>
      </c>
      <c r="AD19" s="352" t="e">
        <f>'Notes-SK Cover sheet'!AD19</f>
        <v>#REF!</v>
      </c>
      <c r="AE19" s="352" t="e">
        <f>'Notes-SK Cover sheet'!AE19</f>
        <v>#REF!</v>
      </c>
      <c r="AF19" s="352" t="e">
        <f>'Notes-SK Cover sheet'!AF19</f>
        <v>#REF!</v>
      </c>
      <c r="AG19" s="352" t="e">
        <f>'Notes-SK Cover sheet'!AG19</f>
        <v>#REF!</v>
      </c>
      <c r="AH19" s="352" t="e">
        <f>'Notes-SK Cover sheet'!AH19</f>
        <v>#REF!</v>
      </c>
      <c r="AI19" s="352" t="e">
        <f>'Notes-SK Cover sheet'!AI19</f>
        <v>#REF!</v>
      </c>
      <c r="AJ19" s="352" t="e">
        <f>'Notes-SK Cover sheet'!AJ19</f>
        <v>#REF!</v>
      </c>
      <c r="AK19" s="359" t="e">
        <f>'Notes-SK Cover sheet'!AK19</f>
        <v>#REF!</v>
      </c>
    </row>
    <row r="20" spans="1:37" ht="19.5" customHeight="1" x14ac:dyDescent="0.3">
      <c r="A20" s="360" t="e">
        <f>'Notes-SK Cover sheet'!A20</f>
        <v>#REF!</v>
      </c>
      <c r="B20" s="352" t="e">
        <f>'Notes-SK Cover sheet'!B20</f>
        <v>#REF!</v>
      </c>
      <c r="C20" s="352" t="e">
        <f>'Notes-SK Cover sheet'!C20</f>
        <v>#REF!</v>
      </c>
      <c r="D20" s="352" t="e">
        <f>'Notes-SK Cover sheet'!D20</f>
        <v>#REF!</v>
      </c>
      <c r="E20" s="352" t="e">
        <f>'Notes-SK Cover sheet'!E20</f>
        <v>#REF!</v>
      </c>
      <c r="F20" s="352" t="e">
        <f>'Notes-SK Cover sheet'!F20</f>
        <v>#REF!</v>
      </c>
      <c r="G20" s="352" t="e">
        <f>'Notes-SK Cover sheet'!G20</f>
        <v>#REF!</v>
      </c>
      <c r="H20" s="352" t="e">
        <f>'Notes-SK Cover sheet'!H20</f>
        <v>#REF!</v>
      </c>
      <c r="I20" s="352" t="e">
        <f>'Notes-SK Cover sheet'!I20</f>
        <v>#REF!</v>
      </c>
      <c r="J20" s="352" t="e">
        <f>'Notes-SK Cover sheet'!J20</f>
        <v>#REF!</v>
      </c>
      <c r="K20" s="352" t="e">
        <f>'Notes-SK Cover sheet'!K20</f>
        <v>#REF!</v>
      </c>
      <c r="L20" s="352" t="e">
        <f>'Notes-SK Cover sheet'!L20</f>
        <v>#REF!</v>
      </c>
      <c r="M20" s="352" t="e">
        <f>'Notes-SK Cover sheet'!M20</f>
        <v>#REF!</v>
      </c>
      <c r="N20" s="352" t="e">
        <f>'Notes-SK Cover sheet'!N20</f>
        <v>#REF!</v>
      </c>
      <c r="O20" s="352" t="e">
        <f>'Notes-SK Cover sheet'!O20</f>
        <v>#REF!</v>
      </c>
      <c r="P20" s="352" t="e">
        <f>'Notes-SK Cover sheet'!P20</f>
        <v>#REF!</v>
      </c>
      <c r="Q20" s="352" t="e">
        <f>'Notes-SK Cover sheet'!Q20</f>
        <v>#REF!</v>
      </c>
      <c r="R20" s="352" t="e">
        <f>'Notes-SK Cover sheet'!R20</f>
        <v>#REF!</v>
      </c>
      <c r="S20" s="352" t="e">
        <f>'Notes-SK Cover sheet'!S20</f>
        <v>#REF!</v>
      </c>
      <c r="T20" s="352" t="e">
        <f>'Notes-SK Cover sheet'!T20</f>
        <v>#REF!</v>
      </c>
      <c r="U20" s="352" t="e">
        <f>'Notes-SK Cover sheet'!U20</f>
        <v>#REF!</v>
      </c>
      <c r="V20" s="352" t="e">
        <f>'Notes-SK Cover sheet'!V20</f>
        <v>#REF!</v>
      </c>
      <c r="W20" s="352" t="e">
        <f>'Notes-SK Cover sheet'!W20</f>
        <v>#REF!</v>
      </c>
      <c r="X20" s="352" t="e">
        <f>'Notes-SK Cover sheet'!X20</f>
        <v>#REF!</v>
      </c>
      <c r="Y20" s="352" t="e">
        <f>'Notes-SK Cover sheet'!Y20</f>
        <v>#REF!</v>
      </c>
      <c r="Z20" s="352" t="e">
        <f>'Notes-SK Cover sheet'!Z20</f>
        <v>#REF!</v>
      </c>
      <c r="AA20" s="352" t="e">
        <f>'Notes-SK Cover sheet'!AA20</f>
        <v>#REF!</v>
      </c>
      <c r="AB20" s="352" t="e">
        <f>'Notes-SK Cover sheet'!AB20</f>
        <v>#REF!</v>
      </c>
      <c r="AC20" s="352" t="e">
        <f>'Notes-SK Cover sheet'!AC20</f>
        <v>#REF!</v>
      </c>
      <c r="AD20" s="352" t="e">
        <f>'Notes-SK Cover sheet'!AD20</f>
        <v>#REF!</v>
      </c>
      <c r="AE20" s="352" t="e">
        <f>'Notes-SK Cover sheet'!AE20</f>
        <v>#REF!</v>
      </c>
      <c r="AF20" s="352" t="e">
        <f>'Notes-SK Cover sheet'!AF20</f>
        <v>#REF!</v>
      </c>
      <c r="AG20" s="352" t="e">
        <f>'Notes-SK Cover sheet'!AG20</f>
        <v>#REF!</v>
      </c>
      <c r="AH20" s="352" t="e">
        <f>'Notes-SK Cover sheet'!AH20</f>
        <v>#REF!</v>
      </c>
      <c r="AI20" s="352" t="e">
        <f>'Notes-SK Cover sheet'!AI20</f>
        <v>#REF!</v>
      </c>
      <c r="AJ20" s="352" t="e">
        <f>'Notes-SK Cover sheet'!AJ20</f>
        <v>#REF!</v>
      </c>
      <c r="AK20" s="359" t="e">
        <f>'Notes-SK Cover sheet'!AK20</f>
        <v>#REF!</v>
      </c>
    </row>
    <row r="21" spans="1:37" ht="14.25" customHeight="1" x14ac:dyDescent="0.3">
      <c r="A21" s="372"/>
      <c r="B21" s="371"/>
      <c r="C21" s="371"/>
      <c r="D21" s="371"/>
      <c r="E21" s="371"/>
      <c r="F21" s="371"/>
      <c r="G21" s="371"/>
      <c r="H21" s="371"/>
      <c r="I21" s="371"/>
      <c r="J21" s="371"/>
      <c r="K21" s="371"/>
      <c r="L21" s="371"/>
      <c r="M21" s="371"/>
      <c r="N21" s="371"/>
      <c r="O21" s="371"/>
      <c r="P21" s="371"/>
      <c r="Q21" s="371"/>
      <c r="R21" s="371"/>
      <c r="S21" s="371"/>
      <c r="T21" s="371"/>
      <c r="U21" s="371"/>
      <c r="V21" s="371"/>
      <c r="W21" s="370"/>
      <c r="X21" s="370"/>
      <c r="Y21" s="370"/>
      <c r="Z21" s="370"/>
      <c r="AA21" s="370"/>
      <c r="AB21" s="370"/>
      <c r="AC21" s="370"/>
      <c r="AD21" s="370"/>
      <c r="AE21" s="370"/>
      <c r="AF21" s="370"/>
      <c r="AG21" s="370"/>
      <c r="AH21" s="370"/>
      <c r="AI21" s="370"/>
      <c r="AJ21" s="370"/>
      <c r="AK21" s="369"/>
    </row>
    <row r="22" spans="1:37" ht="13.15" hidden="1" x14ac:dyDescent="0.3">
      <c r="A22" s="372"/>
      <c r="B22" s="371"/>
      <c r="C22" s="371"/>
      <c r="D22" s="371"/>
      <c r="E22" s="371"/>
      <c r="F22" s="371"/>
      <c r="G22" s="371"/>
      <c r="H22" s="371"/>
      <c r="I22" s="371"/>
      <c r="J22" s="371"/>
      <c r="K22" s="371"/>
      <c r="L22" s="371"/>
      <c r="M22" s="371"/>
      <c r="N22" s="371"/>
      <c r="O22" s="371"/>
      <c r="P22" s="371"/>
      <c r="Q22" s="371"/>
      <c r="R22" s="371"/>
      <c r="S22" s="371"/>
      <c r="T22" s="371"/>
      <c r="U22" s="371"/>
      <c r="V22" s="371"/>
      <c r="W22" s="370"/>
      <c r="X22" s="370"/>
      <c r="Y22" s="370"/>
      <c r="Z22" s="370"/>
      <c r="AA22" s="370"/>
      <c r="AB22" s="370"/>
      <c r="AC22" s="370"/>
      <c r="AD22" s="370"/>
      <c r="AE22" s="370"/>
      <c r="AF22" s="370"/>
      <c r="AG22" s="370"/>
      <c r="AH22" s="370"/>
      <c r="AI22" s="370"/>
      <c r="AJ22" s="370"/>
      <c r="AK22" s="369"/>
    </row>
    <row r="23" spans="1:37" s="361" customFormat="1" ht="12" customHeight="1" x14ac:dyDescent="0.3">
      <c r="A23" s="365" t="s">
        <v>1333</v>
      </c>
      <c r="B23" s="364"/>
      <c r="C23" s="364"/>
      <c r="D23" s="364"/>
      <c r="E23" s="364"/>
      <c r="F23" s="364"/>
      <c r="G23" s="364"/>
      <c r="H23" s="364"/>
      <c r="I23" s="364"/>
      <c r="J23" s="364"/>
      <c r="K23" s="364"/>
      <c r="L23" s="364"/>
      <c r="M23" s="364"/>
      <c r="N23" s="364"/>
      <c r="O23" s="364"/>
      <c r="P23" s="364"/>
      <c r="Q23" s="364"/>
      <c r="R23" s="364"/>
      <c r="S23" s="364"/>
      <c r="T23" s="364"/>
      <c r="U23" s="364"/>
      <c r="V23" s="364"/>
      <c r="W23" s="363"/>
      <c r="X23" s="363"/>
      <c r="Y23" s="363"/>
      <c r="Z23" s="363"/>
      <c r="AA23" s="363"/>
      <c r="AB23" s="363"/>
      <c r="AC23" s="363"/>
      <c r="AD23" s="363"/>
      <c r="AE23" s="363"/>
      <c r="AF23" s="363"/>
      <c r="AG23" s="363"/>
      <c r="AH23" s="363"/>
      <c r="AI23" s="363"/>
      <c r="AJ23" s="363"/>
      <c r="AK23" s="362"/>
    </row>
    <row r="24" spans="1:37" ht="12.75" customHeight="1" x14ac:dyDescent="0.3">
      <c r="A24" s="357" t="s">
        <v>1334</v>
      </c>
      <c r="W24" s="307"/>
      <c r="X24" s="307"/>
      <c r="Y24" s="307"/>
      <c r="Z24" s="307"/>
      <c r="AA24" s="307"/>
      <c r="AC24" s="307"/>
      <c r="AD24" s="306" t="s">
        <v>1335</v>
      </c>
      <c r="AE24" s="307"/>
      <c r="AF24" s="307"/>
      <c r="AG24" s="307"/>
      <c r="AH24" s="307"/>
      <c r="AI24" s="307"/>
      <c r="AJ24" s="307"/>
      <c r="AK24" s="313"/>
    </row>
    <row r="25" spans="1:37" ht="19.5" customHeight="1" x14ac:dyDescent="0.3">
      <c r="A25" s="360" t="e">
        <f>'Notes-SK Cover sheet'!A25</f>
        <v>#REF!</v>
      </c>
      <c r="B25" s="352" t="e">
        <f>'Notes-SK Cover sheet'!B25</f>
        <v>#REF!</v>
      </c>
      <c r="C25" s="352" t="e">
        <f>'Notes-SK Cover sheet'!C25</f>
        <v>#REF!</v>
      </c>
      <c r="D25" s="352" t="e">
        <f>'Notes-SK Cover sheet'!D25</f>
        <v>#REF!</v>
      </c>
      <c r="E25" s="352" t="e">
        <f>'Notes-SK Cover sheet'!E25</f>
        <v>#REF!</v>
      </c>
      <c r="F25" s="352" t="e">
        <f>'Notes-SK Cover sheet'!F25</f>
        <v>#REF!</v>
      </c>
      <c r="G25" s="352" t="e">
        <f>'Notes-SK Cover sheet'!G25</f>
        <v>#REF!</v>
      </c>
      <c r="H25" s="352" t="e">
        <f>'Notes-SK Cover sheet'!H25</f>
        <v>#REF!</v>
      </c>
      <c r="I25" s="352" t="e">
        <f>'Notes-SK Cover sheet'!I25</f>
        <v>#REF!</v>
      </c>
      <c r="J25" s="352" t="e">
        <f>'Notes-SK Cover sheet'!J25</f>
        <v>#REF!</v>
      </c>
      <c r="K25" s="352" t="e">
        <f>'Notes-SK Cover sheet'!K25</f>
        <v>#REF!</v>
      </c>
      <c r="L25" s="352" t="e">
        <f>'Notes-SK Cover sheet'!L25</f>
        <v>#REF!</v>
      </c>
      <c r="M25" s="352" t="e">
        <f>'Notes-SK Cover sheet'!M25</f>
        <v>#REF!</v>
      </c>
      <c r="N25" s="352" t="e">
        <f>'Notes-SK Cover sheet'!N25</f>
        <v>#REF!</v>
      </c>
      <c r="O25" s="352" t="e">
        <f>'Notes-SK Cover sheet'!O25</f>
        <v>#REF!</v>
      </c>
      <c r="P25" s="352" t="e">
        <f>'Notes-SK Cover sheet'!P25</f>
        <v>#REF!</v>
      </c>
      <c r="Q25" s="352" t="e">
        <f>'Notes-SK Cover sheet'!Q25</f>
        <v>#REF!</v>
      </c>
      <c r="R25" s="352" t="e">
        <f>'Notes-SK Cover sheet'!R25</f>
        <v>#REF!</v>
      </c>
      <c r="S25" s="352" t="e">
        <f>'Notes-SK Cover sheet'!S25</f>
        <v>#REF!</v>
      </c>
      <c r="T25" s="352" t="e">
        <f>'Notes-SK Cover sheet'!T25</f>
        <v>#REF!</v>
      </c>
      <c r="U25" s="352" t="e">
        <f>'Notes-SK Cover sheet'!U25</f>
        <v>#REF!</v>
      </c>
      <c r="V25" s="352" t="e">
        <f>'Notes-SK Cover sheet'!V25</f>
        <v>#REF!</v>
      </c>
      <c r="W25" s="352" t="e">
        <f>'Notes-SK Cover sheet'!W25</f>
        <v>#REF!</v>
      </c>
      <c r="X25" s="352" t="e">
        <f>'Notes-SK Cover sheet'!X25</f>
        <v>#REF!</v>
      </c>
      <c r="Y25" s="352" t="e">
        <f>'Notes-SK Cover sheet'!Y25</f>
        <v>#REF!</v>
      </c>
      <c r="Z25" s="352" t="e">
        <f>'Notes-SK Cover sheet'!Z25</f>
        <v>#REF!</v>
      </c>
      <c r="AA25" s="352" t="e">
        <f>'Notes-SK Cover sheet'!AA25</f>
        <v>#REF!</v>
      </c>
      <c r="AB25" s="352" t="e">
        <f>'Notes-SK Cover sheet'!AB25</f>
        <v>#REF!</v>
      </c>
      <c r="AC25" s="354"/>
      <c r="AD25" s="352" t="e">
        <f>'Notes-SK Cover sheet'!AD25</f>
        <v>#REF!</v>
      </c>
      <c r="AE25" s="352" t="e">
        <f>'Notes-SK Cover sheet'!AE25</f>
        <v>#REF!</v>
      </c>
      <c r="AF25" s="352" t="e">
        <f>'Notes-SK Cover sheet'!AF25</f>
        <v>#REF!</v>
      </c>
      <c r="AG25" s="352" t="e">
        <f>'Notes-SK Cover sheet'!AG25</f>
        <v>#REF!</v>
      </c>
      <c r="AH25" s="352" t="e">
        <f>'Notes-SK Cover sheet'!AH25</f>
        <v>#REF!</v>
      </c>
      <c r="AI25" s="352" t="e">
        <f>'Notes-SK Cover sheet'!AI25</f>
        <v>#REF!</v>
      </c>
      <c r="AJ25" s="352" t="e">
        <f>'Notes-SK Cover sheet'!AJ25</f>
        <v>#REF!</v>
      </c>
      <c r="AK25" s="359" t="e">
        <f>'Notes-SK Cover sheet'!AK25</f>
        <v>#REF!</v>
      </c>
    </row>
    <row r="26" spans="1:37" ht="12.75" customHeight="1" x14ac:dyDescent="0.3">
      <c r="A26" s="357" t="s">
        <v>1662</v>
      </c>
      <c r="G26" s="356" t="s">
        <v>1654</v>
      </c>
      <c r="H26" s="356"/>
      <c r="I26" s="356"/>
      <c r="J26" s="356"/>
      <c r="K26" s="356"/>
      <c r="L26" s="356"/>
      <c r="M26" s="356"/>
      <c r="N26" s="356"/>
      <c r="O26" s="356"/>
      <c r="P26" s="356"/>
      <c r="Q26" s="356"/>
      <c r="R26" s="356"/>
      <c r="S26" s="356"/>
      <c r="T26" s="356"/>
      <c r="U26" s="356"/>
      <c r="V26" s="356"/>
      <c r="W26" s="356"/>
      <c r="X26" s="356"/>
      <c r="Y26" s="356"/>
      <c r="Z26" s="356"/>
      <c r="AA26" s="356"/>
      <c r="AB26" s="356"/>
      <c r="AC26" s="356"/>
      <c r="AD26" s="356"/>
      <c r="AE26" s="307"/>
      <c r="AF26" s="307"/>
      <c r="AG26" s="307"/>
      <c r="AH26" s="307"/>
      <c r="AI26" s="307"/>
      <c r="AJ26" s="307"/>
      <c r="AK26" s="313"/>
    </row>
    <row r="27" spans="1:37" s="358" customFormat="1" ht="19.5" customHeight="1" x14ac:dyDescent="0.3">
      <c r="A27" s="360" t="e">
        <f>'Notes-SK Cover sheet'!A27</f>
        <v>#REF!</v>
      </c>
      <c r="B27" s="352" t="e">
        <f>'Notes-SK Cover sheet'!B27</f>
        <v>#REF!</v>
      </c>
      <c r="C27" s="352" t="e">
        <f>'Notes-SK Cover sheet'!C27</f>
        <v>#REF!</v>
      </c>
      <c r="D27" s="352" t="e">
        <f>'Notes-SK Cover sheet'!D27</f>
        <v>#REF!</v>
      </c>
      <c r="E27" s="352" t="e">
        <f>'Notes-SK Cover sheet'!E27</f>
        <v>#REF!</v>
      </c>
      <c r="F27" s="352"/>
      <c r="G27" s="352" t="e">
        <f>'Notes-SK Cover sheet'!G27</f>
        <v>#REF!</v>
      </c>
      <c r="H27" s="352" t="e">
        <f>'Notes-SK Cover sheet'!H27</f>
        <v>#REF!</v>
      </c>
      <c r="I27" s="352" t="e">
        <f>'Notes-SK Cover sheet'!I27</f>
        <v>#REF!</v>
      </c>
      <c r="J27" s="352" t="e">
        <f>'Notes-SK Cover sheet'!J27</f>
        <v>#REF!</v>
      </c>
      <c r="K27" s="352" t="e">
        <f>'Notes-SK Cover sheet'!K27</f>
        <v>#REF!</v>
      </c>
      <c r="L27" s="352" t="e">
        <f>'Notes-SK Cover sheet'!L27</f>
        <v>#REF!</v>
      </c>
      <c r="M27" s="352" t="e">
        <f>'Notes-SK Cover sheet'!M27</f>
        <v>#REF!</v>
      </c>
      <c r="N27" s="352" t="e">
        <f>'Notes-SK Cover sheet'!N27</f>
        <v>#REF!</v>
      </c>
      <c r="O27" s="352" t="e">
        <f>'Notes-SK Cover sheet'!O27</f>
        <v>#REF!</v>
      </c>
      <c r="P27" s="352" t="e">
        <f>'Notes-SK Cover sheet'!P27</f>
        <v>#REF!</v>
      </c>
      <c r="Q27" s="352" t="e">
        <f>'Notes-SK Cover sheet'!Q27</f>
        <v>#REF!</v>
      </c>
      <c r="R27" s="352" t="e">
        <f>'Notes-SK Cover sheet'!R27</f>
        <v>#REF!</v>
      </c>
      <c r="S27" s="352" t="e">
        <f>'Notes-SK Cover sheet'!S27</f>
        <v>#REF!</v>
      </c>
      <c r="T27" s="352" t="e">
        <f>'Notes-SK Cover sheet'!T27</f>
        <v>#REF!</v>
      </c>
      <c r="U27" s="352" t="e">
        <f>'Notes-SK Cover sheet'!U27</f>
        <v>#REF!</v>
      </c>
      <c r="V27" s="352" t="e">
        <f>'Notes-SK Cover sheet'!V27</f>
        <v>#REF!</v>
      </c>
      <c r="W27" s="352" t="e">
        <f>'Notes-SK Cover sheet'!W27</f>
        <v>#REF!</v>
      </c>
      <c r="X27" s="352" t="e">
        <f>'Notes-SK Cover sheet'!X27</f>
        <v>#REF!</v>
      </c>
      <c r="Y27" s="352" t="e">
        <f>'Notes-SK Cover sheet'!Y27</f>
        <v>#REF!</v>
      </c>
      <c r="Z27" s="352" t="e">
        <f>'Notes-SK Cover sheet'!Z27</f>
        <v>#REF!</v>
      </c>
      <c r="AA27" s="352" t="e">
        <f>'Notes-SK Cover sheet'!AA27</f>
        <v>#REF!</v>
      </c>
      <c r="AB27" s="352" t="e">
        <f>'Notes-SK Cover sheet'!AB27</f>
        <v>#REF!</v>
      </c>
      <c r="AC27" s="352" t="e">
        <f>'Notes-SK Cover sheet'!AC27</f>
        <v>#REF!</v>
      </c>
      <c r="AD27" s="352" t="e">
        <f>'Notes-SK Cover sheet'!AD27</f>
        <v>#REF!</v>
      </c>
      <c r="AE27" s="352" t="e">
        <f>'Notes-SK Cover sheet'!AE27</f>
        <v>#REF!</v>
      </c>
      <c r="AF27" s="352" t="e">
        <f>'Notes-SK Cover sheet'!AF27</f>
        <v>#REF!</v>
      </c>
      <c r="AG27" s="352" t="e">
        <f>'Notes-SK Cover sheet'!AG27</f>
        <v>#REF!</v>
      </c>
      <c r="AH27" s="352" t="e">
        <f>'Notes-SK Cover sheet'!AH27</f>
        <v>#REF!</v>
      </c>
      <c r="AI27" s="352" t="e">
        <f>'Notes-SK Cover sheet'!AI27</f>
        <v>#REF!</v>
      </c>
      <c r="AJ27" s="352" t="e">
        <f>'Notes-SK Cover sheet'!AJ27</f>
        <v>#REF!</v>
      </c>
      <c r="AK27" s="359" t="e">
        <f>'Notes-SK Cover sheet'!AK27</f>
        <v>#REF!</v>
      </c>
    </row>
    <row r="28" spans="1:37" ht="12.75" customHeight="1" x14ac:dyDescent="0.3">
      <c r="A28" s="357" t="s">
        <v>1338</v>
      </c>
      <c r="G28" s="356"/>
      <c r="H28" s="356"/>
      <c r="I28" s="356"/>
      <c r="J28" s="356"/>
      <c r="K28" s="356"/>
      <c r="L28" s="356"/>
      <c r="M28" s="356"/>
      <c r="O28" s="356" t="s">
        <v>1339</v>
      </c>
      <c r="P28" s="356"/>
      <c r="Q28" s="356"/>
      <c r="R28" s="356"/>
      <c r="S28" s="356"/>
      <c r="T28" s="356"/>
      <c r="U28" s="356"/>
      <c r="V28" s="356"/>
      <c r="W28" s="356"/>
      <c r="X28" s="356"/>
      <c r="Y28" s="356"/>
      <c r="Z28" s="356"/>
      <c r="AA28" s="356"/>
      <c r="AB28" s="356"/>
      <c r="AC28" s="356"/>
      <c r="AD28" s="356"/>
      <c r="AE28" s="307"/>
      <c r="AF28" s="307"/>
      <c r="AG28" s="307"/>
      <c r="AH28" s="307"/>
      <c r="AI28" s="307"/>
      <c r="AJ28" s="307"/>
      <c r="AK28" s="313"/>
    </row>
    <row r="29" spans="1:37" ht="19.5" customHeight="1" x14ac:dyDescent="0.3">
      <c r="A29" s="355">
        <f>'Notes-SK Cover sheet'!A29</f>
        <v>0</v>
      </c>
      <c r="B29" s="352" t="e">
        <f>'Notes-SK Cover sheet'!B29</f>
        <v>#REF!</v>
      </c>
      <c r="C29" s="352" t="e">
        <f>'Notes-SK Cover sheet'!C29</f>
        <v>#REF!</v>
      </c>
      <c r="D29" s="352" t="e">
        <f>'Notes-SK Cover sheet'!D29</f>
        <v>#REF!</v>
      </c>
      <c r="E29" s="352" t="str">
        <f>'Notes-SK Cover sheet'!E29</f>
        <v>/</v>
      </c>
      <c r="F29" s="352" t="e">
        <f>'Notes-SK Cover sheet'!F29</f>
        <v>#REF!</v>
      </c>
      <c r="G29" s="352" t="e">
        <f>'Notes-SK Cover sheet'!G29</f>
        <v>#REF!</v>
      </c>
      <c r="H29" s="352" t="e">
        <f>'Notes-SK Cover sheet'!H29</f>
        <v>#REF!</v>
      </c>
      <c r="I29" s="352" t="e">
        <f>'Notes-SK Cover sheet'!I29</f>
        <v>#REF!</v>
      </c>
      <c r="J29" s="352" t="e">
        <f>'Notes-SK Cover sheet'!J29</f>
        <v>#REF!</v>
      </c>
      <c r="K29" s="352" t="e">
        <f>'Notes-SK Cover sheet'!K29</f>
        <v>#REF!</v>
      </c>
      <c r="L29" s="352" t="e">
        <f>'Notes-SK Cover sheet'!L29</f>
        <v>#REF!</v>
      </c>
      <c r="M29" s="352" t="e">
        <f>'Notes-SK Cover sheet'!M29</f>
        <v>#REF!</v>
      </c>
      <c r="N29" s="354"/>
      <c r="O29" s="353">
        <f>'Notes-SK Cover sheet'!O29</f>
        <v>0</v>
      </c>
      <c r="P29" s="352" t="e">
        <f>'Notes-SK Cover sheet'!P29</f>
        <v>#REF!</v>
      </c>
      <c r="Q29" s="352" t="e">
        <f>'Notes-SK Cover sheet'!Q29</f>
        <v>#REF!</v>
      </c>
      <c r="R29" s="352" t="e">
        <f>'Notes-SK Cover sheet'!R29</f>
        <v>#REF!</v>
      </c>
      <c r="S29" s="352" t="str">
        <f>'Notes-SK Cover sheet'!S29</f>
        <v>/</v>
      </c>
      <c r="T29" s="352" t="e">
        <f>'Notes-SK Cover sheet'!T29</f>
        <v>#REF!</v>
      </c>
      <c r="U29" s="352" t="e">
        <f>'Notes-SK Cover sheet'!U29</f>
        <v>#REF!</v>
      </c>
      <c r="V29" s="352" t="e">
        <f>'Notes-SK Cover sheet'!V29</f>
        <v>#REF!</v>
      </c>
      <c r="W29" s="352" t="e">
        <f>'Notes-SK Cover sheet'!W29</f>
        <v>#REF!</v>
      </c>
      <c r="X29" s="352" t="e">
        <f>'Notes-SK Cover sheet'!X29</f>
        <v>#REF!</v>
      </c>
      <c r="Y29" s="352" t="e">
        <f>'Notes-SK Cover sheet'!Y29</f>
        <v>#REF!</v>
      </c>
      <c r="Z29" s="352" t="e">
        <f>IF('Notes-SK Cover sheet'!Z29="","",'Notes-SK Cover sheet'!Z29)</f>
        <v>#REF!</v>
      </c>
      <c r="AA29" s="352" t="e">
        <f>IF('Notes-SK Cover sheet'!AA29="","",'Notes-SK Cover sheet'!AA29)</f>
        <v>#REF!</v>
      </c>
      <c r="AB29" s="352" t="str">
        <f>IF('Notes-SK Cover sheet'!AB29="","",'Notes-SK Cover sheet'!AB29)</f>
        <v/>
      </c>
      <c r="AC29" s="352" t="str">
        <f>IF('Notes-SK Cover sheet'!AC29="","",'Notes-SK Cover sheet'!AC29)</f>
        <v/>
      </c>
      <c r="AD29" s="352" t="str">
        <f>IF('Notes-SK Cover sheet'!AD29="","",'Notes-SK Cover sheet'!AD29)</f>
        <v/>
      </c>
      <c r="AE29" s="307" t="str">
        <f>IF('Notes-SK Cover sheet'!AE29="","",'Notes-SK Cover sheet'!AE29)</f>
        <v/>
      </c>
      <c r="AF29" s="307" t="str">
        <f>IF('Notes-SK Cover sheet'!AF29="","",'Notes-SK Cover sheet'!AF29)</f>
        <v/>
      </c>
      <c r="AG29" s="307" t="str">
        <f>IF('Notes-SK Cover sheet'!AG29="","",'Notes-SK Cover sheet'!AG29)</f>
        <v xml:space="preserve"> </v>
      </c>
      <c r="AH29" s="307" t="str">
        <f>IF('Notes-SK Cover sheet'!AH29="","",'Notes-SK Cover sheet'!AH29)</f>
        <v/>
      </c>
      <c r="AI29" s="307" t="str">
        <f>IF('Notes-SK Cover sheet'!AI29="","",'Notes-SK Cover sheet'!AI29)</f>
        <v/>
      </c>
      <c r="AJ29" s="307" t="str">
        <f>IF('Notes-SK Cover sheet'!AJ29="","",'Notes-SK Cover sheet'!AJ29)</f>
        <v/>
      </c>
      <c r="AK29" s="313" t="str">
        <f>IF('Notes-SK Cover sheet'!AK29="","",'Notes-SK Cover sheet'!AK29)</f>
        <v/>
      </c>
    </row>
    <row r="30" spans="1:37" s="306" customFormat="1" ht="12.75" customHeight="1" x14ac:dyDescent="0.3">
      <c r="A30" s="315" t="s">
        <v>1340</v>
      </c>
      <c r="W30" s="307"/>
      <c r="X30" s="307"/>
      <c r="Y30" s="307"/>
      <c r="Z30" s="307"/>
      <c r="AA30" s="307"/>
      <c r="AB30" s="307"/>
      <c r="AC30" s="307"/>
      <c r="AD30" s="307"/>
      <c r="AE30" s="307"/>
      <c r="AF30" s="307"/>
      <c r="AG30" s="307"/>
      <c r="AH30" s="307"/>
      <c r="AI30" s="307"/>
      <c r="AJ30" s="307"/>
      <c r="AK30" s="313"/>
    </row>
    <row r="31" spans="1:37" ht="19.5" customHeight="1" thickBot="1" x14ac:dyDescent="0.35">
      <c r="A31" s="351" t="e">
        <f>'Notes-SK Cover sheet'!A31</f>
        <v>#REF!</v>
      </c>
      <c r="B31" s="350" t="e">
        <f>'Notes-SK Cover sheet'!B31</f>
        <v>#REF!</v>
      </c>
      <c r="C31" s="350" t="e">
        <f>'Notes-SK Cover sheet'!C31</f>
        <v>#REF!</v>
      </c>
      <c r="D31" s="350" t="e">
        <f>'Notes-SK Cover sheet'!D31</f>
        <v>#REF!</v>
      </c>
      <c r="E31" s="350" t="e">
        <f>'Notes-SK Cover sheet'!E31</f>
        <v>#REF!</v>
      </c>
      <c r="F31" s="350" t="e">
        <f>'Notes-SK Cover sheet'!F31</f>
        <v>#REF!</v>
      </c>
      <c r="G31" s="350" t="e">
        <f>'Notes-SK Cover sheet'!G31</f>
        <v>#REF!</v>
      </c>
      <c r="H31" s="350" t="e">
        <f>'Notes-SK Cover sheet'!H31</f>
        <v>#REF!</v>
      </c>
      <c r="I31" s="350" t="e">
        <f>'Notes-SK Cover sheet'!I31</f>
        <v>#REF!</v>
      </c>
      <c r="J31" s="350" t="e">
        <f>'Notes-SK Cover sheet'!J31</f>
        <v>#REF!</v>
      </c>
      <c r="K31" s="350" t="e">
        <f>'Notes-SK Cover sheet'!K31</f>
        <v>#REF!</v>
      </c>
      <c r="L31" s="350" t="e">
        <f>'Notes-SK Cover sheet'!L31</f>
        <v>#REF!</v>
      </c>
      <c r="M31" s="350" t="e">
        <f>'Notes-SK Cover sheet'!M31</f>
        <v>#REF!</v>
      </c>
      <c r="N31" s="350" t="e">
        <f>'Notes-SK Cover sheet'!N31</f>
        <v>#REF!</v>
      </c>
      <c r="O31" s="350" t="e">
        <f>'Notes-SK Cover sheet'!O31</f>
        <v>#REF!</v>
      </c>
      <c r="P31" s="350" t="e">
        <f>'Notes-SK Cover sheet'!P31</f>
        <v>#REF!</v>
      </c>
      <c r="Q31" s="350" t="e">
        <f>'Notes-SK Cover sheet'!Q31</f>
        <v>#REF!</v>
      </c>
      <c r="R31" s="350" t="e">
        <f>'Notes-SK Cover sheet'!R31</f>
        <v>#REF!</v>
      </c>
      <c r="S31" s="350" t="e">
        <f>'Notes-SK Cover sheet'!S31</f>
        <v>#REF!</v>
      </c>
      <c r="T31" s="350" t="e">
        <f>'Notes-SK Cover sheet'!T31</f>
        <v>#REF!</v>
      </c>
      <c r="U31" s="350" t="e">
        <f>'Notes-SK Cover sheet'!U31</f>
        <v>#REF!</v>
      </c>
      <c r="V31" s="350" t="e">
        <f>'Notes-SK Cover sheet'!V31</f>
        <v>#REF!</v>
      </c>
      <c r="W31" s="350" t="e">
        <f>'Notes-SK Cover sheet'!W31</f>
        <v>#REF!</v>
      </c>
      <c r="X31" s="350" t="e">
        <f>'Notes-SK Cover sheet'!X31</f>
        <v>#REF!</v>
      </c>
      <c r="Y31" s="350" t="e">
        <f>'Notes-SK Cover sheet'!Y31</f>
        <v>#REF!</v>
      </c>
      <c r="Z31" s="350" t="e">
        <f>'Notes-SK Cover sheet'!Z31</f>
        <v>#REF!</v>
      </c>
      <c r="AA31" s="350" t="e">
        <f>'Notes-SK Cover sheet'!AA31</f>
        <v>#REF!</v>
      </c>
      <c r="AB31" s="350" t="e">
        <f>'Notes-SK Cover sheet'!AB31</f>
        <v>#REF!</v>
      </c>
      <c r="AC31" s="350" t="e">
        <f>'Notes-SK Cover sheet'!AC31</f>
        <v>#REF!</v>
      </c>
      <c r="AD31" s="350" t="e">
        <f>'Notes-SK Cover sheet'!AD31</f>
        <v>#REF!</v>
      </c>
      <c r="AE31" s="350" t="e">
        <f>'Notes-SK Cover sheet'!AE31</f>
        <v>#REF!</v>
      </c>
      <c r="AF31" s="350" t="e">
        <f>'Notes-SK Cover sheet'!AF31</f>
        <v>#REF!</v>
      </c>
      <c r="AG31" s="350" t="e">
        <f>'Notes-SK Cover sheet'!AG31</f>
        <v>#REF!</v>
      </c>
      <c r="AH31" s="350" t="e">
        <f>'Notes-SK Cover sheet'!AH31</f>
        <v>#REF!</v>
      </c>
      <c r="AI31" s="350" t="e">
        <f>'Notes-SK Cover sheet'!AI31</f>
        <v>#REF!</v>
      </c>
      <c r="AJ31" s="350" t="e">
        <f>'Notes-SK Cover sheet'!AJ31</f>
        <v>#REF!</v>
      </c>
      <c r="AK31" s="349" t="e">
        <f>'Notes-SK Cover sheet'!AK31</f>
        <v>#REF!</v>
      </c>
    </row>
    <row r="32" spans="1:37" s="306" customFormat="1" ht="4.5" customHeight="1" thickBot="1" x14ac:dyDescent="0.35">
      <c r="W32" s="307"/>
      <c r="X32" s="307"/>
      <c r="Y32" s="307"/>
      <c r="Z32" s="307"/>
      <c r="AA32" s="307"/>
      <c r="AB32" s="307"/>
      <c r="AC32" s="307"/>
      <c r="AD32" s="307"/>
      <c r="AE32" s="307"/>
      <c r="AF32" s="307"/>
      <c r="AG32" s="307"/>
      <c r="AH32" s="307"/>
      <c r="AI32" s="307"/>
      <c r="AJ32" s="307"/>
      <c r="AK32" s="307"/>
    </row>
    <row r="33" spans="1:37" s="345" customFormat="1" ht="12.75" customHeight="1" x14ac:dyDescent="0.25">
      <c r="A33" s="348" t="s">
        <v>1655</v>
      </c>
      <c r="B33" s="347"/>
      <c r="C33" s="347"/>
      <c r="D33" s="347"/>
      <c r="E33" s="347"/>
      <c r="F33" s="347"/>
      <c r="G33" s="347"/>
      <c r="H33" s="347"/>
      <c r="I33" s="347"/>
      <c r="J33" s="347"/>
      <c r="K33" s="346"/>
      <c r="L33" s="1459" t="s">
        <v>1341</v>
      </c>
      <c r="M33" s="1460"/>
      <c r="N33" s="1460"/>
      <c r="O33" s="1460"/>
      <c r="P33" s="1460"/>
      <c r="Q33" s="1460"/>
      <c r="R33" s="1460"/>
      <c r="S33" s="1460"/>
      <c r="T33" s="1461"/>
      <c r="U33" s="1459" t="s">
        <v>1342</v>
      </c>
      <c r="V33" s="1460"/>
      <c r="W33" s="1460"/>
      <c r="X33" s="1460"/>
      <c r="Y33" s="1460"/>
      <c r="Z33" s="1460"/>
      <c r="AA33" s="1460"/>
      <c r="AB33" s="1461"/>
      <c r="AC33" s="1459" t="s">
        <v>1343</v>
      </c>
      <c r="AD33" s="1460"/>
      <c r="AE33" s="1460"/>
      <c r="AF33" s="1460"/>
      <c r="AG33" s="1460"/>
      <c r="AH33" s="1460"/>
      <c r="AI33" s="1460"/>
      <c r="AJ33" s="1460"/>
      <c r="AK33" s="1465"/>
    </row>
    <row r="34" spans="1:37" s="306" customFormat="1" ht="19.5" customHeight="1" x14ac:dyDescent="0.25">
      <c r="A34" s="331" t="e">
        <f>IF('Notes-SK Cover sheet'!A34="","",'Notes-SK Cover sheet'!A34)</f>
        <v>#REF!</v>
      </c>
      <c r="B34" s="330" t="e">
        <f>IF('Notes-SK Cover sheet'!B34="","",'Notes-SK Cover sheet'!B34)</f>
        <v>#REF!</v>
      </c>
      <c r="C34" s="329" t="str">
        <f>IF('Notes-SK Cover sheet'!C34="","",'Notes-SK Cover sheet'!C34)</f>
        <v>.</v>
      </c>
      <c r="D34" s="330" t="e">
        <f>IF('Notes-SK Cover sheet'!D34="","",'Notes-SK Cover sheet'!D34)</f>
        <v>#REF!</v>
      </c>
      <c r="E34" s="330" t="e">
        <f>IF('Notes-SK Cover sheet'!E34="","",'Notes-SK Cover sheet'!E34)</f>
        <v>#REF!</v>
      </c>
      <c r="F34" s="329" t="str">
        <f>IF('Notes-SK Cover sheet'!F34="","",'Notes-SK Cover sheet'!F34)</f>
        <v>.</v>
      </c>
      <c r="G34" s="328" t="e">
        <f>IF('Notes-SK Cover sheet'!G34="","",'Notes-SK Cover sheet'!G34)</f>
        <v>#REF!</v>
      </c>
      <c r="H34" s="328" t="e">
        <f>IF('Notes-SK Cover sheet'!H34="","",'Notes-SK Cover sheet'!H34)</f>
        <v>#REF!</v>
      </c>
      <c r="I34" s="328" t="e">
        <f>IF('Notes-SK Cover sheet'!I34="","",'Notes-SK Cover sheet'!I34)</f>
        <v>#REF!</v>
      </c>
      <c r="J34" s="328" t="e">
        <f>IF('Notes-SK Cover sheet'!J34="","",'Notes-SK Cover sheet'!J34)</f>
        <v>#REF!</v>
      </c>
      <c r="K34" s="344"/>
      <c r="L34" s="1462"/>
      <c r="M34" s="1463"/>
      <c r="N34" s="1463"/>
      <c r="O34" s="1463"/>
      <c r="P34" s="1463"/>
      <c r="Q34" s="1463"/>
      <c r="R34" s="1463"/>
      <c r="S34" s="1463"/>
      <c r="T34" s="1464"/>
      <c r="U34" s="1462"/>
      <c r="V34" s="1463"/>
      <c r="W34" s="1463"/>
      <c r="X34" s="1463"/>
      <c r="Y34" s="1463"/>
      <c r="Z34" s="1463"/>
      <c r="AA34" s="1463"/>
      <c r="AB34" s="1464"/>
      <c r="AC34" s="1462"/>
      <c r="AD34" s="1463"/>
      <c r="AE34" s="1463"/>
      <c r="AF34" s="1463"/>
      <c r="AG34" s="1463"/>
      <c r="AH34" s="1463"/>
      <c r="AI34" s="1463"/>
      <c r="AJ34" s="1463"/>
      <c r="AK34" s="1466"/>
    </row>
    <row r="35" spans="1:37" s="306" customFormat="1" ht="12.75" customHeight="1" x14ac:dyDescent="0.25">
      <c r="A35" s="343"/>
      <c r="B35" s="342"/>
      <c r="C35" s="342"/>
      <c r="D35" s="342"/>
      <c r="E35" s="342"/>
      <c r="F35" s="342"/>
      <c r="G35" s="341"/>
      <c r="H35" s="341"/>
      <c r="I35" s="341"/>
      <c r="J35" s="341"/>
      <c r="K35" s="340"/>
      <c r="L35" s="1462"/>
      <c r="M35" s="1463"/>
      <c r="N35" s="1463"/>
      <c r="O35" s="1463"/>
      <c r="P35" s="1463"/>
      <c r="Q35" s="1463"/>
      <c r="R35" s="1463"/>
      <c r="S35" s="1463"/>
      <c r="T35" s="1464"/>
      <c r="U35" s="1462"/>
      <c r="V35" s="1463"/>
      <c r="W35" s="1463"/>
      <c r="X35" s="1463"/>
      <c r="Y35" s="1463"/>
      <c r="Z35" s="1463"/>
      <c r="AA35" s="1463"/>
      <c r="AB35" s="1464"/>
      <c r="AC35" s="1462"/>
      <c r="AD35" s="1463"/>
      <c r="AE35" s="1463"/>
      <c r="AF35" s="1463"/>
      <c r="AG35" s="1463"/>
      <c r="AH35" s="1463"/>
      <c r="AI35" s="1463"/>
      <c r="AJ35" s="1463"/>
      <c r="AK35" s="1466"/>
    </row>
    <row r="36" spans="1:37" s="306" customFormat="1" ht="12.75" customHeight="1" x14ac:dyDescent="0.3">
      <c r="A36" s="315" t="s">
        <v>1656</v>
      </c>
      <c r="G36" s="339"/>
      <c r="H36" s="339"/>
      <c r="I36" s="339"/>
      <c r="J36" s="339"/>
      <c r="K36" s="338"/>
      <c r="L36" s="337"/>
      <c r="M36" s="337"/>
      <c r="N36" s="337"/>
      <c r="O36" s="337"/>
      <c r="P36" s="337"/>
      <c r="Q36" s="337"/>
      <c r="R36" s="337"/>
      <c r="T36" s="335"/>
      <c r="U36" s="336"/>
      <c r="V36" s="336"/>
      <c r="W36" s="336"/>
      <c r="X36" s="336"/>
      <c r="Y36" s="336"/>
      <c r="Z36" s="307"/>
      <c r="AA36" s="336"/>
      <c r="AB36" s="335"/>
      <c r="AC36" s="334"/>
      <c r="AD36" s="336"/>
      <c r="AE36" s="336"/>
      <c r="AF36" s="336"/>
      <c r="AG36" s="336"/>
      <c r="AH36" s="336"/>
      <c r="AI36" s="336"/>
      <c r="AJ36" s="336"/>
      <c r="AK36" s="608"/>
    </row>
    <row r="37" spans="1:37" s="306" customFormat="1" ht="19.5" customHeight="1" x14ac:dyDescent="0.3">
      <c r="A37" s="331" t="e">
        <f>IF('Notes-SK Cover sheet'!A37="","",'Notes-SK Cover sheet'!A37)</f>
        <v>#REF!</v>
      </c>
      <c r="B37" s="330" t="e">
        <f>IF('Notes-SK Cover sheet'!B37="","",'Notes-SK Cover sheet'!B37)</f>
        <v>#REF!</v>
      </c>
      <c r="C37" s="329" t="str">
        <f>IF('Notes-SK Cover sheet'!C37="","",'Notes-SK Cover sheet'!C37)</f>
        <v>.</v>
      </c>
      <c r="D37" s="330" t="e">
        <f>IF('Notes-SK Cover sheet'!D37="","",'Notes-SK Cover sheet'!D37)</f>
        <v>#REF!</v>
      </c>
      <c r="E37" s="330" t="e">
        <f>IF('Notes-SK Cover sheet'!E37="","",'Notes-SK Cover sheet'!E37)</f>
        <v>#REF!</v>
      </c>
      <c r="F37" s="329" t="str">
        <f>IF('Notes-SK Cover sheet'!F37="","",'Notes-SK Cover sheet'!F37)</f>
        <v>.</v>
      </c>
      <c r="G37" s="328" t="e">
        <f>IF('Notes-SK Cover sheet'!G37="","",'Notes-SK Cover sheet'!G37)</f>
        <v>#REF!</v>
      </c>
      <c r="H37" s="328" t="e">
        <f>IF('Notes-SK Cover sheet'!H37="","",'Notes-SK Cover sheet'!H37)</f>
        <v>#REF!</v>
      </c>
      <c r="I37" s="328" t="e">
        <f>IF('Notes-SK Cover sheet'!I37="","",'Notes-SK Cover sheet'!I37)</f>
        <v>#REF!</v>
      </c>
      <c r="J37" s="328" t="e">
        <f>IF('Notes-SK Cover sheet'!J37="","",'Notes-SK Cover sheet'!J37)</f>
        <v>#REF!</v>
      </c>
      <c r="K37" s="327"/>
      <c r="L37" s="326"/>
      <c r="M37" s="325"/>
      <c r="N37" s="325"/>
      <c r="O37" s="325"/>
      <c r="P37" s="325"/>
      <c r="Q37" s="325"/>
      <c r="R37" s="325"/>
      <c r="S37" s="325"/>
      <c r="T37" s="324"/>
      <c r="U37" s="326"/>
      <c r="V37" s="325"/>
      <c r="W37" s="325"/>
      <c r="X37" s="325"/>
      <c r="Y37" s="325"/>
      <c r="Z37" s="325"/>
      <c r="AA37" s="325"/>
      <c r="AB37" s="324"/>
      <c r="AC37" s="307"/>
      <c r="AD37" s="307"/>
      <c r="AE37" s="307"/>
      <c r="AF37" s="307"/>
      <c r="AG37" s="307"/>
      <c r="AH37" s="307"/>
      <c r="AI37" s="307"/>
      <c r="AJ37" s="307"/>
      <c r="AK37" s="313"/>
    </row>
    <row r="38" spans="1:37" s="312" customFormat="1" ht="12.75" customHeight="1" thickBot="1" x14ac:dyDescent="0.35">
      <c r="A38" s="323"/>
      <c r="B38" s="322"/>
      <c r="C38" s="322"/>
      <c r="D38" s="322"/>
      <c r="E38" s="322"/>
      <c r="F38" s="322"/>
      <c r="G38" s="322"/>
      <c r="H38" s="322"/>
      <c r="I38" s="322"/>
      <c r="J38" s="322"/>
      <c r="K38" s="321"/>
      <c r="L38" s="1467" t="e">
        <f>IF('Notes-SK Cover sheet'!L38="","",'Notes-SK Cover sheet'!L38)</f>
        <v>#REF!</v>
      </c>
      <c r="M38" s="1468" t="str">
        <f>IF('Notes-SK Cover sheet'!M38="","",'Notes-SK Cover sheet'!M38)</f>
        <v/>
      </c>
      <c r="N38" s="1468" t="str">
        <f>IF('Notes-SK Cover sheet'!N38="","",'Notes-SK Cover sheet'!N38)</f>
        <v/>
      </c>
      <c r="O38" s="1468" t="str">
        <f>IF('Notes-SK Cover sheet'!O38="","",'Notes-SK Cover sheet'!O38)</f>
        <v/>
      </c>
      <c r="P38" s="1468" t="str">
        <f>IF('Notes-SK Cover sheet'!P38="","",'Notes-SK Cover sheet'!P38)</f>
        <v/>
      </c>
      <c r="Q38" s="1468" t="str">
        <f>IF('Notes-SK Cover sheet'!Q38="","",'Notes-SK Cover sheet'!Q38)</f>
        <v/>
      </c>
      <c r="R38" s="1468" t="str">
        <f>IF('Notes-SK Cover sheet'!R38="","",'Notes-SK Cover sheet'!R38)</f>
        <v/>
      </c>
      <c r="S38" s="1468" t="str">
        <f>IF('Notes-SK Cover sheet'!S38="","",'Notes-SK Cover sheet'!S38)</f>
        <v/>
      </c>
      <c r="T38" s="1469" t="str">
        <f>IF('Notes-SK Cover sheet'!T38="","",'Notes-SK Cover sheet'!T38)</f>
        <v/>
      </c>
      <c r="U38" s="1467" t="e">
        <f>IF('Notes-SK Cover sheet'!U38="","",'Notes-SK Cover sheet'!U38)</f>
        <v>#REF!</v>
      </c>
      <c r="V38" s="1468" t="str">
        <f>IF('Notes-SK Cover sheet'!V38="","",'Notes-SK Cover sheet'!V38)</f>
        <v/>
      </c>
      <c r="W38" s="1468" t="str">
        <f>IF('Notes-SK Cover sheet'!W38="","",'Notes-SK Cover sheet'!W38)</f>
        <v/>
      </c>
      <c r="X38" s="1468" t="str">
        <f>IF('Notes-SK Cover sheet'!X38="","",'Notes-SK Cover sheet'!X38)</f>
        <v/>
      </c>
      <c r="Y38" s="1468" t="str">
        <f>IF('Notes-SK Cover sheet'!Y38="","",'Notes-SK Cover sheet'!Y38)</f>
        <v/>
      </c>
      <c r="Z38" s="1468" t="str">
        <f>IF('Notes-SK Cover sheet'!Z38="","",'Notes-SK Cover sheet'!Z38)</f>
        <v/>
      </c>
      <c r="AA38" s="1468" t="str">
        <f>IF('Notes-SK Cover sheet'!AA38="","",'Notes-SK Cover sheet'!AA38)</f>
        <v/>
      </c>
      <c r="AB38" s="1469" t="str">
        <f>IF('Notes-SK Cover sheet'!AB38="","",'Notes-SK Cover sheet'!AB38)</f>
        <v/>
      </c>
      <c r="AC38" s="1467" t="e">
        <f>IF('Notes-SK Cover sheet'!AC38="","",'Notes-SK Cover sheet'!AC38)</f>
        <v>#REF!</v>
      </c>
      <c r="AD38" s="1468" t="str">
        <f>IF('Notes-SK Cover sheet'!AD38="","",'Notes-SK Cover sheet'!AD38)</f>
        <v/>
      </c>
      <c r="AE38" s="1468" t="str">
        <f>IF('Notes-SK Cover sheet'!AE38="","",'Notes-SK Cover sheet'!AE38)</f>
        <v/>
      </c>
      <c r="AF38" s="1468" t="str">
        <f>IF('Notes-SK Cover sheet'!AF38="","",'Notes-SK Cover sheet'!AF38)</f>
        <v/>
      </c>
      <c r="AG38" s="1468" t="str">
        <f>IF('Notes-SK Cover sheet'!AG38="","",'Notes-SK Cover sheet'!AG38)</f>
        <v/>
      </c>
      <c r="AH38" s="1468" t="str">
        <f>IF('Notes-SK Cover sheet'!AH38="","",'Notes-SK Cover sheet'!AH38)</f>
        <v/>
      </c>
      <c r="AI38" s="1468" t="str">
        <f>IF('Notes-SK Cover sheet'!AI38="","",'Notes-SK Cover sheet'!AI38)</f>
        <v/>
      </c>
      <c r="AJ38" s="1468" t="str">
        <f>IF('Notes-SK Cover sheet'!AJ38="","",'Notes-SK Cover sheet'!AJ38)</f>
        <v/>
      </c>
      <c r="AK38" s="1470" t="str">
        <f>IF('Notes-SK Cover sheet'!AK38="","",'Notes-SK Cover sheet'!AK38)</f>
        <v/>
      </c>
    </row>
    <row r="39" spans="1:37" s="312" customFormat="1" ht="13.15" x14ac:dyDescent="0.3">
      <c r="W39" s="307"/>
      <c r="X39" s="307"/>
      <c r="Y39" s="307"/>
      <c r="Z39" s="307"/>
      <c r="AA39" s="307"/>
      <c r="AB39" s="307"/>
      <c r="AC39" s="307"/>
      <c r="AD39" s="307"/>
      <c r="AE39" s="307"/>
      <c r="AF39" s="307"/>
      <c r="AG39" s="307"/>
      <c r="AH39" s="307"/>
      <c r="AI39" s="307"/>
      <c r="AJ39" s="307"/>
      <c r="AK39" s="307"/>
    </row>
    <row r="40" spans="1:37" s="312" customFormat="1" x14ac:dyDescent="0.25">
      <c r="W40" s="307"/>
      <c r="X40" s="307"/>
      <c r="Y40" s="307"/>
      <c r="Z40" s="307"/>
      <c r="AA40" s="307"/>
      <c r="AB40" s="307"/>
      <c r="AC40" s="307"/>
      <c r="AD40" s="307"/>
      <c r="AE40" s="307"/>
      <c r="AF40" s="307"/>
      <c r="AG40" s="307"/>
      <c r="AH40" s="307"/>
      <c r="AI40" s="307"/>
      <c r="AJ40" s="307"/>
      <c r="AK40" s="307"/>
    </row>
    <row r="41" spans="1:37" s="312" customFormat="1" x14ac:dyDescent="0.25">
      <c r="W41" s="307"/>
      <c r="X41" s="307"/>
      <c r="Y41" s="307"/>
      <c r="Z41" s="307"/>
      <c r="AA41" s="307"/>
      <c r="AB41" s="307"/>
      <c r="AC41" s="307"/>
      <c r="AD41" s="307"/>
      <c r="AE41" s="307"/>
      <c r="AF41" s="307"/>
      <c r="AG41" s="307"/>
      <c r="AH41" s="307"/>
      <c r="AI41" s="307"/>
      <c r="AJ41" s="307"/>
      <c r="AK41" s="307"/>
    </row>
    <row r="42" spans="1:37" ht="13.5" thickBot="1" x14ac:dyDescent="0.3">
      <c r="W42" s="307"/>
      <c r="X42" s="307"/>
      <c r="Y42" s="307"/>
      <c r="Z42" s="307"/>
      <c r="AA42" s="307"/>
      <c r="AB42" s="307"/>
      <c r="AC42" s="307"/>
      <c r="AD42" s="307"/>
      <c r="AE42" s="307"/>
      <c r="AF42" s="307"/>
      <c r="AG42" s="307"/>
      <c r="AH42" s="307"/>
      <c r="AI42" s="307"/>
      <c r="AJ42" s="307"/>
      <c r="AK42" s="307"/>
    </row>
    <row r="43" spans="1:37" s="312" customFormat="1" x14ac:dyDescent="0.25">
      <c r="B43" s="320" t="s">
        <v>1344</v>
      </c>
      <c r="C43" s="319"/>
      <c r="D43" s="319"/>
      <c r="E43" s="319"/>
      <c r="F43" s="319"/>
      <c r="G43" s="319"/>
      <c r="H43" s="319"/>
      <c r="I43" s="319"/>
      <c r="J43" s="319"/>
      <c r="K43" s="319"/>
      <c r="L43" s="319"/>
      <c r="M43" s="319"/>
      <c r="N43" s="319"/>
      <c r="O43" s="319"/>
      <c r="P43" s="319"/>
      <c r="Q43" s="319"/>
      <c r="R43" s="319"/>
      <c r="S43" s="319"/>
      <c r="T43" s="319"/>
      <c r="U43" s="319"/>
      <c r="V43" s="319"/>
      <c r="W43" s="318"/>
      <c r="X43" s="318"/>
      <c r="Y43" s="318"/>
      <c r="Z43" s="318"/>
      <c r="AA43" s="318"/>
      <c r="AB43" s="318"/>
      <c r="AC43" s="318"/>
      <c r="AD43" s="318"/>
      <c r="AE43" s="318"/>
      <c r="AF43" s="318"/>
      <c r="AG43" s="318"/>
      <c r="AH43" s="318"/>
      <c r="AI43" s="318"/>
      <c r="AJ43" s="317"/>
      <c r="AK43" s="307"/>
    </row>
    <row r="44" spans="1:37" s="312" customFormat="1" x14ac:dyDescent="0.25">
      <c r="B44" s="314"/>
      <c r="W44" s="307"/>
      <c r="X44" s="307"/>
      <c r="Y44" s="307"/>
      <c r="Z44" s="307"/>
      <c r="AA44" s="307"/>
      <c r="AB44" s="307"/>
      <c r="AC44" s="307"/>
      <c r="AD44" s="307"/>
      <c r="AE44" s="307"/>
      <c r="AF44" s="307"/>
      <c r="AG44" s="307"/>
      <c r="AH44" s="307"/>
      <c r="AI44" s="307"/>
      <c r="AJ44" s="313"/>
      <c r="AK44" s="307"/>
    </row>
    <row r="45" spans="1:37" x14ac:dyDescent="0.25">
      <c r="B45" s="316"/>
      <c r="W45" s="307"/>
      <c r="X45" s="307"/>
      <c r="Y45" s="307"/>
      <c r="Z45" s="307"/>
      <c r="AA45" s="307"/>
      <c r="AB45" s="307"/>
      <c r="AC45" s="307"/>
      <c r="AD45" s="307"/>
      <c r="AE45" s="307"/>
      <c r="AF45" s="307"/>
      <c r="AG45" s="307"/>
      <c r="AH45" s="307"/>
      <c r="AI45" s="307"/>
      <c r="AJ45" s="313"/>
      <c r="AK45" s="307"/>
    </row>
    <row r="46" spans="1:37" s="312" customFormat="1" x14ac:dyDescent="0.25">
      <c r="B46" s="314"/>
      <c r="W46" s="307"/>
      <c r="X46" s="307"/>
      <c r="Y46" s="307"/>
      <c r="Z46" s="307"/>
      <c r="AA46" s="307"/>
      <c r="AB46" s="307"/>
      <c r="AC46" s="307"/>
      <c r="AD46" s="307"/>
      <c r="AE46" s="307"/>
      <c r="AF46" s="307"/>
      <c r="AG46" s="307"/>
      <c r="AH46" s="307"/>
      <c r="AI46" s="307"/>
      <c r="AJ46" s="313"/>
      <c r="AK46" s="307"/>
    </row>
    <row r="47" spans="1:37" s="306" customFormat="1" x14ac:dyDescent="0.25">
      <c r="B47" s="315"/>
      <c r="W47" s="307"/>
      <c r="X47" s="307"/>
      <c r="Y47" s="307"/>
      <c r="Z47" s="307"/>
      <c r="AA47" s="307"/>
      <c r="AB47" s="307"/>
      <c r="AC47" s="307"/>
      <c r="AD47" s="307"/>
      <c r="AE47" s="307"/>
      <c r="AF47" s="307"/>
      <c r="AG47" s="307"/>
      <c r="AH47" s="307"/>
      <c r="AI47" s="307"/>
      <c r="AJ47" s="313"/>
      <c r="AK47" s="307"/>
    </row>
    <row r="48" spans="1:37" s="306" customFormat="1" x14ac:dyDescent="0.25">
      <c r="B48" s="315"/>
      <c r="W48" s="307"/>
      <c r="X48" s="307"/>
      <c r="Y48" s="307"/>
      <c r="Z48" s="307"/>
      <c r="AA48" s="307"/>
      <c r="AB48" s="307"/>
      <c r="AC48" s="307"/>
      <c r="AD48" s="307"/>
      <c r="AE48" s="307"/>
      <c r="AF48" s="307"/>
      <c r="AG48" s="307"/>
      <c r="AH48" s="307"/>
      <c r="AI48" s="307"/>
      <c r="AJ48" s="313"/>
      <c r="AK48" s="307"/>
    </row>
    <row r="49" spans="2:37" s="312" customFormat="1" x14ac:dyDescent="0.25">
      <c r="B49" s="314"/>
      <c r="W49" s="307"/>
      <c r="X49" s="307"/>
      <c r="Y49" s="307"/>
      <c r="Z49" s="307"/>
      <c r="AA49" s="307"/>
      <c r="AB49" s="307"/>
      <c r="AC49" s="307"/>
      <c r="AD49" s="307"/>
      <c r="AE49" s="307"/>
      <c r="AF49" s="307"/>
      <c r="AG49" s="307"/>
      <c r="AH49" s="307"/>
      <c r="AI49" s="307"/>
      <c r="AJ49" s="313"/>
      <c r="AK49" s="307"/>
    </row>
    <row r="50" spans="2:37" s="312" customFormat="1" x14ac:dyDescent="0.25">
      <c r="B50" s="314"/>
      <c r="W50" s="307"/>
      <c r="X50" s="307"/>
      <c r="Y50" s="307"/>
      <c r="Z50" s="307"/>
      <c r="AA50" s="307"/>
      <c r="AB50" s="307"/>
      <c r="AC50" s="307"/>
      <c r="AD50" s="307"/>
      <c r="AE50" s="307"/>
      <c r="AF50" s="307"/>
      <c r="AG50" s="307"/>
      <c r="AH50" s="307"/>
      <c r="AI50" s="307"/>
      <c r="AJ50" s="313"/>
      <c r="AK50" s="307"/>
    </row>
    <row r="51" spans="2:37" s="312" customFormat="1" x14ac:dyDescent="0.25">
      <c r="B51" s="314"/>
      <c r="W51" s="307"/>
      <c r="X51" s="307"/>
      <c r="Y51" s="307"/>
      <c r="Z51" s="307"/>
      <c r="AA51" s="307"/>
      <c r="AB51" s="307"/>
      <c r="AC51" s="307"/>
      <c r="AD51" s="307"/>
      <c r="AE51" s="307"/>
      <c r="AF51" s="307"/>
      <c r="AG51" s="307"/>
      <c r="AH51" s="307"/>
      <c r="AI51" s="307"/>
      <c r="AJ51" s="313"/>
      <c r="AK51" s="307"/>
    </row>
    <row r="52" spans="2:37" s="312" customFormat="1" x14ac:dyDescent="0.25">
      <c r="B52" s="314"/>
      <c r="W52" s="307"/>
      <c r="X52" s="307"/>
      <c r="Y52" s="307"/>
      <c r="Z52" s="307"/>
      <c r="AA52" s="307"/>
      <c r="AB52" s="307"/>
      <c r="AC52" s="307"/>
      <c r="AD52" s="307"/>
      <c r="AE52" s="307"/>
      <c r="AF52" s="307"/>
      <c r="AG52" s="307"/>
      <c r="AH52" s="307"/>
      <c r="AI52" s="307"/>
      <c r="AJ52" s="313"/>
      <c r="AK52" s="307"/>
    </row>
    <row r="53" spans="2:37" s="306" customFormat="1" ht="13.5" thickBot="1" x14ac:dyDescent="0.3">
      <c r="B53" s="311"/>
      <c r="C53" s="310"/>
      <c r="D53" s="310"/>
      <c r="E53" s="310"/>
      <c r="F53" s="310"/>
      <c r="G53" s="310" t="s">
        <v>1345</v>
      </c>
      <c r="H53" s="310"/>
      <c r="I53" s="310"/>
      <c r="J53" s="310"/>
      <c r="K53" s="310"/>
      <c r="L53" s="310"/>
      <c r="M53" s="310"/>
      <c r="N53" s="310"/>
      <c r="O53" s="310"/>
      <c r="P53" s="310"/>
      <c r="Q53" s="310"/>
      <c r="R53" s="310"/>
      <c r="S53" s="310"/>
      <c r="T53" s="310"/>
      <c r="U53" s="310" t="s">
        <v>1346</v>
      </c>
      <c r="V53" s="310"/>
      <c r="W53" s="309"/>
      <c r="X53" s="309"/>
      <c r="Y53" s="309"/>
      <c r="Z53" s="309"/>
      <c r="AA53" s="309"/>
      <c r="AB53" s="309"/>
      <c r="AC53" s="309"/>
      <c r="AD53" s="309"/>
      <c r="AE53" s="309"/>
      <c r="AF53" s="309"/>
      <c r="AG53" s="309"/>
      <c r="AH53" s="309"/>
      <c r="AI53" s="309"/>
      <c r="AJ53" s="308"/>
      <c r="AK53" s="307"/>
    </row>
  </sheetData>
  <mergeCells count="6">
    <mergeCell ref="L33:T35"/>
    <mergeCell ref="U33:AB35"/>
    <mergeCell ref="AC33:AK35"/>
    <mergeCell ref="L38:T38"/>
    <mergeCell ref="U38:AB38"/>
    <mergeCell ref="AC38:AK38"/>
  </mergeCells>
  <pageMargins left="0.39370078740157483" right="0.39370078740157483" top="0.35433070866141736" bottom="0.35433070866141736" header="0.31496062992125984" footer="0.23622047244094491"/>
  <pageSetup paperSize="9" orientation="portrait" r:id="rId1"/>
  <headerFooter>
    <oddFooter>&amp;LMF SR č. 25947/1/2010&amp;RPage 1</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sheetPr>
  <dimension ref="A1:AK55"/>
  <sheetViews>
    <sheetView showGridLines="0" view="pageBreakPreview" zoomScaleNormal="100" zoomScaleSheetLayoutView="100" workbookViewId="0">
      <selection activeCell="X2" sqref="X2"/>
    </sheetView>
  </sheetViews>
  <sheetFormatPr defaultColWidth="9.140625" defaultRowHeight="12.75" x14ac:dyDescent="0.25"/>
  <cols>
    <col min="1" max="13" width="2.5703125" style="305" customWidth="1"/>
    <col min="14" max="14" width="3" style="305" customWidth="1"/>
    <col min="15" max="15" width="2.5703125" style="305" customWidth="1"/>
    <col min="16" max="16" width="3.5703125" style="305" customWidth="1"/>
    <col min="17" max="17" width="4.7109375" style="305" customWidth="1"/>
    <col min="18" max="36" width="2.5703125" style="305" customWidth="1"/>
    <col min="37" max="37" width="2.85546875" style="305" customWidth="1"/>
    <col min="38" max="38" width="1.85546875" style="305" customWidth="1"/>
    <col min="39" max="45" width="2.5703125" style="305" customWidth="1"/>
    <col min="46" max="46" width="7.7109375" style="305" customWidth="1"/>
    <col min="47" max="61" width="2.5703125" style="305" customWidth="1"/>
    <col min="62" max="16384" width="9.140625" style="305"/>
  </cols>
  <sheetData>
    <row r="1" spans="1:37" s="410" customFormat="1" ht="9.6" x14ac:dyDescent="0.3">
      <c r="C1" s="411" t="s">
        <v>1672</v>
      </c>
    </row>
    <row r="2" spans="1:37" s="312" customFormat="1" ht="21" customHeight="1" x14ac:dyDescent="0.25">
      <c r="C2" s="409" t="s">
        <v>1673</v>
      </c>
      <c r="D2" s="408"/>
      <c r="E2" s="408"/>
      <c r="F2" s="408"/>
      <c r="G2" s="408"/>
      <c r="H2" s="408"/>
      <c r="I2" s="408"/>
      <c r="J2" s="407"/>
      <c r="P2" s="406" t="s">
        <v>1863</v>
      </c>
    </row>
    <row r="3" spans="1:37" ht="13.5" thickBot="1" x14ac:dyDescent="0.3">
      <c r="O3" s="759" t="s">
        <v>1864</v>
      </c>
      <c r="P3" s="738"/>
      <c r="Q3" s="738"/>
      <c r="R3" s="738"/>
      <c r="S3" s="738"/>
      <c r="T3" s="738"/>
      <c r="U3" s="738"/>
      <c r="V3" s="738"/>
      <c r="W3" s="738"/>
      <c r="X3" s="738"/>
    </row>
    <row r="4" spans="1:37" ht="28.5" customHeight="1" thickBot="1" x14ac:dyDescent="0.35">
      <c r="M4" s="405" t="s">
        <v>1445</v>
      </c>
      <c r="N4" s="402"/>
      <c r="O4" s="402"/>
      <c r="P4" s="402"/>
      <c r="Q4" s="404" t="e">
        <f>+MID(#REF!,1,1)</f>
        <v>#REF!</v>
      </c>
      <c r="R4" s="404" t="e">
        <f>+MID(#REF!,2,1)</f>
        <v>#REF!</v>
      </c>
      <c r="S4" s="404" t="s">
        <v>953</v>
      </c>
      <c r="T4" s="404" t="e">
        <f>LEFT(#REF!,1)</f>
        <v>#REF!</v>
      </c>
      <c r="U4" s="404" t="e">
        <f>RIGHT(#REF!,1)</f>
        <v>#REF!</v>
      </c>
      <c r="V4" s="404" t="s">
        <v>953</v>
      </c>
      <c r="W4" s="404" t="e">
        <f>+LEFT(#REF!,1)</f>
        <v>#REF!</v>
      </c>
      <c r="X4" s="404" t="e">
        <f>+MID(#REF!,2,1)</f>
        <v>#REF!</v>
      </c>
      <c r="Y4" s="404" t="e">
        <f>+MID(#REF!,3,1)</f>
        <v>#REF!</v>
      </c>
      <c r="Z4" s="642" t="e">
        <f>+MID(#REF!,4,1)</f>
        <v>#REF!</v>
      </c>
    </row>
    <row r="5" spans="1:37" ht="6" customHeight="1" thickBot="1" x14ac:dyDescent="0.35"/>
    <row r="6" spans="1:37" s="397" customFormat="1" ht="14.25" customHeight="1" x14ac:dyDescent="0.3">
      <c r="A6" s="400" t="s">
        <v>1447</v>
      </c>
      <c r="B6" s="399"/>
      <c r="C6" s="399"/>
      <c r="D6" s="399"/>
      <c r="E6" s="399"/>
      <c r="F6" s="399"/>
      <c r="G6" s="399"/>
      <c r="H6" s="399"/>
      <c r="I6" s="399"/>
      <c r="J6" s="399"/>
      <c r="K6" s="399"/>
      <c r="L6" s="399"/>
      <c r="M6" s="399"/>
      <c r="N6" s="399"/>
      <c r="O6" s="399"/>
      <c r="P6" s="399"/>
      <c r="Q6" s="399"/>
      <c r="R6" s="399"/>
      <c r="S6" s="398"/>
      <c r="T6" s="399"/>
      <c r="U6" s="399"/>
      <c r="V6" s="399"/>
      <c r="W6" s="399"/>
      <c r="X6" s="399"/>
      <c r="Y6" s="399"/>
      <c r="Z6" s="399"/>
      <c r="AA6" s="399"/>
      <c r="AB6" s="399"/>
      <c r="AC6" s="399"/>
      <c r="AD6" s="399"/>
      <c r="AE6" s="399"/>
      <c r="AF6" s="399"/>
      <c r="AG6" s="399"/>
      <c r="AH6" s="399"/>
      <c r="AI6" s="399"/>
      <c r="AJ6" s="399"/>
      <c r="AK6" s="398"/>
    </row>
    <row r="7" spans="1:37" s="397" customFormat="1" ht="14.25" customHeight="1" x14ac:dyDescent="0.25">
      <c r="A7" s="562" t="s">
        <v>1448</v>
      </c>
      <c r="AK7" s="563"/>
    </row>
    <row r="8" spans="1:37" s="306" customFormat="1" ht="15" customHeight="1" x14ac:dyDescent="0.25">
      <c r="A8" s="564" t="s">
        <v>1449</v>
      </c>
      <c r="S8" s="396"/>
      <c r="AK8" s="396"/>
    </row>
    <row r="9" spans="1:37" s="392" customFormat="1" ht="18" customHeight="1" thickBot="1" x14ac:dyDescent="0.3">
      <c r="A9" s="395" t="s">
        <v>957</v>
      </c>
      <c r="B9" s="394"/>
      <c r="C9" s="394"/>
      <c r="D9" s="394"/>
      <c r="E9" s="395"/>
      <c r="F9" s="394"/>
      <c r="G9" s="394"/>
      <c r="H9" s="394"/>
      <c r="I9" s="394"/>
      <c r="J9" s="394"/>
      <c r="K9" s="394"/>
      <c r="L9" s="394"/>
      <c r="M9" s="394"/>
      <c r="N9" s="394"/>
      <c r="O9" s="394"/>
      <c r="P9" s="394"/>
      <c r="Q9" s="394"/>
      <c r="R9" s="394"/>
      <c r="S9" s="393"/>
      <c r="T9" s="394"/>
      <c r="U9" s="394"/>
      <c r="V9" s="394"/>
      <c r="W9" s="394"/>
      <c r="X9" s="394"/>
      <c r="Y9" s="394"/>
      <c r="Z9" s="394"/>
      <c r="AA9" s="394"/>
      <c r="AB9" s="394"/>
      <c r="AC9" s="394"/>
      <c r="AD9" s="394"/>
      <c r="AE9" s="394"/>
      <c r="AF9" s="394"/>
      <c r="AG9" s="394"/>
      <c r="AH9" s="394"/>
      <c r="AI9" s="394"/>
      <c r="AJ9" s="394"/>
      <c r="AK9" s="393"/>
    </row>
    <row r="10" spans="1:37" s="373" customFormat="1" ht="3.75" customHeight="1" thickBot="1" x14ac:dyDescent="0.35"/>
    <row r="11" spans="1:37" s="373" customFormat="1" ht="14.25" customHeight="1" x14ac:dyDescent="0.25">
      <c r="A11" s="375" t="s">
        <v>1451</v>
      </c>
      <c r="B11" s="374"/>
      <c r="C11" s="374"/>
      <c r="D11" s="374"/>
      <c r="E11" s="374"/>
      <c r="F11" s="374"/>
      <c r="G11" s="374"/>
      <c r="H11" s="374"/>
      <c r="I11" s="318"/>
      <c r="J11" s="317"/>
      <c r="K11" s="390" t="s">
        <v>1452</v>
      </c>
      <c r="L11" s="374"/>
      <c r="M11" s="391"/>
      <c r="N11" s="391"/>
      <c r="O11" s="391"/>
      <c r="P11" s="374"/>
      <c r="Q11" s="740" t="s">
        <v>1866</v>
      </c>
      <c r="R11" s="741"/>
      <c r="S11" s="742"/>
      <c r="T11" s="741"/>
      <c r="U11" s="741"/>
      <c r="V11" s="743"/>
      <c r="W11" s="735"/>
      <c r="X11" s="374"/>
      <c r="Y11" s="374"/>
      <c r="Z11" s="374"/>
      <c r="AA11" s="374"/>
      <c r="AB11" s="374"/>
      <c r="AC11" s="374"/>
      <c r="AD11" s="390" t="s">
        <v>1453</v>
      </c>
      <c r="AE11" s="390"/>
      <c r="AF11" s="390"/>
      <c r="AG11" s="390" t="s">
        <v>1454</v>
      </c>
      <c r="AH11" s="374"/>
      <c r="AI11" s="374"/>
      <c r="AJ11" s="374"/>
      <c r="AK11" s="389"/>
    </row>
    <row r="12" spans="1:37" s="373" customFormat="1" ht="19.5" customHeight="1" x14ac:dyDescent="0.2">
      <c r="A12" s="386" t="e">
        <f>LEFT(#REF!,1)</f>
        <v>#REF!</v>
      </c>
      <c r="B12" s="352" t="e">
        <f>MID(#REF!,2,1)</f>
        <v>#REF!</v>
      </c>
      <c r="C12" s="352" t="e">
        <f>MID(#REF!,3,1)</f>
        <v>#REF!</v>
      </c>
      <c r="D12" s="352" t="e">
        <f>MID(#REF!,4,1)</f>
        <v>#REF!</v>
      </c>
      <c r="E12" s="352" t="e">
        <f>MID(#REF!,5,1)</f>
        <v>#REF!</v>
      </c>
      <c r="F12" s="352" t="e">
        <f>MID(#REF!,6,1)</f>
        <v>#REF!</v>
      </c>
      <c r="G12" s="352" t="e">
        <f>MID(#REF!,7,1)</f>
        <v>#REF!</v>
      </c>
      <c r="H12" s="352" t="e">
        <f>MID(#REF!,8,1)</f>
        <v>#REF!</v>
      </c>
      <c r="I12" s="352" t="e">
        <f>MID(#REF!,9,1)</f>
        <v>#REF!</v>
      </c>
      <c r="J12" s="359" t="e">
        <f>MID(#REF!,10,1)</f>
        <v>#REF!</v>
      </c>
      <c r="K12" s="307"/>
      <c r="V12" s="381"/>
      <c r="W12" s="736" t="s">
        <v>1455</v>
      </c>
      <c r="X12" s="380"/>
      <c r="AB12" s="380" t="s">
        <v>1456</v>
      </c>
      <c r="AD12" s="352" t="e">
        <f>MID(#REF!,1,1)</f>
        <v>#REF!</v>
      </c>
      <c r="AE12" s="352" t="e">
        <f>MID(#REF!,2,1)</f>
        <v>#REF!</v>
      </c>
      <c r="AF12" s="352"/>
      <c r="AG12" s="352" t="e">
        <f>MID(#REF!,1,1)</f>
        <v>#REF!</v>
      </c>
      <c r="AH12" s="352" t="e">
        <f>MID(#REF!,2,1)</f>
        <v>#REF!</v>
      </c>
      <c r="AI12" s="352" t="e">
        <f>MID(#REF!,3,1)</f>
        <v>#REF!</v>
      </c>
      <c r="AJ12" s="352" t="e">
        <f>MID(#REF!,4,1)</f>
        <v>#REF!</v>
      </c>
      <c r="AK12" s="381"/>
    </row>
    <row r="13" spans="1:37" s="373" customFormat="1" ht="19.5" customHeight="1" thickBot="1" x14ac:dyDescent="0.3">
      <c r="A13" s="315" t="s">
        <v>1457</v>
      </c>
      <c r="H13" s="307"/>
      <c r="I13" s="307"/>
      <c r="J13" s="313"/>
      <c r="K13" s="307"/>
      <c r="L13" s="388" t="e">
        <f>IF(#REF!="x","x"," ")</f>
        <v>#REF!</v>
      </c>
      <c r="M13" s="380" t="s">
        <v>1458</v>
      </c>
      <c r="N13" s="382"/>
      <c r="O13" s="382"/>
      <c r="P13" s="382"/>
      <c r="Q13" s="382"/>
      <c r="R13" s="388" t="e">
        <f>IF(#REF!="x","x"," ")</f>
        <v>#REF!</v>
      </c>
      <c r="S13" s="380" t="s">
        <v>1867</v>
      </c>
      <c r="V13" s="381"/>
      <c r="W13" s="387"/>
      <c r="X13" s="377"/>
      <c r="Y13" s="377"/>
      <c r="Z13" s="377"/>
      <c r="AA13" s="377"/>
      <c r="AB13" s="376" t="s">
        <v>1460</v>
      </c>
      <c r="AC13" s="377"/>
      <c r="AD13" s="350" t="e">
        <f>MID(#REF!,1,1)</f>
        <v>#REF!</v>
      </c>
      <c r="AE13" s="350" t="e">
        <f>MID(#REF!,2,1)</f>
        <v>#REF!</v>
      </c>
      <c r="AF13" s="350"/>
      <c r="AG13" s="350" t="e">
        <f>MID(#REF!,1,1)</f>
        <v>#REF!</v>
      </c>
      <c r="AH13" s="350" t="e">
        <f>MID(#REF!,2,1)</f>
        <v>#REF!</v>
      </c>
      <c r="AI13" s="350" t="e">
        <f>MID(#REF!,3,1)</f>
        <v>#REF!</v>
      </c>
      <c r="AJ13" s="350" t="e">
        <f>MID(#REF!,4,1)</f>
        <v>#REF!</v>
      </c>
      <c r="AK13" s="378"/>
    </row>
    <row r="14" spans="1:37" s="373" customFormat="1" ht="19.5" customHeight="1" x14ac:dyDescent="0.25">
      <c r="A14" s="386" t="e">
        <f>LEFT(#REF!,1)</f>
        <v>#REF!</v>
      </c>
      <c r="B14" s="352" t="e">
        <f>MID(#REF!,2,1)</f>
        <v>#REF!</v>
      </c>
      <c r="C14" s="352" t="e">
        <f>MID(#REF!,3,1)</f>
        <v>#REF!</v>
      </c>
      <c r="D14" s="352" t="e">
        <f>MID(#REF!,4,1)</f>
        <v>#REF!</v>
      </c>
      <c r="E14" s="352" t="e">
        <f>MID(#REF!,5,1)</f>
        <v>#REF!</v>
      </c>
      <c r="F14" s="352" t="e">
        <f>MID(#REF!,6,1)</f>
        <v>#REF!</v>
      </c>
      <c r="G14" s="352" t="e">
        <f>MID(#REF!,7,1)</f>
        <v>#REF!</v>
      </c>
      <c r="H14" s="352" t="e">
        <f>MID(#REF!,8,1)</f>
        <v>#REF!</v>
      </c>
      <c r="I14" s="307"/>
      <c r="J14" s="313"/>
      <c r="K14" s="307"/>
      <c r="L14" s="384" t="e">
        <f>IF(#REF!="x","x", "")</f>
        <v>#REF!</v>
      </c>
      <c r="M14" s="380" t="s">
        <v>1461</v>
      </c>
      <c r="N14" s="382"/>
      <c r="O14" s="382"/>
      <c r="P14" s="382"/>
      <c r="Q14" s="382"/>
      <c r="R14" s="385" t="e">
        <f>IF(#REF!="x","x"," ")</f>
        <v>#REF!</v>
      </c>
      <c r="S14" s="380" t="s">
        <v>1868</v>
      </c>
      <c r="V14" s="381"/>
      <c r="W14" s="380"/>
      <c r="Y14" s="306"/>
      <c r="Z14" s="307"/>
      <c r="AA14" s="307"/>
      <c r="AB14" s="382"/>
      <c r="AC14" s="307"/>
      <c r="AD14" s="384"/>
      <c r="AE14" s="384"/>
      <c r="AF14" s="384"/>
      <c r="AG14" s="384"/>
      <c r="AH14" s="384"/>
      <c r="AI14" s="384"/>
      <c r="AJ14" s="384"/>
      <c r="AK14" s="313"/>
    </row>
    <row r="15" spans="1:37" s="373" customFormat="1" ht="19.5" customHeight="1" x14ac:dyDescent="0.25">
      <c r="A15" s="315" t="s">
        <v>971</v>
      </c>
      <c r="I15" s="307"/>
      <c r="J15" s="313"/>
      <c r="K15" s="307"/>
      <c r="L15" s="388" t="e">
        <f>IF(#REF!="x","x"," ")</f>
        <v>#REF!</v>
      </c>
      <c r="M15" s="739" t="s">
        <v>1865</v>
      </c>
      <c r="N15" s="382"/>
      <c r="O15" s="382"/>
      <c r="P15" s="382"/>
      <c r="Q15" s="382"/>
      <c r="R15" s="568" t="s">
        <v>1463</v>
      </c>
      <c r="V15" s="381"/>
      <c r="W15" s="380" t="s">
        <v>1464</v>
      </c>
      <c r="Y15" s="306"/>
      <c r="Z15" s="307"/>
      <c r="AA15" s="307"/>
      <c r="AB15" s="380" t="s">
        <v>1456</v>
      </c>
      <c r="AC15" s="307"/>
      <c r="AD15" s="352" t="e">
        <f>MID(#REF!,1,1)</f>
        <v>#REF!</v>
      </c>
      <c r="AE15" s="352" t="e">
        <f>MID(#REF!,2,1)</f>
        <v>#REF!</v>
      </c>
      <c r="AF15" s="352"/>
      <c r="AG15" s="352" t="e">
        <f>MID(#REF!,1,1)</f>
        <v>#REF!</v>
      </c>
      <c r="AH15" s="352" t="e">
        <f>MID(#REF!,2,1)</f>
        <v>#REF!</v>
      </c>
      <c r="AI15" s="352" t="e">
        <f>MID(#REF!,3,1)</f>
        <v>#REF!</v>
      </c>
      <c r="AJ15" s="352" t="e">
        <f>MID(#REF!,4,1)</f>
        <v>#REF!</v>
      </c>
      <c r="AK15" s="313"/>
    </row>
    <row r="16" spans="1:37" s="373" customFormat="1" ht="19.5" customHeight="1" thickBot="1" x14ac:dyDescent="0.3">
      <c r="A16" s="379" t="e">
        <f>LEFT(#REF!,1)</f>
        <v>#REF!</v>
      </c>
      <c r="B16" s="309" t="e">
        <f>MID(#REF!,2,1)</f>
        <v>#REF!</v>
      </c>
      <c r="C16" s="377" t="s">
        <v>953</v>
      </c>
      <c r="D16" s="309" t="e">
        <f>MID(#REF!,3,1)</f>
        <v>#REF!</v>
      </c>
      <c r="E16" s="309" t="e">
        <f>MID(#REF!,4,1)</f>
        <v>#REF!</v>
      </c>
      <c r="F16" s="551" t="s">
        <v>953</v>
      </c>
      <c r="G16" s="309" t="e">
        <f>MID(#REF!,5,1)</f>
        <v>#REF!</v>
      </c>
      <c r="H16" s="309"/>
      <c r="I16" s="309"/>
      <c r="J16" s="308"/>
      <c r="K16" s="309"/>
      <c r="L16" s="643" t="e">
        <f>IF(#REF!="x","x", "")</f>
        <v>#REF!</v>
      </c>
      <c r="M16" s="376"/>
      <c r="N16" s="644"/>
      <c r="O16" s="644"/>
      <c r="P16" s="309"/>
      <c r="Q16" s="309"/>
      <c r="R16" s="309"/>
      <c r="S16" s="309"/>
      <c r="T16" s="377"/>
      <c r="U16" s="377"/>
      <c r="V16" s="378"/>
      <c r="W16" s="376"/>
      <c r="X16" s="377"/>
      <c r="Y16" s="310"/>
      <c r="Z16" s="309"/>
      <c r="AA16" s="309"/>
      <c r="AB16" s="376" t="s">
        <v>1460</v>
      </c>
      <c r="AC16" s="309"/>
      <c r="AD16" s="350" t="e">
        <f>MID(#REF!,1,1)</f>
        <v>#REF!</v>
      </c>
      <c r="AE16" s="350" t="e">
        <f>MID(#REF!,2,1)</f>
        <v>#REF!</v>
      </c>
      <c r="AF16" s="350"/>
      <c r="AG16" s="350" t="e">
        <f>MID(#REF!,1,1)</f>
        <v>#REF!</v>
      </c>
      <c r="AH16" s="350" t="e">
        <f>MID(#REF!,2,1)</f>
        <v>#REF!</v>
      </c>
      <c r="AI16" s="350" t="e">
        <f>MID(#REF!,3,1)</f>
        <v>#REF!</v>
      </c>
      <c r="AJ16" s="350" t="e">
        <f>MID(#REF!,4,1)</f>
        <v>#REF!</v>
      </c>
      <c r="AK16" s="308"/>
    </row>
    <row r="17" spans="1:37" s="373" customFormat="1" ht="3.75" customHeight="1" thickBot="1" x14ac:dyDescent="0.35">
      <c r="F17" s="374"/>
      <c r="H17" s="307"/>
      <c r="I17" s="307"/>
      <c r="J17" s="307"/>
      <c r="K17" s="307"/>
      <c r="L17" s="307"/>
      <c r="M17" s="307"/>
      <c r="N17" s="307"/>
      <c r="O17" s="307"/>
      <c r="P17" s="307"/>
      <c r="Q17" s="307"/>
      <c r="R17" s="307"/>
      <c r="S17" s="307"/>
      <c r="V17" s="307"/>
      <c r="W17" s="307"/>
      <c r="X17" s="307"/>
      <c r="Y17" s="307"/>
      <c r="Z17" s="307"/>
      <c r="AA17" s="307"/>
      <c r="AB17" s="307"/>
      <c r="AC17" s="307"/>
      <c r="AD17" s="307"/>
      <c r="AE17" s="307"/>
      <c r="AF17" s="307"/>
      <c r="AG17" s="307"/>
      <c r="AH17" s="307"/>
      <c r="AI17" s="307"/>
      <c r="AJ17" s="307"/>
      <c r="AK17" s="307"/>
    </row>
    <row r="18" spans="1:37" s="373" customFormat="1" ht="17.100000000000001" customHeight="1" x14ac:dyDescent="0.3">
      <c r="A18" s="744" t="s">
        <v>1869</v>
      </c>
      <c r="B18" s="741"/>
      <c r="C18" s="741"/>
      <c r="D18" s="741"/>
      <c r="E18" s="741"/>
      <c r="F18" s="741"/>
      <c r="G18" s="741"/>
      <c r="H18" s="742"/>
      <c r="I18" s="742"/>
      <c r="J18" s="742"/>
      <c r="K18" s="318"/>
      <c r="L18" s="318"/>
      <c r="M18" s="318"/>
      <c r="N18" s="318"/>
      <c r="O18" s="318"/>
      <c r="P18" s="318"/>
      <c r="Q18" s="318"/>
      <c r="R18" s="318"/>
      <c r="S18" s="318"/>
      <c r="T18" s="374"/>
      <c r="U18" s="374"/>
      <c r="V18" s="374"/>
      <c r="W18" s="318"/>
      <c r="X18" s="318"/>
      <c r="Y18" s="318"/>
      <c r="Z18" s="318"/>
      <c r="AA18" s="318"/>
      <c r="AB18" s="318"/>
      <c r="AC18" s="318"/>
      <c r="AD18" s="318"/>
      <c r="AE18" s="318"/>
      <c r="AF18" s="318"/>
      <c r="AG18" s="318"/>
      <c r="AH18" s="318"/>
      <c r="AI18" s="318"/>
      <c r="AJ18" s="318"/>
      <c r="AK18" s="317"/>
    </row>
    <row r="19" spans="1:37" s="373" customFormat="1" ht="17.100000000000001" customHeight="1" x14ac:dyDescent="0.2">
      <c r="A19" s="646"/>
      <c r="B19" s="388" t="e">
        <f>IF(#REF!="x","x"," ")</f>
        <v>#REF!</v>
      </c>
      <c r="C19" s="739" t="s">
        <v>1870</v>
      </c>
      <c r="D19" s="745"/>
      <c r="E19" s="746"/>
      <c r="F19" s="746"/>
      <c r="G19" s="746"/>
      <c r="H19" s="307"/>
      <c r="I19" s="307"/>
      <c r="J19" s="307"/>
      <c r="K19" s="388" t="e">
        <f>IF(#REF!="x","x"," ")</f>
        <v>#REF!</v>
      </c>
      <c r="L19" s="739" t="s">
        <v>1871</v>
      </c>
      <c r="M19" s="747"/>
      <c r="N19" s="747"/>
      <c r="O19" s="747"/>
      <c r="P19" s="747"/>
      <c r="Q19" s="747"/>
      <c r="R19" s="747"/>
      <c r="S19" s="747"/>
      <c r="T19" s="746"/>
      <c r="U19" s="746"/>
      <c r="V19" s="746"/>
      <c r="W19" s="748" t="e">
        <f>IF(#REF!="x","x"," ")</f>
        <v>#REF!</v>
      </c>
      <c r="X19" s="739" t="s">
        <v>1872</v>
      </c>
      <c r="Y19" s="739"/>
      <c r="Z19" s="747"/>
      <c r="AA19" s="747"/>
      <c r="AB19" s="747"/>
      <c r="AC19" s="747"/>
      <c r="AD19" s="747"/>
      <c r="AE19" s="747"/>
      <c r="AF19" s="747"/>
      <c r="AG19" s="747"/>
      <c r="AH19" s="307"/>
      <c r="AI19" s="307"/>
      <c r="AJ19" s="307"/>
      <c r="AK19" s="313"/>
    </row>
    <row r="20" spans="1:37" s="373" customFormat="1" ht="17.100000000000001" customHeight="1" thickBot="1" x14ac:dyDescent="0.25">
      <c r="A20" s="647"/>
      <c r="B20" s="377"/>
      <c r="C20" s="749" t="s">
        <v>1873</v>
      </c>
      <c r="D20" s="750"/>
      <c r="E20" s="750"/>
      <c r="F20" s="750"/>
      <c r="G20" s="750"/>
      <c r="H20" s="309"/>
      <c r="I20" s="309"/>
      <c r="J20" s="309"/>
      <c r="K20" s="309"/>
      <c r="L20" s="749" t="s">
        <v>1873</v>
      </c>
      <c r="M20" s="751"/>
      <c r="N20" s="751"/>
      <c r="O20" s="751"/>
      <c r="P20" s="751"/>
      <c r="Q20" s="309"/>
      <c r="R20" s="309"/>
      <c r="S20" s="309"/>
      <c r="T20" s="377"/>
      <c r="U20" s="377"/>
      <c r="V20" s="377"/>
      <c r="W20" s="309"/>
      <c r="X20" s="749" t="s">
        <v>1874</v>
      </c>
      <c r="Y20" s="749"/>
      <c r="Z20" s="751"/>
      <c r="AA20" s="751"/>
      <c r="AB20" s="751"/>
      <c r="AC20" s="751"/>
      <c r="AD20" s="751"/>
      <c r="AE20" s="751"/>
      <c r="AF20" s="751"/>
      <c r="AG20" s="751"/>
      <c r="AH20" s="751"/>
      <c r="AI20" s="309"/>
      <c r="AJ20" s="309"/>
      <c r="AK20" s="308"/>
    </row>
    <row r="21" spans="1:37" s="373" customFormat="1" ht="3.75" customHeight="1" thickBot="1" x14ac:dyDescent="0.35">
      <c r="H21" s="307"/>
      <c r="I21" s="307"/>
      <c r="J21" s="307"/>
      <c r="K21" s="307"/>
      <c r="L21" s="307"/>
      <c r="M21" s="307"/>
      <c r="N21" s="307"/>
      <c r="O21" s="307"/>
      <c r="P21" s="307"/>
      <c r="Q21" s="307"/>
      <c r="R21" s="307"/>
      <c r="S21" s="307"/>
      <c r="W21" s="307"/>
      <c r="X21" s="307"/>
      <c r="Y21" s="307"/>
      <c r="Z21" s="307"/>
      <c r="AA21" s="307"/>
      <c r="AB21" s="307"/>
      <c r="AC21" s="307"/>
      <c r="AD21" s="307"/>
      <c r="AE21" s="307"/>
      <c r="AF21" s="307"/>
      <c r="AG21" s="307"/>
      <c r="AH21" s="307"/>
      <c r="AI21" s="307"/>
      <c r="AJ21" s="307"/>
      <c r="AK21" s="307"/>
    </row>
    <row r="22" spans="1:37" s="373" customFormat="1" ht="16.5" x14ac:dyDescent="0.25">
      <c r="A22" s="375" t="s">
        <v>1465</v>
      </c>
      <c r="B22" s="374"/>
      <c r="C22" s="374"/>
      <c r="D22" s="374"/>
      <c r="E22" s="374"/>
      <c r="F22" s="374"/>
      <c r="G22" s="374"/>
      <c r="H22" s="318"/>
      <c r="I22" s="318"/>
      <c r="J22" s="318"/>
      <c r="K22" s="318"/>
      <c r="L22" s="318"/>
      <c r="M22" s="318"/>
      <c r="N22" s="318"/>
      <c r="O22" s="318"/>
      <c r="P22" s="318"/>
      <c r="Q22" s="318"/>
      <c r="R22" s="318"/>
      <c r="S22" s="318"/>
      <c r="T22" s="374"/>
      <c r="U22" s="374"/>
      <c r="V22" s="374"/>
      <c r="W22" s="318"/>
      <c r="X22" s="318"/>
      <c r="Y22" s="318"/>
      <c r="Z22" s="318"/>
      <c r="AA22" s="318"/>
      <c r="AB22" s="318"/>
      <c r="AC22" s="318"/>
      <c r="AD22" s="318"/>
      <c r="AE22" s="318"/>
      <c r="AF22" s="318"/>
      <c r="AG22" s="318"/>
      <c r="AH22" s="318"/>
      <c r="AI22" s="318"/>
      <c r="AJ22" s="318"/>
      <c r="AK22" s="317"/>
    </row>
    <row r="23" spans="1:37" s="373" customFormat="1" ht="19.5" customHeight="1" x14ac:dyDescent="0.3">
      <c r="A23" s="360" t="e">
        <f>+LEFT(#REF!,1)</f>
        <v>#REF!</v>
      </c>
      <c r="B23" s="352" t="e">
        <f>+MID(#REF!,2,1)</f>
        <v>#REF!</v>
      </c>
      <c r="C23" s="352" t="e">
        <f>+MID(#REF!,3,1)</f>
        <v>#REF!</v>
      </c>
      <c r="D23" s="352" t="e">
        <f>+MID(#REF!,4,1)</f>
        <v>#REF!</v>
      </c>
      <c r="E23" s="352" t="e">
        <f>+MID(#REF!,5,1)</f>
        <v>#REF!</v>
      </c>
      <c r="F23" s="352" t="e">
        <f>+MID(#REF!,6,1)</f>
        <v>#REF!</v>
      </c>
      <c r="G23" s="352" t="e">
        <f>+MID(#REF!,7,1)</f>
        <v>#REF!</v>
      </c>
      <c r="H23" s="352" t="e">
        <f>+MID(#REF!,8,1)</f>
        <v>#REF!</v>
      </c>
      <c r="I23" s="352" t="e">
        <f>+MID(#REF!,9,1)</f>
        <v>#REF!</v>
      </c>
      <c r="J23" s="352" t="e">
        <f>+MID(#REF!,10,1)</f>
        <v>#REF!</v>
      </c>
      <c r="K23" s="352" t="e">
        <f>+MID(#REF!,11,1)</f>
        <v>#REF!</v>
      </c>
      <c r="L23" s="352" t="e">
        <f>+MID(#REF!,12,1)</f>
        <v>#REF!</v>
      </c>
      <c r="M23" s="352" t="e">
        <f>+MID(#REF!,13,1)</f>
        <v>#REF!</v>
      </c>
      <c r="N23" s="352" t="e">
        <f>+MID(#REF!,14,1)</f>
        <v>#REF!</v>
      </c>
      <c r="O23" s="352" t="e">
        <f>+MID(#REF!,15,1)</f>
        <v>#REF!</v>
      </c>
      <c r="P23" s="352" t="e">
        <f>+MID(#REF!,16,1)</f>
        <v>#REF!</v>
      </c>
      <c r="Q23" s="352" t="e">
        <f>+MID(#REF!,17,1)</f>
        <v>#REF!</v>
      </c>
      <c r="R23" s="352" t="e">
        <f>+MID(#REF!,18,1)</f>
        <v>#REF!</v>
      </c>
      <c r="S23" s="352" t="e">
        <f>+MID(#REF!,19,1)</f>
        <v>#REF!</v>
      </c>
      <c r="T23" s="352" t="e">
        <f>+MID(#REF!,20,1)</f>
        <v>#REF!</v>
      </c>
      <c r="U23" s="352" t="e">
        <f>+MID(#REF!,21,1)</f>
        <v>#REF!</v>
      </c>
      <c r="V23" s="352" t="e">
        <f>+MID(#REF!,22,1)</f>
        <v>#REF!</v>
      </c>
      <c r="W23" s="352" t="e">
        <f>+MID(#REF!,23,1)</f>
        <v>#REF!</v>
      </c>
      <c r="X23" s="352" t="e">
        <f>+MID(#REF!,24,1)</f>
        <v>#REF!</v>
      </c>
      <c r="Y23" s="352" t="e">
        <f>+MID(#REF!,25,1)</f>
        <v>#REF!</v>
      </c>
      <c r="Z23" s="352" t="e">
        <f>+MID(#REF!,26,1)</f>
        <v>#REF!</v>
      </c>
      <c r="AA23" s="352" t="e">
        <f>+MID(#REF!,27,1)</f>
        <v>#REF!</v>
      </c>
      <c r="AB23" s="352" t="e">
        <f>+MID(#REF!,28,1)</f>
        <v>#REF!</v>
      </c>
      <c r="AC23" s="352" t="e">
        <f>+MID(#REF!,29,1)</f>
        <v>#REF!</v>
      </c>
      <c r="AD23" s="352" t="e">
        <f>+MID(#REF!,30,1)</f>
        <v>#REF!</v>
      </c>
      <c r="AE23" s="352" t="e">
        <f>+MID(#REF!,31,1)</f>
        <v>#REF!</v>
      </c>
      <c r="AF23" s="352" t="e">
        <f>+MID(#REF!,32,1)</f>
        <v>#REF!</v>
      </c>
      <c r="AG23" s="352" t="e">
        <f>+MID(#REF!,33,1)</f>
        <v>#REF!</v>
      </c>
      <c r="AH23" s="352" t="e">
        <f>+MID(#REF!,34,1)</f>
        <v>#REF!</v>
      </c>
      <c r="AI23" s="352" t="e">
        <f>+MID(#REF!,35,1)</f>
        <v>#REF!</v>
      </c>
      <c r="AJ23" s="352" t="e">
        <f>+MID(#REF!,36,1)</f>
        <v>#REF!</v>
      </c>
      <c r="AK23" s="359" t="e">
        <f>+MID(#REF!,37,1)</f>
        <v>#REF!</v>
      </c>
    </row>
    <row r="24" spans="1:37" ht="19.5" customHeight="1" x14ac:dyDescent="0.3">
      <c r="A24" s="360" t="e">
        <f>+MID(#REF!,38,1)</f>
        <v>#REF!</v>
      </c>
      <c r="B24" s="352" t="e">
        <f>+MID(#REF!,39,1)</f>
        <v>#REF!</v>
      </c>
      <c r="C24" s="352" t="e">
        <f>+MID(#REF!,40,1)</f>
        <v>#REF!</v>
      </c>
      <c r="D24" s="352" t="e">
        <f>+MID(#REF!,41,1)</f>
        <v>#REF!</v>
      </c>
      <c r="E24" s="352" t="e">
        <f>+MID(#REF!,42,1)</f>
        <v>#REF!</v>
      </c>
      <c r="F24" s="352" t="e">
        <f>+MID(#REF!,43,1)</f>
        <v>#REF!</v>
      </c>
      <c r="G24" s="352" t="e">
        <f>+MID(#REF!,44,1)</f>
        <v>#REF!</v>
      </c>
      <c r="H24" s="352" t="e">
        <f>+MID(#REF!,45,1)</f>
        <v>#REF!</v>
      </c>
      <c r="I24" s="352" t="e">
        <f>+MID(#REF!,46,1)</f>
        <v>#REF!</v>
      </c>
      <c r="J24" s="352" t="e">
        <f>+MID(#REF!,47,1)</f>
        <v>#REF!</v>
      </c>
      <c r="K24" s="352" t="e">
        <f>+MID(#REF!,48,1)</f>
        <v>#REF!</v>
      </c>
      <c r="L24" s="352" t="e">
        <f>+MID(#REF!,49,1)</f>
        <v>#REF!</v>
      </c>
      <c r="M24" s="352" t="e">
        <f>+MID(#REF!,50,1)</f>
        <v>#REF!</v>
      </c>
      <c r="N24" s="352" t="e">
        <f>+MID(#REF!,51,1)</f>
        <v>#REF!</v>
      </c>
      <c r="O24" s="352" t="e">
        <f>+MID(#REF!,52,1)</f>
        <v>#REF!</v>
      </c>
      <c r="P24" s="352" t="e">
        <f>+MID(#REF!,53,1)</f>
        <v>#REF!</v>
      </c>
      <c r="Q24" s="352" t="e">
        <f>+MID(#REF!,54,1)</f>
        <v>#REF!</v>
      </c>
      <c r="R24" s="352" t="e">
        <f>+MID(#REF!,55,1)</f>
        <v>#REF!</v>
      </c>
      <c r="S24" s="352" t="e">
        <f>+MID(#REF!,56,1)</f>
        <v>#REF!</v>
      </c>
      <c r="T24" s="352" t="e">
        <f>+MID(#REF!,57,1)</f>
        <v>#REF!</v>
      </c>
      <c r="U24" s="352" t="e">
        <f>+MID(#REF!,58,1)</f>
        <v>#REF!</v>
      </c>
      <c r="V24" s="352" t="e">
        <f>+MID(#REF!,59,1)</f>
        <v>#REF!</v>
      </c>
      <c r="W24" s="352" t="e">
        <f>+MID(#REF!,60,1)</f>
        <v>#REF!</v>
      </c>
      <c r="X24" s="352" t="e">
        <f>+MID(#REF!,61,1)</f>
        <v>#REF!</v>
      </c>
      <c r="Y24" s="352" t="e">
        <f>+MID(#REF!,62,1)</f>
        <v>#REF!</v>
      </c>
      <c r="Z24" s="352" t="e">
        <f>+MID(#REF!,63,1)</f>
        <v>#REF!</v>
      </c>
      <c r="AA24" s="352" t="e">
        <f>+MID(#REF!,64,1)</f>
        <v>#REF!</v>
      </c>
      <c r="AB24" s="352" t="e">
        <f>+MID(#REF!,65,1)</f>
        <v>#REF!</v>
      </c>
      <c r="AC24" s="352" t="e">
        <f>+MID(#REF!,66,1)</f>
        <v>#REF!</v>
      </c>
      <c r="AD24" s="352" t="e">
        <f>+MID(#REF!,67,1)</f>
        <v>#REF!</v>
      </c>
      <c r="AE24" s="352" t="e">
        <f>+MID(#REF!,68,1)</f>
        <v>#REF!</v>
      </c>
      <c r="AF24" s="352" t="e">
        <f>+MID(#REF!,69,1)</f>
        <v>#REF!</v>
      </c>
      <c r="AG24" s="352" t="e">
        <f>+MID(#REF!,70,1)</f>
        <v>#REF!</v>
      </c>
      <c r="AH24" s="352" t="e">
        <f>+MID(#REF!,71,1)</f>
        <v>#REF!</v>
      </c>
      <c r="AI24" s="352" t="e">
        <f>+MID(#REF!,72,1)</f>
        <v>#REF!</v>
      </c>
      <c r="AJ24" s="352" t="e">
        <f>+MID(#REF!,73,1)</f>
        <v>#REF!</v>
      </c>
      <c r="AK24" s="359" t="e">
        <f>+MID(#REF!,74,1)</f>
        <v>#REF!</v>
      </c>
    </row>
    <row r="25" spans="1:37" ht="14.25" customHeight="1" x14ac:dyDescent="0.3">
      <c r="A25" s="372"/>
      <c r="B25" s="371"/>
      <c r="C25" s="371"/>
      <c r="D25" s="371"/>
      <c r="E25" s="371"/>
      <c r="F25" s="371"/>
      <c r="G25" s="371"/>
      <c r="H25" s="371"/>
      <c r="I25" s="371"/>
      <c r="J25" s="371"/>
      <c r="K25" s="371"/>
      <c r="L25" s="371"/>
      <c r="M25" s="371"/>
      <c r="N25" s="371"/>
      <c r="O25" s="371"/>
      <c r="P25" s="371"/>
      <c r="Q25" s="371"/>
      <c r="R25" s="371"/>
      <c r="S25" s="371"/>
      <c r="T25" s="371"/>
      <c r="U25" s="371"/>
      <c r="V25" s="371"/>
      <c r="W25" s="370"/>
      <c r="X25" s="370"/>
      <c r="Y25" s="370"/>
      <c r="Z25" s="370"/>
      <c r="AA25" s="370"/>
      <c r="AB25" s="370"/>
      <c r="AC25" s="370"/>
      <c r="AD25" s="370"/>
      <c r="AE25" s="370"/>
      <c r="AF25" s="370"/>
      <c r="AG25" s="370"/>
      <c r="AH25" s="370"/>
      <c r="AI25" s="370"/>
      <c r="AJ25" s="370"/>
      <c r="AK25" s="369"/>
    </row>
    <row r="26" spans="1:37" ht="19.5" hidden="1" customHeight="1" x14ac:dyDescent="0.3">
      <c r="A26" s="368"/>
      <c r="B26" s="367"/>
      <c r="C26" s="367"/>
      <c r="D26" s="367"/>
      <c r="E26" s="367"/>
      <c r="F26" s="367"/>
      <c r="G26" s="367" t="e">
        <f>+MID(#REF!,7,1)</f>
        <v>#REF!</v>
      </c>
      <c r="H26" s="367" t="e">
        <f>+MID(#REF!,8,1)</f>
        <v>#REF!</v>
      </c>
      <c r="I26" s="367" t="e">
        <f>+MID(#REF!,9,1)</f>
        <v>#REF!</v>
      </c>
      <c r="J26" s="367" t="e">
        <f>+MID(#REF!,10,1)</f>
        <v>#REF!</v>
      </c>
      <c r="K26" s="367" t="e">
        <f>+MID(#REF!,11,1)</f>
        <v>#REF!</v>
      </c>
      <c r="L26" s="367" t="e">
        <f>+MID(#REF!,12,1)</f>
        <v>#REF!</v>
      </c>
      <c r="M26" s="367" t="e">
        <f>+MID(#REF!,13,1)</f>
        <v>#REF!</v>
      </c>
      <c r="N26" s="367" t="e">
        <f>+MID(#REF!,14,1)</f>
        <v>#REF!</v>
      </c>
      <c r="O26" s="367" t="e">
        <f>+MID(#REF!,15,1)</f>
        <v>#REF!</v>
      </c>
      <c r="P26" s="367" t="e">
        <f>+MID(#REF!,16,1)</f>
        <v>#REF!</v>
      </c>
      <c r="Q26" s="367" t="e">
        <f>+MID(#REF!,17,1)</f>
        <v>#REF!</v>
      </c>
      <c r="R26" s="367" t="e">
        <f>+MID(#REF!,18,1)</f>
        <v>#REF!</v>
      </c>
      <c r="S26" s="367" t="e">
        <f>+MID(#REF!,19,1)</f>
        <v>#REF!</v>
      </c>
      <c r="T26" s="367" t="e">
        <f>+MID(#REF!,20,1)</f>
        <v>#REF!</v>
      </c>
      <c r="U26" s="367" t="e">
        <f>+MID(#REF!,21,1)</f>
        <v>#REF!</v>
      </c>
      <c r="V26" s="367" t="e">
        <f>+MID(#REF!,22,1)</f>
        <v>#REF!</v>
      </c>
      <c r="W26" s="367" t="e">
        <f>+MID(#REF!,23,1)</f>
        <v>#REF!</v>
      </c>
      <c r="X26" s="367" t="e">
        <f>+MID(#REF!,24,1)</f>
        <v>#REF!</v>
      </c>
      <c r="Y26" s="367" t="e">
        <f>+MID(#REF!,25,1)</f>
        <v>#REF!</v>
      </c>
      <c r="Z26" s="367" t="e">
        <f>+MID(#REF!,26,1)</f>
        <v>#REF!</v>
      </c>
      <c r="AA26" s="367" t="e">
        <f>+MID(#REF!,27,1)</f>
        <v>#REF!</v>
      </c>
      <c r="AB26" s="367" t="e">
        <f>+MID(#REF!,28,1)</f>
        <v>#REF!</v>
      </c>
      <c r="AC26" s="367" t="e">
        <f>+MID(#REF!,29,1)</f>
        <v>#REF!</v>
      </c>
      <c r="AD26" s="367" t="e">
        <f>+MID(#REF!,30,1)</f>
        <v>#REF!</v>
      </c>
      <c r="AE26" s="367" t="e">
        <f>+MID(#REF!,31,1)</f>
        <v>#REF!</v>
      </c>
      <c r="AF26" s="367" t="e">
        <f>+MID(#REF!,32,1)</f>
        <v>#REF!</v>
      </c>
      <c r="AG26" s="367" t="e">
        <f>+MID(#REF!,33,1)</f>
        <v>#REF!</v>
      </c>
      <c r="AH26" s="367" t="e">
        <f>+MID(#REF!,34,1)</f>
        <v>#REF!</v>
      </c>
      <c r="AI26" s="367" t="e">
        <f>+MID(#REF!,35,1)</f>
        <v>#REF!</v>
      </c>
      <c r="AJ26" s="367" t="e">
        <f>+MID(#REF!,36,1)</f>
        <v>#REF!</v>
      </c>
      <c r="AK26" s="366" t="e">
        <f>+MID(#REF!,37,1)</f>
        <v>#REF!</v>
      </c>
    </row>
    <row r="27" spans="1:37" s="361" customFormat="1" ht="12" customHeight="1" x14ac:dyDescent="0.25">
      <c r="A27" s="571" t="s">
        <v>1466</v>
      </c>
      <c r="B27" s="571"/>
      <c r="C27" s="364"/>
      <c r="D27" s="364"/>
      <c r="E27" s="364"/>
      <c r="F27" s="364"/>
      <c r="G27" s="364"/>
      <c r="H27" s="364"/>
      <c r="I27" s="364"/>
      <c r="J27" s="364"/>
      <c r="K27" s="364"/>
      <c r="L27" s="364"/>
      <c r="M27" s="364"/>
      <c r="N27" s="364"/>
      <c r="O27" s="364"/>
      <c r="P27" s="364"/>
      <c r="Q27" s="364"/>
      <c r="R27" s="364"/>
      <c r="S27" s="364"/>
      <c r="T27" s="364"/>
      <c r="U27" s="364"/>
      <c r="V27" s="364"/>
      <c r="W27" s="363"/>
      <c r="X27" s="363"/>
      <c r="Y27" s="363"/>
      <c r="Z27" s="363"/>
      <c r="AA27" s="363"/>
      <c r="AB27" s="363"/>
      <c r="AC27" s="363"/>
      <c r="AD27" s="363"/>
      <c r="AE27" s="363"/>
      <c r="AF27" s="363"/>
      <c r="AG27" s="363"/>
      <c r="AH27" s="363"/>
      <c r="AI27" s="363"/>
      <c r="AJ27" s="363"/>
      <c r="AK27" s="362"/>
    </row>
    <row r="28" spans="1:37" ht="13.15" x14ac:dyDescent="0.3">
      <c r="A28" s="357" t="s">
        <v>1467</v>
      </c>
      <c r="W28" s="307"/>
      <c r="X28" s="307"/>
      <c r="Y28" s="307"/>
      <c r="Z28" s="307"/>
      <c r="AA28" s="307"/>
      <c r="AC28" s="307"/>
      <c r="AD28" s="306" t="s">
        <v>1468</v>
      </c>
      <c r="AE28" s="307"/>
      <c r="AF28" s="307"/>
      <c r="AG28" s="307"/>
      <c r="AH28" s="307"/>
      <c r="AI28" s="307"/>
      <c r="AJ28" s="307"/>
      <c r="AK28" s="313"/>
    </row>
    <row r="29" spans="1:37" ht="19.5" customHeight="1" x14ac:dyDescent="0.3">
      <c r="A29" s="360" t="e">
        <f>+LEFT(#REF!,1)</f>
        <v>#REF!</v>
      </c>
      <c r="B29" s="352" t="e">
        <f>+MID(#REF!,2,1)</f>
        <v>#REF!</v>
      </c>
      <c r="C29" s="352" t="e">
        <f>+MID(#REF!,3,1)</f>
        <v>#REF!</v>
      </c>
      <c r="D29" s="352" t="e">
        <f>+MID(#REF!,4,1)</f>
        <v>#REF!</v>
      </c>
      <c r="E29" s="352" t="e">
        <f>+MID(#REF!,5,1)</f>
        <v>#REF!</v>
      </c>
      <c r="F29" s="352" t="e">
        <f>+MID(#REF!,6,1)</f>
        <v>#REF!</v>
      </c>
      <c r="G29" s="352" t="e">
        <f>+MID(#REF!,7,1)</f>
        <v>#REF!</v>
      </c>
      <c r="H29" s="352" t="e">
        <f>+MID(#REF!,8,1)</f>
        <v>#REF!</v>
      </c>
      <c r="I29" s="352" t="e">
        <f>+MID(#REF!,9,1)</f>
        <v>#REF!</v>
      </c>
      <c r="J29" s="352" t="e">
        <f>+MID(#REF!,10,1)</f>
        <v>#REF!</v>
      </c>
      <c r="K29" s="352" t="e">
        <f>+MID(#REF!,11,1)</f>
        <v>#REF!</v>
      </c>
      <c r="L29" s="352" t="e">
        <f>+MID(#REF!,12,1)</f>
        <v>#REF!</v>
      </c>
      <c r="M29" s="352" t="e">
        <f>+MID(#REF!,13,1)</f>
        <v>#REF!</v>
      </c>
      <c r="N29" s="352" t="e">
        <f>+MID(#REF!,14,1)</f>
        <v>#REF!</v>
      </c>
      <c r="O29" s="352" t="e">
        <f>+MID(#REF!,15,1)</f>
        <v>#REF!</v>
      </c>
      <c r="P29" s="352" t="e">
        <f>+MID(#REF!,16,1)</f>
        <v>#REF!</v>
      </c>
      <c r="Q29" s="352" t="e">
        <f>+MID(#REF!,17,1)</f>
        <v>#REF!</v>
      </c>
      <c r="R29" s="352" t="e">
        <f>+MID(#REF!,18,1)</f>
        <v>#REF!</v>
      </c>
      <c r="S29" s="352" t="e">
        <f>+MID(#REF!,19,1)</f>
        <v>#REF!</v>
      </c>
      <c r="T29" s="352" t="e">
        <f>+MID(#REF!,20,1)</f>
        <v>#REF!</v>
      </c>
      <c r="U29" s="352" t="e">
        <f>+MID(#REF!,21,1)</f>
        <v>#REF!</v>
      </c>
      <c r="V29" s="352" t="e">
        <f>+MID(#REF!,22,1)</f>
        <v>#REF!</v>
      </c>
      <c r="W29" s="352" t="e">
        <f>+MID(#REF!,23,1)</f>
        <v>#REF!</v>
      </c>
      <c r="X29" s="352" t="e">
        <f>+MID(#REF!,24,1)</f>
        <v>#REF!</v>
      </c>
      <c r="Y29" s="352" t="e">
        <f>+MID(#REF!,25,1)</f>
        <v>#REF!</v>
      </c>
      <c r="Z29" s="352" t="e">
        <f>+MID(#REF!,26,1)</f>
        <v>#REF!</v>
      </c>
      <c r="AA29" s="352" t="e">
        <f>+MID(#REF!,27,1)</f>
        <v>#REF!</v>
      </c>
      <c r="AB29" s="352" t="e">
        <f>+MID(#REF!,28,1)</f>
        <v>#REF!</v>
      </c>
      <c r="AC29" s="354"/>
      <c r="AD29" s="352" t="e">
        <f>+LEFT(#REF!,1)</f>
        <v>#REF!</v>
      </c>
      <c r="AE29" s="352" t="e">
        <f>+MID(#REF!,2,1)</f>
        <v>#REF!</v>
      </c>
      <c r="AF29" s="352" t="e">
        <f>+MID(#REF!,3,1)</f>
        <v>#REF!</v>
      </c>
      <c r="AG29" s="352" t="e">
        <f>+MID(#REF!,4,1)</f>
        <v>#REF!</v>
      </c>
      <c r="AH29" s="352" t="e">
        <f>+MID(#REF!,5,1)</f>
        <v>#REF!</v>
      </c>
      <c r="AI29" s="352" t="e">
        <f>+MID(#REF!,6,1)</f>
        <v>#REF!</v>
      </c>
      <c r="AJ29" s="352" t="e">
        <f>+MID(#REF!,7,1)</f>
        <v>#REF!</v>
      </c>
      <c r="AK29" s="359" t="e">
        <f>+MID(#REF!,8,1)</f>
        <v>#REF!</v>
      </c>
    </row>
    <row r="30" spans="1:37" ht="13.15" x14ac:dyDescent="0.3">
      <c r="A30" s="357" t="s">
        <v>1469</v>
      </c>
      <c r="G30" s="356" t="s">
        <v>1470</v>
      </c>
      <c r="H30" s="356"/>
      <c r="I30" s="356"/>
      <c r="J30" s="356"/>
      <c r="K30" s="356"/>
      <c r="L30" s="356"/>
      <c r="M30" s="356"/>
      <c r="N30" s="356"/>
      <c r="O30" s="356"/>
      <c r="P30" s="356"/>
      <c r="Q30" s="356"/>
      <c r="R30" s="356"/>
      <c r="S30" s="356"/>
      <c r="T30" s="356"/>
      <c r="U30" s="356"/>
      <c r="V30" s="356"/>
      <c r="W30" s="356"/>
      <c r="X30" s="356"/>
      <c r="Y30" s="356"/>
      <c r="Z30" s="356"/>
      <c r="AA30" s="356"/>
      <c r="AB30" s="356"/>
      <c r="AC30" s="356"/>
      <c r="AD30" s="356"/>
      <c r="AE30" s="307"/>
      <c r="AF30" s="307"/>
      <c r="AG30" s="307"/>
      <c r="AH30" s="307"/>
      <c r="AI30" s="307"/>
      <c r="AJ30" s="307"/>
      <c r="AK30" s="313"/>
    </row>
    <row r="31" spans="1:37" s="358" customFormat="1" ht="19.5" customHeight="1" x14ac:dyDescent="0.3">
      <c r="A31" s="360" t="e">
        <f>+LEFT(#REF!,1)</f>
        <v>#REF!</v>
      </c>
      <c r="B31" s="352" t="e">
        <f>+MID(#REF!,2,1)</f>
        <v>#REF!</v>
      </c>
      <c r="C31" s="352" t="e">
        <f>+MID(#REF!,3,1)</f>
        <v>#REF!</v>
      </c>
      <c r="D31" s="352" t="e">
        <f>+MID(#REF!,4,1)</f>
        <v>#REF!</v>
      </c>
      <c r="E31" s="352" t="e">
        <f>+MID(#REF!,5,1)</f>
        <v>#REF!</v>
      </c>
      <c r="F31" s="352"/>
      <c r="G31" s="352" t="e">
        <f>+LEFT(#REF!,1)</f>
        <v>#REF!</v>
      </c>
      <c r="H31" s="352" t="e">
        <f>+MID(#REF!,2,1)</f>
        <v>#REF!</v>
      </c>
      <c r="I31" s="352" t="e">
        <f>+MID(#REF!,3,1)</f>
        <v>#REF!</v>
      </c>
      <c r="J31" s="352" t="e">
        <f>+MID(#REF!,4,1)</f>
        <v>#REF!</v>
      </c>
      <c r="K31" s="352" t="e">
        <f>+MID(#REF!,5,1)</f>
        <v>#REF!</v>
      </c>
      <c r="L31" s="352" t="e">
        <f>+MID(#REF!,6,1)</f>
        <v>#REF!</v>
      </c>
      <c r="M31" s="352" t="e">
        <f>+MID(#REF!,7,1)</f>
        <v>#REF!</v>
      </c>
      <c r="N31" s="352" t="e">
        <f>+MID(#REF!,8,1)</f>
        <v>#REF!</v>
      </c>
      <c r="O31" s="352" t="e">
        <f>+MID(#REF!,9,1)</f>
        <v>#REF!</v>
      </c>
      <c r="P31" s="352" t="e">
        <f>+MID(#REF!,10,1)</f>
        <v>#REF!</v>
      </c>
      <c r="Q31" s="352" t="e">
        <f>+MID(#REF!,11,1)</f>
        <v>#REF!</v>
      </c>
      <c r="R31" s="352" t="e">
        <f>+MID(#REF!,12,1)</f>
        <v>#REF!</v>
      </c>
      <c r="S31" s="352" t="e">
        <f>+MID(#REF!,13,1)</f>
        <v>#REF!</v>
      </c>
      <c r="T31" s="352" t="e">
        <f>+MID(#REF!,14,1)</f>
        <v>#REF!</v>
      </c>
      <c r="U31" s="352" t="e">
        <f>+MID(#REF!,15,1)</f>
        <v>#REF!</v>
      </c>
      <c r="V31" s="352" t="e">
        <f>+MID(#REF!,16,1)</f>
        <v>#REF!</v>
      </c>
      <c r="W31" s="352" t="e">
        <f>+MID(#REF!,17,1)</f>
        <v>#REF!</v>
      </c>
      <c r="X31" s="352" t="e">
        <f>+MID(#REF!,18,1)</f>
        <v>#REF!</v>
      </c>
      <c r="Y31" s="352" t="e">
        <f>+MID(#REF!,19,1)</f>
        <v>#REF!</v>
      </c>
      <c r="Z31" s="352" t="e">
        <f>+MID(#REF!,20,1)</f>
        <v>#REF!</v>
      </c>
      <c r="AA31" s="352" t="e">
        <f>+MID(#REF!,21,1)</f>
        <v>#REF!</v>
      </c>
      <c r="AB31" s="352" t="e">
        <f>+MID(#REF!,22,1)</f>
        <v>#REF!</v>
      </c>
      <c r="AC31" s="352" t="e">
        <f>+MID(#REF!,23,1)</f>
        <v>#REF!</v>
      </c>
      <c r="AD31" s="352" t="e">
        <f>+MID(#REF!,24,1)</f>
        <v>#REF!</v>
      </c>
      <c r="AE31" s="352" t="e">
        <f>+MID(#REF!,25,1)</f>
        <v>#REF!</v>
      </c>
      <c r="AF31" s="352" t="e">
        <f>+MID(#REF!,26,1)</f>
        <v>#REF!</v>
      </c>
      <c r="AG31" s="352" t="e">
        <f>+MID(#REF!,27,1)</f>
        <v>#REF!</v>
      </c>
      <c r="AH31" s="352" t="e">
        <f>+MID(#REF!,28,1)</f>
        <v>#REF!</v>
      </c>
      <c r="AI31" s="352" t="e">
        <f>+MID(#REF!,29,1)</f>
        <v>#REF!</v>
      </c>
      <c r="AJ31" s="352" t="e">
        <f>+MID(#REF!,30,1)</f>
        <v>#REF!</v>
      </c>
      <c r="AK31" s="359" t="e">
        <f>+MID(#REF!,31,1)</f>
        <v>#REF!</v>
      </c>
    </row>
    <row r="32" spans="1:37" s="358" customFormat="1" ht="12.75" customHeight="1" x14ac:dyDescent="0.3">
      <c r="A32" s="752" t="s">
        <v>1875</v>
      </c>
      <c r="B32" s="753"/>
      <c r="C32" s="753"/>
      <c r="D32" s="753"/>
      <c r="E32" s="753"/>
      <c r="F32" s="753"/>
      <c r="G32" s="753"/>
      <c r="H32" s="753"/>
      <c r="I32" s="753"/>
      <c r="J32" s="753"/>
      <c r="K32" s="753"/>
      <c r="L32" s="753"/>
      <c r="M32" s="753"/>
      <c r="N32" s="753"/>
      <c r="O32" s="753"/>
      <c r="P32" s="753"/>
      <c r="Q32" s="753"/>
      <c r="R32" s="753"/>
      <c r="S32" s="753"/>
      <c r="T32" s="352"/>
      <c r="U32" s="352"/>
      <c r="V32" s="352"/>
      <c r="W32" s="352"/>
      <c r="X32" s="352"/>
      <c r="Y32" s="352"/>
      <c r="Z32" s="352"/>
      <c r="AA32" s="352"/>
      <c r="AB32" s="352"/>
      <c r="AC32" s="352"/>
      <c r="AD32" s="352"/>
      <c r="AE32" s="352"/>
      <c r="AF32" s="352"/>
      <c r="AG32" s="352"/>
      <c r="AH32" s="352"/>
      <c r="AI32" s="352"/>
      <c r="AJ32" s="352"/>
      <c r="AK32" s="359"/>
    </row>
    <row r="33" spans="1:37" s="358" customFormat="1" ht="19.5" customHeight="1" x14ac:dyDescent="0.3">
      <c r="A33" s="360" t="e">
        <f>+LEFT(#REF!,1)</f>
        <v>#REF!</v>
      </c>
      <c r="B33" s="352" t="e">
        <f>+MID(#REF!,2,1)</f>
        <v>#REF!</v>
      </c>
      <c r="C33" s="352" t="e">
        <f>+MID(#REF!,3,1)</f>
        <v>#REF!</v>
      </c>
      <c r="D33" s="352" t="e">
        <f>+MID(#REF!,4,1)</f>
        <v>#REF!</v>
      </c>
      <c r="E33" s="352" t="e">
        <f>+MID(#REF!,5,1)</f>
        <v>#REF!</v>
      </c>
      <c r="F33" s="352" t="e">
        <f>+MID(#REF!,6,1)</f>
        <v>#REF!</v>
      </c>
      <c r="G33" s="352" t="e">
        <f>+MID(#REF!,7,1)</f>
        <v>#REF!</v>
      </c>
      <c r="H33" s="352" t="e">
        <f>+MID(#REF!,8,1)</f>
        <v>#REF!</v>
      </c>
      <c r="I33" s="352" t="e">
        <f>+MID(#REF!,9,1)</f>
        <v>#REF!</v>
      </c>
      <c r="J33" s="352" t="e">
        <f>+MID(#REF!,10,1)</f>
        <v>#REF!</v>
      </c>
      <c r="K33" s="352" t="e">
        <f>+MID(#REF!,11,1)</f>
        <v>#REF!</v>
      </c>
      <c r="L33" s="352" t="e">
        <f>+MID(#REF!,12,1)</f>
        <v>#REF!</v>
      </c>
      <c r="M33" s="352" t="e">
        <f>+MID(#REF!,13,1)</f>
        <v>#REF!</v>
      </c>
      <c r="N33" s="352" t="e">
        <f>+MID(#REF!,14,1)</f>
        <v>#REF!</v>
      </c>
      <c r="O33" s="352" t="e">
        <f>+MID(#REF!,15,1)</f>
        <v>#REF!</v>
      </c>
      <c r="P33" s="352" t="e">
        <f>+MID(#REF!,16,1)</f>
        <v>#REF!</v>
      </c>
      <c r="Q33" s="352" t="e">
        <f>+MID(#REF!,17,1)</f>
        <v>#REF!</v>
      </c>
      <c r="R33" s="352" t="e">
        <f>+MID(#REF!,18,1)</f>
        <v>#REF!</v>
      </c>
      <c r="S33" s="352" t="e">
        <f>+MID(#REF!,19,1)</f>
        <v>#REF!</v>
      </c>
      <c r="T33" s="352" t="e">
        <f>+MID(#REF!,20,1)</f>
        <v>#REF!</v>
      </c>
      <c r="U33" s="352" t="e">
        <f>+MID(#REF!,21,1)</f>
        <v>#REF!</v>
      </c>
      <c r="V33" s="352" t="e">
        <f>+MID(#REF!,22,1)</f>
        <v>#REF!</v>
      </c>
      <c r="W33" s="352" t="e">
        <f>+MID(#REF!,23,1)</f>
        <v>#REF!</v>
      </c>
      <c r="X33" s="352" t="e">
        <f>+MID(#REF!,24,1)</f>
        <v>#REF!</v>
      </c>
      <c r="Y33" s="352" t="e">
        <f>+MID(#REF!,25,1)</f>
        <v>#REF!</v>
      </c>
      <c r="Z33" s="352" t="e">
        <f>+MID(#REF!,26,1)</f>
        <v>#REF!</v>
      </c>
      <c r="AA33" s="352" t="e">
        <f>+MID(#REF!,27,1)</f>
        <v>#REF!</v>
      </c>
      <c r="AB33" s="352" t="e">
        <f>+MID(#REF!,28,1)</f>
        <v>#REF!</v>
      </c>
      <c r="AC33" s="352" t="e">
        <f>+MID(#REF!,29,1)</f>
        <v>#REF!</v>
      </c>
      <c r="AD33" s="352" t="e">
        <f>+MID(#REF!,30,1)</f>
        <v>#REF!</v>
      </c>
      <c r="AE33" s="352" t="e">
        <f>+MID(#REF!,31,1)</f>
        <v>#REF!</v>
      </c>
      <c r="AF33" s="352" t="e">
        <f>+MID(#REF!,32,1)</f>
        <v>#REF!</v>
      </c>
      <c r="AG33" s="352" t="e">
        <f>+MID(#REF!,33,1)</f>
        <v>#REF!</v>
      </c>
      <c r="AH33" s="352" t="e">
        <f>+MID(#REF!,34,1)</f>
        <v>#REF!</v>
      </c>
      <c r="AI33" s="352" t="e">
        <f>+MID(#REF!,35,1)</f>
        <v>#REF!</v>
      </c>
      <c r="AJ33" s="352" t="e">
        <f>+MID(#REF!,36,1)</f>
        <v>#REF!</v>
      </c>
      <c r="AK33" s="359" t="e">
        <f>+MID(#REF!,37,1)</f>
        <v>#REF!</v>
      </c>
    </row>
    <row r="34" spans="1:37" s="358" customFormat="1" ht="19.5" customHeight="1" x14ac:dyDescent="0.3">
      <c r="A34" s="360" t="e">
        <f>+MID(#REF!,38,1)</f>
        <v>#REF!</v>
      </c>
      <c r="B34" s="352" t="e">
        <f>+MID(#REF!,39,1)</f>
        <v>#REF!</v>
      </c>
      <c r="C34" s="352" t="e">
        <f>+MID(#REF!,40,1)</f>
        <v>#REF!</v>
      </c>
      <c r="D34" s="352" t="e">
        <f>+MID(#REF!,41,1)</f>
        <v>#REF!</v>
      </c>
      <c r="E34" s="352" t="e">
        <f>+MID(#REF!,42,1)</f>
        <v>#REF!</v>
      </c>
      <c r="F34" s="352" t="e">
        <f>+MID(#REF!,43,1)</f>
        <v>#REF!</v>
      </c>
      <c r="G34" s="352" t="e">
        <f>+MID(#REF!,44,1)</f>
        <v>#REF!</v>
      </c>
      <c r="H34" s="352" t="e">
        <f>+MID(#REF!,45,1)</f>
        <v>#REF!</v>
      </c>
      <c r="I34" s="352" t="e">
        <f>+MID(#REF!,46,1)</f>
        <v>#REF!</v>
      </c>
      <c r="J34" s="352" t="e">
        <f>+MID(#REF!,47,1)</f>
        <v>#REF!</v>
      </c>
      <c r="K34" s="352" t="e">
        <f>+MID(#REF!,48,1)</f>
        <v>#REF!</v>
      </c>
      <c r="L34" s="352" t="e">
        <f>+MID(#REF!,49,1)</f>
        <v>#REF!</v>
      </c>
      <c r="M34" s="352" t="e">
        <f>+MID(#REF!,50,1)</f>
        <v>#REF!</v>
      </c>
      <c r="N34" s="352" t="e">
        <f>+MID(#REF!,51,1)</f>
        <v>#REF!</v>
      </c>
      <c r="O34" s="352" t="e">
        <f>+MID(#REF!,52,1)</f>
        <v>#REF!</v>
      </c>
      <c r="P34" s="352" t="e">
        <f>+MID(#REF!,53,1)</f>
        <v>#REF!</v>
      </c>
      <c r="Q34" s="352" t="e">
        <f>+MID(#REF!,54,1)</f>
        <v>#REF!</v>
      </c>
      <c r="R34" s="352" t="e">
        <f>+MID(#REF!,55,1)</f>
        <v>#REF!</v>
      </c>
      <c r="S34" s="352" t="e">
        <f>+MID(#REF!,56,1)</f>
        <v>#REF!</v>
      </c>
      <c r="T34" s="352" t="e">
        <f>+MID(#REF!,57,1)</f>
        <v>#REF!</v>
      </c>
      <c r="U34" s="352" t="e">
        <f>+MID(#REF!,58,1)</f>
        <v>#REF!</v>
      </c>
      <c r="V34" s="352" t="e">
        <f>+MID(#REF!,59,1)</f>
        <v>#REF!</v>
      </c>
      <c r="W34" s="352" t="e">
        <f>+MID(#REF!,60,1)</f>
        <v>#REF!</v>
      </c>
      <c r="X34" s="352" t="e">
        <f>+MID(#REF!,61,1)</f>
        <v>#REF!</v>
      </c>
      <c r="Y34" s="352" t="e">
        <f>+MID(#REF!,62,1)</f>
        <v>#REF!</v>
      </c>
      <c r="Z34" s="352" t="e">
        <f>+MID(#REF!,63,1)</f>
        <v>#REF!</v>
      </c>
      <c r="AA34" s="352" t="e">
        <f>+MID(#REF!,64,1)</f>
        <v>#REF!</v>
      </c>
      <c r="AB34" s="352" t="e">
        <f>+MID(#REF!,65,1)</f>
        <v>#REF!</v>
      </c>
      <c r="AC34" s="352" t="e">
        <f>+MID(#REF!,66,1)</f>
        <v>#REF!</v>
      </c>
      <c r="AD34" s="352" t="e">
        <f>+MID(#REF!,67,1)</f>
        <v>#REF!</v>
      </c>
      <c r="AE34" s="352" t="e">
        <f>+MID(#REF!,68,1)</f>
        <v>#REF!</v>
      </c>
      <c r="AF34" s="352" t="e">
        <f>+MID(#REF!,69,1)</f>
        <v>#REF!</v>
      </c>
      <c r="AG34" s="352" t="e">
        <f>+MID(#REF!,70,1)</f>
        <v>#REF!</v>
      </c>
      <c r="AH34" s="352" t="e">
        <f>+MID(#REF!,71,1)</f>
        <v>#REF!</v>
      </c>
      <c r="AI34" s="352" t="e">
        <f>+MID(#REF!,72,1)</f>
        <v>#REF!</v>
      </c>
      <c r="AJ34" s="352" t="e">
        <f>+MID(#REF!,73,1)</f>
        <v>#REF!</v>
      </c>
      <c r="AK34" s="359" t="e">
        <f>+MID(#REF!,74,1)</f>
        <v>#REF!</v>
      </c>
    </row>
    <row r="35" spans="1:37" ht="13.15" x14ac:dyDescent="0.3">
      <c r="A35" s="357" t="s">
        <v>1471</v>
      </c>
      <c r="G35" s="356"/>
      <c r="H35" s="356"/>
      <c r="I35" s="356"/>
      <c r="J35" s="356"/>
      <c r="K35" s="356"/>
      <c r="L35" s="356"/>
      <c r="M35" s="356"/>
      <c r="O35" s="356" t="s">
        <v>1472</v>
      </c>
      <c r="P35" s="356"/>
      <c r="Q35" s="356"/>
      <c r="R35" s="356"/>
      <c r="S35" s="356"/>
      <c r="T35" s="356"/>
      <c r="U35" s="356"/>
      <c r="V35" s="356"/>
      <c r="W35" s="356"/>
      <c r="X35" s="356"/>
      <c r="Y35" s="356"/>
      <c r="Z35" s="356"/>
      <c r="AA35" s="356"/>
      <c r="AB35" s="356"/>
      <c r="AC35" s="356"/>
      <c r="AD35" s="356"/>
      <c r="AE35" s="307"/>
      <c r="AF35" s="307"/>
      <c r="AG35" s="307"/>
      <c r="AH35" s="307"/>
      <c r="AI35" s="307"/>
      <c r="AJ35" s="307"/>
      <c r="AK35" s="313"/>
    </row>
    <row r="36" spans="1:37" ht="19.5" customHeight="1" x14ac:dyDescent="0.3">
      <c r="A36" s="355">
        <v>0</v>
      </c>
      <c r="B36" s="352" t="e">
        <f>+LEFT(#REF!,1)</f>
        <v>#REF!</v>
      </c>
      <c r="C36" s="352" t="e">
        <f>+MID(#REF!,2,1)</f>
        <v>#REF!</v>
      </c>
      <c r="D36" s="352" t="e">
        <f>+MID(#REF!,3,1)</f>
        <v>#REF!</v>
      </c>
      <c r="E36" s="352" t="s">
        <v>982</v>
      </c>
      <c r="F36" s="352" t="e">
        <f>+LEFT(#REF!,1)</f>
        <v>#REF!</v>
      </c>
      <c r="G36" s="352" t="e">
        <f>+MID(#REF!,2,1)</f>
        <v>#REF!</v>
      </c>
      <c r="H36" s="352" t="e">
        <f>+MID(#REF!,3,1)</f>
        <v>#REF!</v>
      </c>
      <c r="I36" s="352" t="e">
        <f>+MID(#REF!,4,1)</f>
        <v>#REF!</v>
      </c>
      <c r="J36" s="352" t="e">
        <f>+MID(#REF!,5,1)</f>
        <v>#REF!</v>
      </c>
      <c r="K36" s="352" t="e">
        <f>+MID(#REF!,6,1)</f>
        <v>#REF!</v>
      </c>
      <c r="L36" s="352" t="e">
        <f>+MID(#REF!,7,1)</f>
        <v>#REF!</v>
      </c>
      <c r="M36" s="352" t="e">
        <f>+MID(#REF!,8,1)</f>
        <v>#REF!</v>
      </c>
      <c r="N36" s="354"/>
      <c r="O36" s="353">
        <v>0</v>
      </c>
      <c r="P36" s="352" t="e">
        <f>+LEFT(#REF!,1)</f>
        <v>#REF!</v>
      </c>
      <c r="Q36" s="352" t="e">
        <f>+MID(#REF!,2,1)</f>
        <v>#REF!</v>
      </c>
      <c r="R36" s="352" t="e">
        <f>+MID(#REF!,3,1)</f>
        <v>#REF!</v>
      </c>
      <c r="S36" s="352" t="s">
        <v>982</v>
      </c>
      <c r="T36" s="352" t="e">
        <f>+LEFT(#REF!,1)</f>
        <v>#REF!</v>
      </c>
      <c r="U36" s="352" t="e">
        <f>+MID(#REF!,2,1)</f>
        <v>#REF!</v>
      </c>
      <c r="V36" s="352" t="e">
        <f>+MID(#REF!,3,1)</f>
        <v>#REF!</v>
      </c>
      <c r="W36" s="352" t="e">
        <f>+MID(#REF!,4,1)</f>
        <v>#REF!</v>
      </c>
      <c r="X36" s="352" t="e">
        <f>+MID(#REF!,5,1)</f>
        <v>#REF!</v>
      </c>
      <c r="Y36" s="352" t="e">
        <f>+MID(#REF!,6,1)</f>
        <v>#REF!</v>
      </c>
      <c r="Z36" s="352" t="e">
        <f>+MID(#REF!,7,1)</f>
        <v>#REF!</v>
      </c>
      <c r="AA36" s="352" t="e">
        <f>+MID(#REF!,8,1)</f>
        <v>#REF!</v>
      </c>
      <c r="AB36" s="352"/>
      <c r="AC36" s="352"/>
      <c r="AD36" s="352"/>
      <c r="AE36" s="307"/>
      <c r="AF36" s="307"/>
      <c r="AG36" s="307" t="s">
        <v>983</v>
      </c>
      <c r="AH36" s="307"/>
      <c r="AI36" s="307"/>
      <c r="AJ36" s="307"/>
      <c r="AK36" s="313"/>
    </row>
    <row r="37" spans="1:37" s="306" customFormat="1" ht="13.15" x14ac:dyDescent="0.3">
      <c r="A37" s="315" t="s">
        <v>1473</v>
      </c>
      <c r="W37" s="307"/>
      <c r="X37" s="307"/>
      <c r="Y37" s="307"/>
      <c r="Z37" s="307"/>
      <c r="AA37" s="307"/>
      <c r="AB37" s="307"/>
      <c r="AC37" s="307"/>
      <c r="AD37" s="307"/>
      <c r="AE37" s="307"/>
      <c r="AF37" s="307"/>
      <c r="AG37" s="307"/>
      <c r="AH37" s="307"/>
      <c r="AI37" s="307"/>
      <c r="AJ37" s="307"/>
      <c r="AK37" s="313"/>
    </row>
    <row r="38" spans="1:37" ht="19.5" customHeight="1" thickBot="1" x14ac:dyDescent="0.35">
      <c r="A38" s="351" t="e">
        <f>+LEFT(#REF!,1)</f>
        <v>#REF!</v>
      </c>
      <c r="B38" s="350" t="e">
        <f>+MID(#REF!,2,1)</f>
        <v>#REF!</v>
      </c>
      <c r="C38" s="350" t="e">
        <f>+MID(#REF!,3,1)</f>
        <v>#REF!</v>
      </c>
      <c r="D38" s="350" t="e">
        <f>+MID(#REF!,4,1)</f>
        <v>#REF!</v>
      </c>
      <c r="E38" s="350" t="e">
        <f>+MID(#REF!,5,1)</f>
        <v>#REF!</v>
      </c>
      <c r="F38" s="350" t="e">
        <f>+MID(#REF!,6,1)</f>
        <v>#REF!</v>
      </c>
      <c r="G38" s="350" t="e">
        <f>+MID(#REF!,7,1)</f>
        <v>#REF!</v>
      </c>
      <c r="H38" s="350" t="e">
        <f>+MID(#REF!,8,1)</f>
        <v>#REF!</v>
      </c>
      <c r="I38" s="350" t="e">
        <f>+MID(#REF!,9,1)</f>
        <v>#REF!</v>
      </c>
      <c r="J38" s="350" t="e">
        <f>+MID(#REF!,10,1)</f>
        <v>#REF!</v>
      </c>
      <c r="K38" s="350" t="e">
        <f>+MID(#REF!,11,1)</f>
        <v>#REF!</v>
      </c>
      <c r="L38" s="350" t="e">
        <f>+MID(#REF!,12,1)</f>
        <v>#REF!</v>
      </c>
      <c r="M38" s="350" t="e">
        <f>+MID(#REF!,13,1)</f>
        <v>#REF!</v>
      </c>
      <c r="N38" s="350" t="e">
        <f>+MID(#REF!,14,1)</f>
        <v>#REF!</v>
      </c>
      <c r="O38" s="350" t="e">
        <f>+MID(#REF!,15,1)</f>
        <v>#REF!</v>
      </c>
      <c r="P38" s="350" t="e">
        <f>+MID(#REF!,16,1)</f>
        <v>#REF!</v>
      </c>
      <c r="Q38" s="350" t="e">
        <f>+MID(#REF!,17,1)</f>
        <v>#REF!</v>
      </c>
      <c r="R38" s="350" t="e">
        <f>+MID(#REF!,18,1)</f>
        <v>#REF!</v>
      </c>
      <c r="S38" s="350" t="e">
        <f>+MID(#REF!,19,1)</f>
        <v>#REF!</v>
      </c>
      <c r="T38" s="350" t="e">
        <f>+MID(#REF!,20,1)</f>
        <v>#REF!</v>
      </c>
      <c r="U38" s="350" t="e">
        <f>+MID(#REF!,21,1)</f>
        <v>#REF!</v>
      </c>
      <c r="V38" s="350" t="e">
        <f>+MID(#REF!,22,1)</f>
        <v>#REF!</v>
      </c>
      <c r="W38" s="350" t="e">
        <f>+MID(#REF!,23,1)</f>
        <v>#REF!</v>
      </c>
      <c r="X38" s="350" t="e">
        <f>+MID(#REF!,24,1)</f>
        <v>#REF!</v>
      </c>
      <c r="Y38" s="350" t="e">
        <f>+MID(#REF!,25,1)</f>
        <v>#REF!</v>
      </c>
      <c r="Z38" s="350" t="e">
        <f>+MID(#REF!,26,1)</f>
        <v>#REF!</v>
      </c>
      <c r="AA38" s="350" t="e">
        <f>+MID(#REF!,27,1)</f>
        <v>#REF!</v>
      </c>
      <c r="AB38" s="350" t="e">
        <f>+MID(#REF!,28,1)</f>
        <v>#REF!</v>
      </c>
      <c r="AC38" s="350" t="e">
        <f>+MID(#REF!,29,1)</f>
        <v>#REF!</v>
      </c>
      <c r="AD38" s="350" t="e">
        <f>+MID(#REF!,30,1)</f>
        <v>#REF!</v>
      </c>
      <c r="AE38" s="350" t="e">
        <f>+MID(#REF!,31,1)</f>
        <v>#REF!</v>
      </c>
      <c r="AF38" s="350" t="e">
        <f>+MID(#REF!,32,1)</f>
        <v>#REF!</v>
      </c>
      <c r="AG38" s="350" t="e">
        <f>+MID(#REF!,33,1)</f>
        <v>#REF!</v>
      </c>
      <c r="AH38" s="350" t="e">
        <f>+MID(#REF!,34,1)</f>
        <v>#REF!</v>
      </c>
      <c r="AI38" s="350" t="e">
        <f>+MID(#REF!,35,1)</f>
        <v>#REF!</v>
      </c>
      <c r="AJ38" s="350" t="e">
        <f>+MID(#REF!,36,1)</f>
        <v>#REF!</v>
      </c>
      <c r="AK38" s="349" t="e">
        <f>+MID(#REF!,37,1)</f>
        <v>#REF!</v>
      </c>
    </row>
    <row r="39" spans="1:37" s="306" customFormat="1" ht="3.75" customHeight="1" thickBot="1" x14ac:dyDescent="0.3">
      <c r="A39" s="757"/>
      <c r="W39" s="307"/>
      <c r="X39" s="307"/>
      <c r="Y39" s="307"/>
      <c r="Z39" s="307"/>
      <c r="AA39" s="307"/>
      <c r="AB39" s="307"/>
      <c r="AC39" s="307"/>
      <c r="AD39" s="307"/>
      <c r="AE39" s="307"/>
      <c r="AF39" s="307"/>
      <c r="AG39" s="307"/>
      <c r="AH39" s="307"/>
      <c r="AI39" s="307"/>
      <c r="AJ39" s="307"/>
      <c r="AK39" s="758"/>
    </row>
    <row r="40" spans="1:37" s="345" customFormat="1" ht="12.75" customHeight="1" x14ac:dyDescent="0.25">
      <c r="A40" s="348" t="s">
        <v>1474</v>
      </c>
      <c r="B40" s="347"/>
      <c r="C40" s="347"/>
      <c r="D40" s="347"/>
      <c r="E40" s="347"/>
      <c r="F40" s="347"/>
      <c r="G40" s="347"/>
      <c r="H40" s="347"/>
      <c r="I40" s="347"/>
      <c r="J40" s="347"/>
      <c r="K40" s="346"/>
      <c r="L40" s="390" t="s">
        <v>1478</v>
      </c>
      <c r="M40" s="347"/>
      <c r="N40" s="347"/>
      <c r="O40" s="347"/>
      <c r="P40" s="347"/>
      <c r="Q40" s="347"/>
      <c r="R40" s="347"/>
      <c r="S40" s="347"/>
      <c r="T40" s="347"/>
      <c r="U40" s="347"/>
      <c r="V40" s="346"/>
      <c r="W40" s="1639" t="s">
        <v>1876</v>
      </c>
      <c r="X40" s="1639"/>
      <c r="Y40" s="1639"/>
      <c r="Z40" s="1639"/>
      <c r="AA40" s="1639"/>
      <c r="AB40" s="1639"/>
      <c r="AC40" s="1639"/>
      <c r="AD40" s="1639"/>
      <c r="AE40" s="1639"/>
      <c r="AF40" s="1639"/>
      <c r="AG40" s="1639"/>
      <c r="AH40" s="1639"/>
      <c r="AI40" s="1639"/>
      <c r="AJ40" s="1639"/>
      <c r="AK40" s="1640"/>
    </row>
    <row r="41" spans="1:37" s="306" customFormat="1" ht="31.5" customHeight="1" x14ac:dyDescent="0.25">
      <c r="A41" s="331" t="e">
        <f>MID(TEXT(#REF!,"dd.mm.yyyy"),1,1)</f>
        <v>#REF!</v>
      </c>
      <c r="B41" s="330" t="e">
        <f>MID(TEXT(#REF!,"dd.mm.yyyy"),2,1)</f>
        <v>#REF!</v>
      </c>
      <c r="C41" s="329" t="s">
        <v>953</v>
      </c>
      <c r="D41" s="330" t="e">
        <f>MID(TEXT(#REF!,"dd.mm.yyyy"),4,1)</f>
        <v>#REF!</v>
      </c>
      <c r="E41" s="330" t="e">
        <f>MID(TEXT(#REF!,"dd.mm.yyyy"),5,1)</f>
        <v>#REF!</v>
      </c>
      <c r="F41" s="329" t="s">
        <v>953</v>
      </c>
      <c r="G41" s="328" t="e">
        <f>MID(TEXT(#REF!,"dd.mm.yyyy"),7,1)</f>
        <v>#REF!</v>
      </c>
      <c r="H41" s="328" t="e">
        <f>MID(TEXT(#REF!,"dd.mm.yyyy"),8,1)</f>
        <v>#REF!</v>
      </c>
      <c r="I41" s="328" t="e">
        <f>MID(TEXT(#REF!,"dd.mm.yyyy"),9,1)</f>
        <v>#REF!</v>
      </c>
      <c r="J41" s="328" t="e">
        <f>MID(TEXT(#REF!,"dd.mm.yyyy"),10,1)</f>
        <v>#REF!</v>
      </c>
      <c r="K41" s="344"/>
      <c r="L41" s="330" t="e">
        <f>IF(#REF!="","",LEFT(TEXT(#REF!,"dd.mm.yyyy"),1))</f>
        <v>#REF!</v>
      </c>
      <c r="M41" s="330" t="e">
        <f>IF(#REF!="","",MID(TEXT(#REF!,"dd.mm.yyyy"),2,1))</f>
        <v>#REF!</v>
      </c>
      <c r="N41" s="329" t="s">
        <v>953</v>
      </c>
      <c r="O41" s="330" t="e">
        <f>IF(#REF!="","",MID(TEXT(#REF!,"dd.mm.yyyy"),4,1))</f>
        <v>#REF!</v>
      </c>
      <c r="P41" s="330" t="e">
        <f>IF(#REF!="","",MID(TEXT(#REF!,"dd.mm.yyyy"),5,1))</f>
        <v>#REF!</v>
      </c>
      <c r="Q41" s="329" t="s">
        <v>953</v>
      </c>
      <c r="R41" s="328" t="e">
        <f>IF(#REF!="","",MID(TEXT(#REF!,"dd.mm.yyyy"),7,1))</f>
        <v>#REF!</v>
      </c>
      <c r="S41" s="328" t="e">
        <f>IF(#REF!="","",MID(TEXT(#REF!,"dd.mm.yyyy"),8,1))</f>
        <v>#REF!</v>
      </c>
      <c r="T41" s="328" t="e">
        <f>IF(#REF!="","",MID(TEXT(#REF!,"dd.mm.yyyy"),9,1))</f>
        <v>#REF!</v>
      </c>
      <c r="U41" s="328" t="e">
        <f>IF(#REF!="","",MID(TEXT(#REF!,"dd.mm.yyyy"),10,1))</f>
        <v>#REF!</v>
      </c>
      <c r="V41" s="344"/>
      <c r="W41" s="1641"/>
      <c r="X41" s="1641"/>
      <c r="Y41" s="1641"/>
      <c r="Z41" s="1641"/>
      <c r="AA41" s="1641"/>
      <c r="AB41" s="1641"/>
      <c r="AC41" s="1641"/>
      <c r="AD41" s="1641"/>
      <c r="AE41" s="1641"/>
      <c r="AF41" s="1641"/>
      <c r="AG41" s="1641"/>
      <c r="AH41" s="1641"/>
      <c r="AI41" s="1641"/>
      <c r="AJ41" s="1641"/>
      <c r="AK41" s="1642"/>
    </row>
    <row r="42" spans="1:37" s="306" customFormat="1" ht="13.5" customHeight="1" x14ac:dyDescent="0.25">
      <c r="A42" s="315"/>
      <c r="G42" s="339"/>
      <c r="H42" s="339"/>
      <c r="I42" s="339"/>
      <c r="J42" s="339"/>
      <c r="K42" s="338"/>
      <c r="R42" s="339"/>
      <c r="S42" s="339"/>
      <c r="T42" s="339"/>
      <c r="U42" s="339"/>
      <c r="V42" s="338"/>
      <c r="W42" s="1643" t="e">
        <f>#REF!</f>
        <v>#REF!</v>
      </c>
      <c r="X42" s="1644"/>
      <c r="Y42" s="1644"/>
      <c r="Z42" s="1644"/>
      <c r="AA42" s="1644"/>
      <c r="AB42" s="1644"/>
      <c r="AC42" s="1644"/>
      <c r="AD42" s="1644"/>
      <c r="AE42" s="1644"/>
      <c r="AF42" s="1644"/>
      <c r="AG42" s="1644"/>
      <c r="AH42" s="1644"/>
      <c r="AI42" s="1644"/>
      <c r="AJ42" s="1644"/>
      <c r="AK42" s="1645"/>
    </row>
    <row r="43" spans="1:37" s="306" customFormat="1" ht="15.75" customHeight="1" thickBot="1" x14ac:dyDescent="0.3">
      <c r="A43" s="311"/>
      <c r="B43" s="310"/>
      <c r="C43" s="310"/>
      <c r="D43" s="310"/>
      <c r="E43" s="310"/>
      <c r="F43" s="310"/>
      <c r="G43" s="648"/>
      <c r="H43" s="648"/>
      <c r="I43" s="648"/>
      <c r="J43" s="648"/>
      <c r="K43" s="649"/>
      <c r="L43" s="650"/>
      <c r="M43" s="650"/>
      <c r="N43" s="650"/>
      <c r="O43" s="650"/>
      <c r="P43" s="650"/>
      <c r="Q43" s="650"/>
      <c r="R43" s="650"/>
      <c r="S43" s="310"/>
      <c r="T43" s="651"/>
      <c r="U43" s="651"/>
      <c r="V43" s="652"/>
      <c r="W43" s="1646"/>
      <c r="X43" s="1647"/>
      <c r="Y43" s="1647"/>
      <c r="Z43" s="1647"/>
      <c r="AA43" s="1647"/>
      <c r="AB43" s="1647"/>
      <c r="AC43" s="1647"/>
      <c r="AD43" s="1647"/>
      <c r="AE43" s="1647"/>
      <c r="AF43" s="1647"/>
      <c r="AG43" s="1647"/>
      <c r="AH43" s="1647"/>
      <c r="AI43" s="1647"/>
      <c r="AJ43" s="1647"/>
      <c r="AK43" s="1648"/>
    </row>
    <row r="44" spans="1:37" s="312" customFormat="1" ht="5.25" customHeight="1" thickBot="1" x14ac:dyDescent="0.3">
      <c r="A44" s="319"/>
      <c r="B44" s="322"/>
      <c r="C44" s="322"/>
      <c r="D44" s="322"/>
      <c r="E44" s="322"/>
      <c r="F44" s="322"/>
      <c r="G44" s="322"/>
      <c r="H44" s="322"/>
      <c r="I44" s="322"/>
      <c r="J44" s="322"/>
      <c r="K44" s="322"/>
      <c r="L44" s="734"/>
      <c r="M44" s="734"/>
      <c r="N44" s="734"/>
      <c r="O44" s="734"/>
      <c r="P44" s="734"/>
      <c r="Q44" s="734"/>
      <c r="R44" s="734"/>
      <c r="S44" s="734"/>
      <c r="T44" s="734"/>
      <c r="U44" s="734"/>
      <c r="V44" s="734"/>
      <c r="W44" s="734"/>
      <c r="X44" s="734"/>
      <c r="Y44" s="734"/>
      <c r="Z44" s="734"/>
      <c r="AA44" s="734"/>
      <c r="AB44" s="734"/>
      <c r="AC44" s="734"/>
      <c r="AD44" s="734"/>
      <c r="AE44" s="734"/>
      <c r="AF44" s="734"/>
      <c r="AG44" s="734"/>
      <c r="AH44" s="734"/>
      <c r="AI44" s="734"/>
      <c r="AJ44" s="734"/>
      <c r="AK44" s="645"/>
    </row>
    <row r="45" spans="1:37" s="312" customFormat="1" x14ac:dyDescent="0.25">
      <c r="A45" s="755"/>
      <c r="B45" s="754" t="s">
        <v>1479</v>
      </c>
      <c r="W45" s="307"/>
      <c r="X45" s="307"/>
      <c r="Y45" s="307"/>
      <c r="Z45" s="307"/>
      <c r="AA45" s="307"/>
      <c r="AB45" s="307"/>
      <c r="AC45" s="307"/>
      <c r="AD45" s="307"/>
      <c r="AE45" s="307"/>
      <c r="AF45" s="307"/>
      <c r="AG45" s="307"/>
      <c r="AH45" s="307"/>
      <c r="AI45" s="307"/>
      <c r="AJ45" s="313"/>
      <c r="AK45" s="756"/>
    </row>
    <row r="46" spans="1:37" s="312" customFormat="1" x14ac:dyDescent="0.25">
      <c r="B46" s="314"/>
      <c r="W46" s="307"/>
      <c r="X46" s="307"/>
      <c r="Y46" s="307"/>
      <c r="Z46" s="307"/>
      <c r="AA46" s="307"/>
      <c r="AB46" s="307"/>
      <c r="AC46" s="307"/>
      <c r="AD46" s="307"/>
      <c r="AE46" s="307"/>
      <c r="AF46" s="307"/>
      <c r="AG46" s="307"/>
      <c r="AH46" s="307"/>
      <c r="AI46" s="307"/>
      <c r="AJ46" s="313"/>
      <c r="AK46" s="307"/>
    </row>
    <row r="47" spans="1:37" ht="12.75" customHeight="1" x14ac:dyDescent="0.25">
      <c r="B47" s="316"/>
      <c r="W47" s="307"/>
      <c r="X47" s="307"/>
      <c r="Y47" s="307"/>
      <c r="Z47" s="307"/>
      <c r="AA47" s="307"/>
      <c r="AB47" s="307"/>
      <c r="AC47" s="307"/>
      <c r="AD47" s="307"/>
      <c r="AE47" s="307"/>
      <c r="AF47" s="307"/>
      <c r="AG47" s="307"/>
      <c r="AH47" s="307"/>
      <c r="AI47" s="307"/>
      <c r="AJ47" s="313"/>
      <c r="AK47" s="307"/>
    </row>
    <row r="48" spans="1:37" s="306" customFormat="1" x14ac:dyDescent="0.25">
      <c r="B48" s="315"/>
      <c r="W48" s="307"/>
      <c r="X48" s="307"/>
      <c r="Y48" s="307"/>
      <c r="Z48" s="307"/>
      <c r="AA48" s="307"/>
      <c r="AB48" s="307"/>
      <c r="AC48" s="307"/>
      <c r="AD48" s="307"/>
      <c r="AE48" s="307"/>
      <c r="AF48" s="307"/>
      <c r="AG48" s="307"/>
      <c r="AH48" s="307"/>
      <c r="AI48" s="307"/>
      <c r="AJ48" s="313"/>
      <c r="AK48" s="307"/>
    </row>
    <row r="49" spans="2:37" s="306" customFormat="1" x14ac:dyDescent="0.25">
      <c r="B49" s="315"/>
      <c r="W49" s="307"/>
      <c r="X49" s="307"/>
      <c r="Y49" s="307"/>
      <c r="Z49" s="307"/>
      <c r="AA49" s="307"/>
      <c r="AB49" s="307"/>
      <c r="AC49" s="307"/>
      <c r="AD49" s="307"/>
      <c r="AE49" s="307"/>
      <c r="AF49" s="307"/>
      <c r="AG49" s="307"/>
      <c r="AH49" s="307"/>
      <c r="AI49" s="307"/>
      <c r="AJ49" s="313"/>
      <c r="AK49" s="307"/>
    </row>
    <row r="50" spans="2:37" s="312" customFormat="1" x14ac:dyDescent="0.25">
      <c r="B50" s="314"/>
      <c r="W50" s="307"/>
      <c r="X50" s="307"/>
      <c r="Y50" s="307"/>
      <c r="Z50" s="307"/>
      <c r="AA50" s="307"/>
      <c r="AB50" s="307"/>
      <c r="AC50" s="307"/>
      <c r="AD50" s="307"/>
      <c r="AE50" s="307"/>
      <c r="AF50" s="307"/>
      <c r="AG50" s="307"/>
      <c r="AH50" s="307"/>
      <c r="AI50" s="307"/>
      <c r="AJ50" s="313"/>
      <c r="AK50" s="307"/>
    </row>
    <row r="51" spans="2:37" s="312" customFormat="1" x14ac:dyDescent="0.25">
      <c r="B51" s="314"/>
      <c r="W51" s="307"/>
      <c r="X51" s="307"/>
      <c r="Y51" s="307"/>
      <c r="Z51" s="307"/>
      <c r="AA51" s="307"/>
      <c r="AB51" s="307"/>
      <c r="AC51" s="307"/>
      <c r="AD51" s="307"/>
      <c r="AE51" s="307"/>
      <c r="AF51" s="307"/>
      <c r="AG51" s="307"/>
      <c r="AH51" s="307"/>
      <c r="AI51" s="307"/>
      <c r="AJ51" s="313"/>
      <c r="AK51" s="307"/>
    </row>
    <row r="52" spans="2:37" s="312" customFormat="1" x14ac:dyDescent="0.25">
      <c r="B52" s="314"/>
      <c r="W52" s="307"/>
      <c r="X52" s="307"/>
      <c r="Y52" s="307"/>
      <c r="Z52" s="307"/>
      <c r="AA52" s="307"/>
      <c r="AB52" s="307"/>
      <c r="AC52" s="307"/>
      <c r="AD52" s="307"/>
      <c r="AE52" s="307"/>
      <c r="AF52" s="307"/>
      <c r="AG52" s="307"/>
      <c r="AH52" s="307"/>
      <c r="AI52" s="307"/>
      <c r="AJ52" s="313"/>
      <c r="AK52" s="307"/>
    </row>
    <row r="53" spans="2:37" s="312" customFormat="1" x14ac:dyDescent="0.25">
      <c r="B53" s="314"/>
      <c r="W53" s="307"/>
      <c r="X53" s="307"/>
      <c r="Y53" s="307"/>
      <c r="Z53" s="307"/>
      <c r="AA53" s="307"/>
      <c r="AB53" s="307"/>
      <c r="AC53" s="307"/>
      <c r="AD53" s="307"/>
      <c r="AE53" s="307"/>
      <c r="AF53" s="307"/>
      <c r="AG53" s="307"/>
      <c r="AH53" s="307"/>
      <c r="AI53" s="307"/>
      <c r="AJ53" s="313"/>
      <c r="AK53" s="307"/>
    </row>
    <row r="54" spans="2:37" s="312" customFormat="1" ht="13.5" thickBot="1" x14ac:dyDescent="0.3">
      <c r="B54" s="323"/>
      <c r="C54" s="322"/>
      <c r="D54" s="322"/>
      <c r="E54" s="322"/>
      <c r="F54" s="322"/>
      <c r="G54" s="310" t="s">
        <v>1480</v>
      </c>
      <c r="H54" s="322"/>
      <c r="I54" s="322"/>
      <c r="J54" s="322"/>
      <c r="K54" s="322"/>
      <c r="L54" s="322"/>
      <c r="M54" s="322"/>
      <c r="N54" s="322"/>
      <c r="O54" s="322"/>
      <c r="P54" s="322"/>
      <c r="Q54" s="322"/>
      <c r="R54" s="322"/>
      <c r="S54" s="322"/>
      <c r="T54" s="322"/>
      <c r="U54" s="310" t="s">
        <v>1481</v>
      </c>
      <c r="V54" s="322"/>
      <c r="W54" s="309"/>
      <c r="X54" s="309"/>
      <c r="Y54" s="309"/>
      <c r="Z54" s="309"/>
      <c r="AA54" s="309"/>
      <c r="AB54" s="309"/>
      <c r="AC54" s="309"/>
      <c r="AD54" s="309"/>
      <c r="AE54" s="309"/>
      <c r="AF54" s="309"/>
      <c r="AG54" s="309"/>
      <c r="AH54" s="309"/>
      <c r="AI54" s="309"/>
      <c r="AJ54" s="308"/>
      <c r="AK54" s="307"/>
    </row>
    <row r="55" spans="2:37" s="306" customFormat="1" ht="4.5" customHeight="1" x14ac:dyDescent="0.25">
      <c r="W55" s="307"/>
      <c r="X55" s="307"/>
      <c r="Y55" s="307"/>
      <c r="Z55" s="307"/>
      <c r="AA55" s="307"/>
      <c r="AB55" s="307"/>
      <c r="AC55" s="307"/>
      <c r="AD55" s="307"/>
      <c r="AE55" s="307"/>
      <c r="AF55" s="307"/>
      <c r="AG55" s="307"/>
      <c r="AH55" s="307"/>
      <c r="AI55" s="307"/>
      <c r="AJ55" s="307"/>
      <c r="AK55" s="307"/>
    </row>
  </sheetData>
  <mergeCells count="2">
    <mergeCell ref="W40:AK41"/>
    <mergeCell ref="W42:AK43"/>
  </mergeCells>
  <pageMargins left="0" right="0.39370078740157483" top="0.35433070866141736" bottom="0.35433070866141736" header="0.23622047244094491" footer="0.23622047244094491"/>
  <pageSetup scale="96" orientation="portrait" r:id="rId1"/>
  <headerFooter alignWithMargins="0">
    <oddFooter>&amp;LMF SR č. 18009/2014&amp;RStrana 1</oddFooter>
  </headerFooter>
  <rowBreaks count="1" manualBreakCount="1">
    <brk id="55" max="38" man="1"/>
  </row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AL52"/>
  <sheetViews>
    <sheetView showGridLines="0" view="pageBreakPreview" topLeftCell="A22" zoomScaleNormal="100" zoomScaleSheetLayoutView="100" workbookViewId="0">
      <selection activeCell="AK47" sqref="AK47"/>
    </sheetView>
  </sheetViews>
  <sheetFormatPr defaultColWidth="9.140625" defaultRowHeight="12.75" x14ac:dyDescent="0.25"/>
  <cols>
    <col min="1" max="10" width="2.5703125" style="305" customWidth="1"/>
    <col min="11" max="11" width="3.42578125" style="305" customWidth="1"/>
    <col min="12" max="36" width="2.5703125" style="305" customWidth="1"/>
    <col min="37" max="37" width="2.140625" style="305" customWidth="1"/>
    <col min="38" max="38" width="1.85546875" style="305" customWidth="1"/>
    <col min="39" max="39" width="2.140625" style="305" customWidth="1"/>
    <col min="40" max="45" width="2.5703125" style="305" customWidth="1"/>
    <col min="46" max="46" width="7.7109375" style="305" customWidth="1"/>
    <col min="47" max="61" width="2.5703125" style="305" customWidth="1"/>
    <col min="62" max="16384" width="9.140625" style="305"/>
  </cols>
  <sheetData>
    <row r="1" spans="1:38" s="410" customFormat="1" ht="10.15" thickBot="1" x14ac:dyDescent="0.35">
      <c r="C1" s="525" t="s">
        <v>951</v>
      </c>
    </row>
    <row r="2" spans="1:38" s="312" customFormat="1" ht="21" customHeight="1" thickBot="1" x14ac:dyDescent="0.3">
      <c r="C2" s="526" t="s">
        <v>1443</v>
      </c>
      <c r="D2" s="527"/>
      <c r="E2" s="527"/>
      <c r="F2" s="527"/>
      <c r="G2" s="527"/>
      <c r="H2" s="527"/>
      <c r="I2" s="527"/>
      <c r="J2" s="528"/>
      <c r="Q2" s="406" t="s">
        <v>1444</v>
      </c>
    </row>
    <row r="3" spans="1:38" ht="13.9" thickBot="1" x14ac:dyDescent="0.35"/>
    <row r="4" spans="1:38" ht="28.5" customHeight="1" thickBot="1" x14ac:dyDescent="0.35">
      <c r="K4" s="561" t="s">
        <v>1445</v>
      </c>
      <c r="L4" s="404" t="e">
        <f>+MID(#REF!,1,1)</f>
        <v>#REF!</v>
      </c>
      <c r="M4" s="404" t="e">
        <f>+MID(#REF!,2,1)</f>
        <v>#REF!</v>
      </c>
      <c r="N4" s="404" t="s">
        <v>953</v>
      </c>
      <c r="O4" s="404" t="e">
        <f>LEFT(#REF!,1)</f>
        <v>#REF!</v>
      </c>
      <c r="P4" s="404" t="e">
        <f>RIGHT(#REF!,1)</f>
        <v>#REF!</v>
      </c>
      <c r="Q4" s="404" t="s">
        <v>953</v>
      </c>
      <c r="R4" s="404" t="e">
        <f>+LEFT(#REF!,1)</f>
        <v>#REF!</v>
      </c>
      <c r="S4" s="404" t="e">
        <f>+MID(#REF!,2,1)</f>
        <v>#REF!</v>
      </c>
      <c r="T4" s="404" t="e">
        <f>+MID(#REF!,3,1)</f>
        <v>#REF!</v>
      </c>
      <c r="U4" s="404" t="e">
        <f>+MID(#REF!,4,1)</f>
        <v>#REF!</v>
      </c>
      <c r="V4" s="1649" t="s">
        <v>1446</v>
      </c>
      <c r="W4" s="1649"/>
      <c r="X4" s="1649"/>
      <c r="Y4" s="1649"/>
      <c r="Z4" s="1649"/>
      <c r="AA4" s="1650"/>
    </row>
    <row r="5" spans="1:38" ht="7.5" customHeight="1" thickBot="1" x14ac:dyDescent="0.35"/>
    <row r="6" spans="1:38" s="397" customFormat="1" ht="14.25" customHeight="1" x14ac:dyDescent="0.3">
      <c r="A6" s="400" t="s">
        <v>1447</v>
      </c>
      <c r="B6" s="400"/>
      <c r="C6" s="399"/>
      <c r="D6" s="399"/>
      <c r="E6" s="399"/>
      <c r="F6" s="399"/>
      <c r="G6" s="399"/>
      <c r="H6" s="399"/>
      <c r="I6" s="399"/>
      <c r="J6" s="399"/>
      <c r="K6" s="399"/>
      <c r="L6" s="399"/>
      <c r="M6" s="399"/>
      <c r="N6" s="399"/>
      <c r="O6" s="399"/>
      <c r="P6" s="399"/>
      <c r="Q6" s="399"/>
      <c r="R6" s="399"/>
      <c r="S6" s="398"/>
      <c r="T6" s="399"/>
      <c r="U6" s="399"/>
      <c r="V6" s="399"/>
      <c r="W6" s="399"/>
      <c r="X6" s="399"/>
      <c r="Y6" s="399"/>
      <c r="Z6" s="399"/>
      <c r="AA6" s="399"/>
      <c r="AB6" s="399"/>
      <c r="AC6" s="399"/>
      <c r="AD6" s="399"/>
      <c r="AE6" s="399"/>
      <c r="AF6" s="399"/>
      <c r="AG6" s="399"/>
      <c r="AH6" s="399"/>
      <c r="AI6" s="399"/>
      <c r="AJ6" s="399"/>
      <c r="AK6" s="399"/>
      <c r="AL6" s="398"/>
    </row>
    <row r="7" spans="1:38" s="397" customFormat="1" ht="14.25" customHeight="1" x14ac:dyDescent="0.25">
      <c r="A7" s="562" t="s">
        <v>1448</v>
      </c>
      <c r="B7" s="562"/>
      <c r="AL7" s="563"/>
    </row>
    <row r="8" spans="1:38" s="565" customFormat="1" ht="15" customHeight="1" x14ac:dyDescent="0.25">
      <c r="A8" s="564" t="s">
        <v>1449</v>
      </c>
      <c r="B8" s="564"/>
      <c r="S8" s="566"/>
      <c r="AL8" s="563"/>
    </row>
    <row r="9" spans="1:38" s="392" customFormat="1" ht="18" customHeight="1" thickBot="1" x14ac:dyDescent="0.3">
      <c r="A9" s="395" t="s">
        <v>1450</v>
      </c>
      <c r="B9" s="395"/>
      <c r="C9" s="394"/>
      <c r="D9" s="394"/>
      <c r="E9" s="395"/>
      <c r="F9" s="394"/>
      <c r="G9" s="394"/>
      <c r="H9" s="394"/>
      <c r="I9" s="394"/>
      <c r="J9" s="394"/>
      <c r="K9" s="394"/>
      <c r="L9" s="394"/>
      <c r="M9" s="394"/>
      <c r="N9" s="394"/>
      <c r="O9" s="394"/>
      <c r="P9" s="394"/>
      <c r="Q9" s="394"/>
      <c r="R9" s="394"/>
      <c r="S9" s="393"/>
      <c r="T9" s="394"/>
      <c r="U9" s="394"/>
      <c r="V9" s="394"/>
      <c r="W9" s="394"/>
      <c r="X9" s="394"/>
      <c r="Y9" s="394"/>
      <c r="Z9" s="394"/>
      <c r="AA9" s="394"/>
      <c r="AB9" s="394"/>
      <c r="AC9" s="394"/>
      <c r="AD9" s="394"/>
      <c r="AE9" s="394"/>
      <c r="AF9" s="394"/>
      <c r="AG9" s="394"/>
      <c r="AH9" s="394"/>
      <c r="AI9" s="394"/>
      <c r="AJ9" s="394"/>
      <c r="AK9" s="394"/>
      <c r="AL9" s="393"/>
    </row>
    <row r="10" spans="1:38" s="373" customFormat="1" ht="3.75" customHeight="1" thickBot="1" x14ac:dyDescent="0.35"/>
    <row r="11" spans="1:38" s="373" customFormat="1" ht="14.25" customHeight="1" x14ac:dyDescent="0.3">
      <c r="A11" s="375" t="s">
        <v>1451</v>
      </c>
      <c r="B11" s="374"/>
      <c r="C11" s="374"/>
      <c r="D11" s="374"/>
      <c r="E11" s="374"/>
      <c r="F11" s="374"/>
      <c r="G11" s="374"/>
      <c r="H11" s="374"/>
      <c r="I11" s="318"/>
      <c r="J11" s="546"/>
      <c r="K11" s="390" t="s">
        <v>1452</v>
      </c>
      <c r="L11" s="374"/>
      <c r="M11" s="391"/>
      <c r="N11" s="391"/>
      <c r="O11" s="391"/>
      <c r="P11" s="374"/>
      <c r="Q11" s="390" t="s">
        <v>1452</v>
      </c>
      <c r="R11" s="374"/>
      <c r="S11" s="318"/>
      <c r="T11" s="374"/>
      <c r="U11" s="374"/>
      <c r="V11" s="547"/>
      <c r="W11" s="374"/>
      <c r="X11" s="374"/>
      <c r="Y11" s="374"/>
      <c r="Z11" s="374"/>
      <c r="AA11" s="374"/>
      <c r="AB11" s="374"/>
      <c r="AC11" s="374"/>
      <c r="AD11" s="390" t="s">
        <v>1453</v>
      </c>
      <c r="AE11" s="390"/>
      <c r="AF11" s="390"/>
      <c r="AG11" s="390" t="s">
        <v>1454</v>
      </c>
      <c r="AH11" s="374"/>
      <c r="AI11" s="374"/>
      <c r="AJ11" s="374"/>
      <c r="AK11" s="374"/>
      <c r="AL11" s="389"/>
    </row>
    <row r="12" spans="1:38" s="373" customFormat="1" ht="19.5" customHeight="1" x14ac:dyDescent="0.2">
      <c r="A12" s="386" t="e">
        <f>LEFT(#REF!,1)</f>
        <v>#REF!</v>
      </c>
      <c r="B12" s="352" t="e">
        <f>MID(#REF!,2,1)</f>
        <v>#REF!</v>
      </c>
      <c r="C12" s="352" t="e">
        <f>MID(#REF!,3,1)</f>
        <v>#REF!</v>
      </c>
      <c r="D12" s="352" t="e">
        <f>MID(#REF!,4,1)</f>
        <v>#REF!</v>
      </c>
      <c r="E12" s="352" t="e">
        <f>MID(#REF!,5,1)</f>
        <v>#REF!</v>
      </c>
      <c r="F12" s="352" t="e">
        <f>MID(#REF!,6,1)</f>
        <v>#REF!</v>
      </c>
      <c r="G12" s="352" t="e">
        <f>MID(#REF!,7,1)</f>
        <v>#REF!</v>
      </c>
      <c r="H12" s="352" t="e">
        <f>MID(#REF!,8,1)</f>
        <v>#REF!</v>
      </c>
      <c r="I12" s="352" t="e">
        <f>MID(#REF!,9,1)</f>
        <v>#REF!</v>
      </c>
      <c r="J12" s="548" t="e">
        <f>MID(#REF!,10,1)</f>
        <v>#REF!</v>
      </c>
      <c r="K12" s="549"/>
      <c r="V12" s="550"/>
      <c r="W12" s="380" t="s">
        <v>1455</v>
      </c>
      <c r="AB12" s="380" t="s">
        <v>1456</v>
      </c>
      <c r="AD12" s="352" t="e">
        <f>MID(#REF!,1,1)</f>
        <v>#REF!</v>
      </c>
      <c r="AE12" s="352" t="e">
        <f>MID(#REF!,2,1)</f>
        <v>#REF!</v>
      </c>
      <c r="AF12" s="352"/>
      <c r="AG12" s="352" t="e">
        <f>MID(#REF!,1,1)</f>
        <v>#REF!</v>
      </c>
      <c r="AH12" s="352" t="e">
        <f>MID(#REF!,2,1)</f>
        <v>#REF!</v>
      </c>
      <c r="AI12" s="352" t="e">
        <f>MID(#REF!,3,1)</f>
        <v>#REF!</v>
      </c>
      <c r="AJ12" s="352" t="e">
        <f>MID(#REF!,4,1)</f>
        <v>#REF!</v>
      </c>
      <c r="AL12" s="381"/>
    </row>
    <row r="13" spans="1:38" s="373" customFormat="1" ht="19.5" customHeight="1" x14ac:dyDescent="0.25">
      <c r="A13" s="315" t="s">
        <v>1457</v>
      </c>
      <c r="H13" s="307"/>
      <c r="I13" s="307"/>
      <c r="J13" s="435"/>
      <c r="K13" s="388" t="e">
        <f>IF(#REF!="x","x"," ")</f>
        <v>#REF!</v>
      </c>
      <c r="L13" s="380" t="s">
        <v>1458</v>
      </c>
      <c r="N13" s="382"/>
      <c r="O13" s="382"/>
      <c r="P13" s="382"/>
      <c r="Q13" s="382"/>
      <c r="R13" s="388" t="e">
        <f>IF(#REF!="x","x"," ")</f>
        <v>#REF!</v>
      </c>
      <c r="S13" s="380" t="s">
        <v>1459</v>
      </c>
      <c r="V13" s="550"/>
      <c r="W13" s="531"/>
      <c r="X13" s="532"/>
      <c r="Y13" s="532"/>
      <c r="Z13" s="532"/>
      <c r="AA13" s="532"/>
      <c r="AB13" s="533" t="s">
        <v>1460</v>
      </c>
      <c r="AC13" s="532"/>
      <c r="AD13" s="534" t="e">
        <f>MID(#REF!,1,1)</f>
        <v>#REF!</v>
      </c>
      <c r="AE13" s="534" t="e">
        <f>MID(#REF!,2,1)</f>
        <v>#REF!</v>
      </c>
      <c r="AF13" s="534"/>
      <c r="AG13" s="534" t="e">
        <f>MID(#REF!,1,1)</f>
        <v>#REF!</v>
      </c>
      <c r="AH13" s="534" t="e">
        <f>MID(#REF!,2,1)</f>
        <v>#REF!</v>
      </c>
      <c r="AI13" s="534" t="e">
        <f>MID(#REF!,3,1)</f>
        <v>#REF!</v>
      </c>
      <c r="AJ13" s="534" t="e">
        <f>MID(#REF!,4,1)</f>
        <v>#REF!</v>
      </c>
      <c r="AK13" s="532"/>
      <c r="AL13" s="535"/>
    </row>
    <row r="14" spans="1:38" s="373" customFormat="1" ht="19.5" customHeight="1" x14ac:dyDescent="0.25">
      <c r="A14" s="567" t="e">
        <f>LEFT(#REF!,1)</f>
        <v>#REF!</v>
      </c>
      <c r="B14" s="384" t="e">
        <f>MID(#REF!,2,1)</f>
        <v>#REF!</v>
      </c>
      <c r="C14" s="384" t="e">
        <f>MID(#REF!,3,1)</f>
        <v>#REF!</v>
      </c>
      <c r="D14" s="384" t="e">
        <f>MID(#REF!,4,1)</f>
        <v>#REF!</v>
      </c>
      <c r="E14" s="384" t="e">
        <f>MID(#REF!,5,1)</f>
        <v>#REF!</v>
      </c>
      <c r="F14" s="384" t="e">
        <f>MID(#REF!,6,1)</f>
        <v>#REF!</v>
      </c>
      <c r="G14" s="384" t="e">
        <f>MID(#REF!,7,1)</f>
        <v>#REF!</v>
      </c>
      <c r="H14" s="384" t="e">
        <f>MID(#REF!,8,1)</f>
        <v>#REF!</v>
      </c>
      <c r="I14" s="307"/>
      <c r="J14" s="435"/>
      <c r="K14" s="307" t="e">
        <f>IF(#REF!="x","x", "")</f>
        <v>#REF!</v>
      </c>
      <c r="L14" s="380" t="s">
        <v>1461</v>
      </c>
      <c r="M14" s="380"/>
      <c r="N14" s="382"/>
      <c r="O14" s="382"/>
      <c r="P14" s="382"/>
      <c r="Q14" s="382"/>
      <c r="R14" s="382" t="e">
        <f>IF(#REF!="x","x"," ")</f>
        <v>#REF!</v>
      </c>
      <c r="S14" s="380" t="s">
        <v>1462</v>
      </c>
      <c r="V14" s="550"/>
      <c r="W14" s="380"/>
      <c r="Y14" s="306"/>
      <c r="Z14" s="307"/>
      <c r="AA14" s="307"/>
      <c r="AB14" s="382"/>
      <c r="AC14" s="307"/>
      <c r="AD14" s="384"/>
      <c r="AE14" s="384"/>
      <c r="AF14" s="384"/>
      <c r="AG14" s="384"/>
      <c r="AH14" s="384"/>
      <c r="AI14" s="384"/>
      <c r="AJ14" s="384"/>
      <c r="AK14" s="307"/>
      <c r="AL14" s="381"/>
    </row>
    <row r="15" spans="1:38" s="373" customFormat="1" ht="19.5" customHeight="1" x14ac:dyDescent="0.25">
      <c r="A15" s="315" t="s">
        <v>971</v>
      </c>
      <c r="F15" s="329"/>
      <c r="I15" s="307"/>
      <c r="J15" s="435"/>
      <c r="K15" s="549"/>
      <c r="L15" s="307"/>
      <c r="M15" s="380"/>
      <c r="N15" s="382"/>
      <c r="O15" s="382"/>
      <c r="P15" s="382"/>
      <c r="Q15" s="382"/>
      <c r="R15" s="568" t="s">
        <v>1463</v>
      </c>
      <c r="S15" s="382"/>
      <c r="V15" s="550"/>
      <c r="W15" s="380" t="s">
        <v>1464</v>
      </c>
      <c r="Y15" s="306"/>
      <c r="Z15" s="307"/>
      <c r="AA15" s="307"/>
      <c r="AB15" s="380" t="s">
        <v>1456</v>
      </c>
      <c r="AC15" s="307"/>
      <c r="AD15" s="352" t="e">
        <f>MID(#REF!,1,1)</f>
        <v>#REF!</v>
      </c>
      <c r="AE15" s="352" t="e">
        <f>MID(#REF!,2,1)</f>
        <v>#REF!</v>
      </c>
      <c r="AF15" s="352"/>
      <c r="AG15" s="352" t="e">
        <f>MID(#REF!,1,1)</f>
        <v>#REF!</v>
      </c>
      <c r="AH15" s="352" t="e">
        <f>MID(#REF!,2,1)</f>
        <v>#REF!</v>
      </c>
      <c r="AI15" s="352" t="e">
        <f>MID(#REF!,3,1)</f>
        <v>#REF!</v>
      </c>
      <c r="AJ15" s="352" t="e">
        <f>MID(#REF!,4,1)</f>
        <v>#REF!</v>
      </c>
      <c r="AK15" s="307"/>
      <c r="AL15" s="381"/>
    </row>
    <row r="16" spans="1:38" s="373" customFormat="1" ht="19.5" customHeight="1" thickBot="1" x14ac:dyDescent="0.25">
      <c r="A16" s="379" t="e">
        <f>#REF!</f>
        <v>#REF!</v>
      </c>
      <c r="B16" s="309" t="e">
        <f>#REF!</f>
        <v>#REF!</v>
      </c>
      <c r="C16" s="377" t="s">
        <v>953</v>
      </c>
      <c r="D16" s="309" t="e">
        <f>#REF!</f>
        <v>#REF!</v>
      </c>
      <c r="E16" s="309" t="e">
        <f>#REF!</f>
        <v>#REF!</v>
      </c>
      <c r="F16" s="377" t="s">
        <v>953</v>
      </c>
      <c r="G16" s="309" t="e">
        <f>#REF!</f>
        <v>#REF!</v>
      </c>
      <c r="H16" s="309"/>
      <c r="I16" s="309"/>
      <c r="J16" s="552"/>
      <c r="K16" s="553"/>
      <c r="L16" s="309"/>
      <c r="M16" s="309"/>
      <c r="N16" s="309"/>
      <c r="O16" s="309"/>
      <c r="P16" s="309"/>
      <c r="Q16" s="309"/>
      <c r="R16" s="309"/>
      <c r="S16" s="309"/>
      <c r="T16" s="377"/>
      <c r="U16" s="377"/>
      <c r="V16" s="554"/>
      <c r="W16" s="376"/>
      <c r="X16" s="377"/>
      <c r="Y16" s="310"/>
      <c r="Z16" s="309"/>
      <c r="AA16" s="309"/>
      <c r="AB16" s="376" t="s">
        <v>1460</v>
      </c>
      <c r="AC16" s="309"/>
      <c r="AD16" s="350" t="e">
        <f>MID(#REF!,1,1)</f>
        <v>#REF!</v>
      </c>
      <c r="AE16" s="350" t="e">
        <f>MID(#REF!,2,1)</f>
        <v>#REF!</v>
      </c>
      <c r="AF16" s="350"/>
      <c r="AG16" s="350" t="e">
        <f>MID(#REF!,1,1)</f>
        <v>#REF!</v>
      </c>
      <c r="AH16" s="350" t="e">
        <f>MID(#REF!,2,1)</f>
        <v>#REF!</v>
      </c>
      <c r="AI16" s="350" t="e">
        <f>MID(#REF!,3,1)</f>
        <v>#REF!</v>
      </c>
      <c r="AJ16" s="350" t="e">
        <f>MID(#REF!,4,1)</f>
        <v>#REF!</v>
      </c>
      <c r="AK16" s="309"/>
      <c r="AL16" s="378"/>
    </row>
    <row r="17" spans="1:38" s="373" customFormat="1" ht="4.5" customHeight="1" x14ac:dyDescent="0.3">
      <c r="H17" s="307"/>
      <c r="I17" s="307"/>
      <c r="J17" s="307"/>
      <c r="K17" s="307"/>
      <c r="L17" s="307"/>
      <c r="M17" s="307"/>
      <c r="N17" s="307"/>
      <c r="O17" s="307"/>
      <c r="P17" s="307"/>
      <c r="Q17" s="307"/>
      <c r="R17" s="307"/>
      <c r="S17" s="307"/>
      <c r="V17" s="307"/>
      <c r="W17" s="307"/>
      <c r="X17" s="307"/>
      <c r="Y17" s="307"/>
      <c r="Z17" s="307"/>
      <c r="AA17" s="307"/>
      <c r="AB17" s="307"/>
      <c r="AC17" s="307"/>
      <c r="AD17" s="307"/>
      <c r="AE17" s="307"/>
      <c r="AF17" s="307"/>
      <c r="AG17" s="307"/>
      <c r="AH17" s="307"/>
      <c r="AI17" s="307"/>
      <c r="AJ17" s="307"/>
      <c r="AK17" s="307"/>
    </row>
    <row r="18" spans="1:38" s="373" customFormat="1" ht="3" customHeight="1" thickBot="1" x14ac:dyDescent="0.35">
      <c r="A18" s="569"/>
      <c r="H18" s="307"/>
      <c r="I18" s="307"/>
      <c r="J18" s="307"/>
      <c r="K18" s="307"/>
      <c r="L18" s="307"/>
      <c r="M18" s="307"/>
      <c r="N18" s="307"/>
      <c r="O18" s="307"/>
      <c r="P18" s="307"/>
      <c r="Q18" s="307"/>
      <c r="R18" s="307"/>
      <c r="S18" s="307"/>
      <c r="W18" s="307"/>
      <c r="X18" s="307"/>
      <c r="Y18" s="307"/>
      <c r="Z18" s="307"/>
      <c r="AA18" s="307"/>
      <c r="AB18" s="307"/>
      <c r="AC18" s="307"/>
      <c r="AD18" s="307"/>
      <c r="AE18" s="307"/>
      <c r="AF18" s="307"/>
      <c r="AG18" s="307"/>
      <c r="AH18" s="307"/>
      <c r="AI18" s="307"/>
      <c r="AJ18" s="307"/>
      <c r="AK18" s="307"/>
    </row>
    <row r="19" spans="1:38" s="373" customFormat="1" ht="16.5" x14ac:dyDescent="0.25">
      <c r="A19" s="375" t="s">
        <v>1465</v>
      </c>
      <c r="B19" s="374"/>
      <c r="C19" s="374"/>
      <c r="D19" s="374"/>
      <c r="E19" s="374"/>
      <c r="F19" s="374"/>
      <c r="G19" s="374"/>
      <c r="H19" s="318"/>
      <c r="I19" s="318"/>
      <c r="J19" s="318"/>
      <c r="K19" s="318"/>
      <c r="L19" s="318"/>
      <c r="M19" s="318"/>
      <c r="N19" s="318"/>
      <c r="O19" s="318"/>
      <c r="P19" s="318"/>
      <c r="Q19" s="318"/>
      <c r="R19" s="318"/>
      <c r="S19" s="318"/>
      <c r="T19" s="374"/>
      <c r="U19" s="374"/>
      <c r="V19" s="374"/>
      <c r="W19" s="318"/>
      <c r="X19" s="318"/>
      <c r="Y19" s="318"/>
      <c r="Z19" s="318"/>
      <c r="AA19" s="318"/>
      <c r="AB19" s="318"/>
      <c r="AC19" s="318"/>
      <c r="AD19" s="318"/>
      <c r="AE19" s="318"/>
      <c r="AF19" s="318"/>
      <c r="AG19" s="318"/>
      <c r="AH19" s="318"/>
      <c r="AI19" s="318"/>
      <c r="AJ19" s="318"/>
      <c r="AK19" s="318"/>
      <c r="AL19" s="389"/>
    </row>
    <row r="20" spans="1:38" s="373" customFormat="1" ht="19.5" customHeight="1" x14ac:dyDescent="0.3">
      <c r="A20" s="360" t="e">
        <f>+LEFT(#REF!,1)</f>
        <v>#REF!</v>
      </c>
      <c r="B20" s="352" t="e">
        <f>+MID(#REF!,2,1)</f>
        <v>#REF!</v>
      </c>
      <c r="C20" s="352" t="e">
        <f>+MID(#REF!,3,1)</f>
        <v>#REF!</v>
      </c>
      <c r="D20" s="352" t="e">
        <f>+MID(#REF!,4,1)</f>
        <v>#REF!</v>
      </c>
      <c r="E20" s="352" t="e">
        <f>+MID(#REF!,5,1)</f>
        <v>#REF!</v>
      </c>
      <c r="F20" s="352" t="e">
        <f>+MID(#REF!,6,1)</f>
        <v>#REF!</v>
      </c>
      <c r="G20" s="352" t="e">
        <f>+MID(#REF!,7,1)</f>
        <v>#REF!</v>
      </c>
      <c r="H20" s="352" t="e">
        <f>+MID(#REF!,8,1)</f>
        <v>#REF!</v>
      </c>
      <c r="I20" s="352" t="e">
        <f>+MID(#REF!,9,1)</f>
        <v>#REF!</v>
      </c>
      <c r="J20" s="352" t="e">
        <f>+MID(#REF!,10,1)</f>
        <v>#REF!</v>
      </c>
      <c r="K20" s="352" t="e">
        <f>+MID(#REF!,11,1)</f>
        <v>#REF!</v>
      </c>
      <c r="L20" s="352" t="e">
        <f>+MID(#REF!,12,1)</f>
        <v>#REF!</v>
      </c>
      <c r="M20" s="352" t="e">
        <f>+MID(#REF!,13,1)</f>
        <v>#REF!</v>
      </c>
      <c r="N20" s="352" t="e">
        <f>+MID(#REF!,14,1)</f>
        <v>#REF!</v>
      </c>
      <c r="O20" s="352" t="e">
        <f>+MID(#REF!,15,1)</f>
        <v>#REF!</v>
      </c>
      <c r="P20" s="352" t="e">
        <f>+MID(#REF!,16,1)</f>
        <v>#REF!</v>
      </c>
      <c r="Q20" s="352" t="e">
        <f>+MID(#REF!,17,1)</f>
        <v>#REF!</v>
      </c>
      <c r="R20" s="352" t="e">
        <f>+MID(#REF!,18,1)</f>
        <v>#REF!</v>
      </c>
      <c r="S20" s="352" t="e">
        <f>+MID(#REF!,19,1)</f>
        <v>#REF!</v>
      </c>
      <c r="T20" s="352" t="e">
        <f>+MID(#REF!,20,1)</f>
        <v>#REF!</v>
      </c>
      <c r="U20" s="352" t="e">
        <f>+MID(#REF!,21,1)</f>
        <v>#REF!</v>
      </c>
      <c r="V20" s="352" t="e">
        <f>+MID(#REF!,22,1)</f>
        <v>#REF!</v>
      </c>
      <c r="W20" s="352" t="e">
        <f>+MID(#REF!,23,1)</f>
        <v>#REF!</v>
      </c>
      <c r="X20" s="352" t="e">
        <f>+MID(#REF!,24,1)</f>
        <v>#REF!</v>
      </c>
      <c r="Y20" s="352" t="e">
        <f>+MID(#REF!,25,1)</f>
        <v>#REF!</v>
      </c>
      <c r="Z20" s="352" t="e">
        <f>+MID(#REF!,26,1)</f>
        <v>#REF!</v>
      </c>
      <c r="AA20" s="352" t="e">
        <f>+MID(#REF!,27,1)</f>
        <v>#REF!</v>
      </c>
      <c r="AB20" s="352" t="e">
        <f>+MID(#REF!,28,1)</f>
        <v>#REF!</v>
      </c>
      <c r="AC20" s="352" t="e">
        <f>+MID(#REF!,29,1)</f>
        <v>#REF!</v>
      </c>
      <c r="AD20" s="352" t="e">
        <f>+MID(#REF!,30,1)</f>
        <v>#REF!</v>
      </c>
      <c r="AE20" s="352" t="e">
        <f>+MID(#REF!,31,1)</f>
        <v>#REF!</v>
      </c>
      <c r="AF20" s="352" t="e">
        <f>+MID(#REF!,32,1)</f>
        <v>#REF!</v>
      </c>
      <c r="AG20" s="352" t="e">
        <f>+MID(#REF!,33,1)</f>
        <v>#REF!</v>
      </c>
      <c r="AH20" s="352" t="e">
        <f>+MID(#REF!,34,1)</f>
        <v>#REF!</v>
      </c>
      <c r="AI20" s="352" t="e">
        <f>+MID(#REF!,35,1)</f>
        <v>#REF!</v>
      </c>
      <c r="AJ20" s="352" t="e">
        <f>+MID(#REF!,36,1)</f>
        <v>#REF!</v>
      </c>
      <c r="AK20" s="359" t="e">
        <f>+MID(#REF!,37,1)</f>
        <v>#REF!</v>
      </c>
      <c r="AL20" s="381"/>
    </row>
    <row r="21" spans="1:38" s="354" customFormat="1" ht="19.5" customHeight="1" x14ac:dyDescent="0.3">
      <c r="A21" s="360" t="e">
        <f>+MID(#REF!,38,1)</f>
        <v>#REF!</v>
      </c>
      <c r="B21" s="352" t="e">
        <f>+MID(#REF!,39,1)</f>
        <v>#REF!</v>
      </c>
      <c r="C21" s="352" t="e">
        <f>+MID(#REF!,40,1)</f>
        <v>#REF!</v>
      </c>
      <c r="D21" s="352" t="e">
        <f>+MID(#REF!,41,1)</f>
        <v>#REF!</v>
      </c>
      <c r="E21" s="352" t="e">
        <f>+MID(#REF!,42,1)</f>
        <v>#REF!</v>
      </c>
      <c r="F21" s="352" t="e">
        <f>+MID(#REF!,43,1)</f>
        <v>#REF!</v>
      </c>
      <c r="G21" s="352" t="e">
        <f>+MID(#REF!,44,1)</f>
        <v>#REF!</v>
      </c>
      <c r="H21" s="352" t="e">
        <f>+MID(#REF!,45,1)</f>
        <v>#REF!</v>
      </c>
      <c r="I21" s="352" t="e">
        <f>+MID(#REF!,46,1)</f>
        <v>#REF!</v>
      </c>
      <c r="J21" s="352" t="e">
        <f>+MID(#REF!,47,1)</f>
        <v>#REF!</v>
      </c>
      <c r="K21" s="352" t="e">
        <f>+MID(#REF!,48,1)</f>
        <v>#REF!</v>
      </c>
      <c r="L21" s="352" t="e">
        <f>+MID(#REF!,49,1)</f>
        <v>#REF!</v>
      </c>
      <c r="M21" s="352" t="e">
        <f>+MID(#REF!,50,1)</f>
        <v>#REF!</v>
      </c>
      <c r="N21" s="352" t="e">
        <f>+MID(#REF!,51,1)</f>
        <v>#REF!</v>
      </c>
      <c r="O21" s="352" t="e">
        <f>+MID(#REF!,52,1)</f>
        <v>#REF!</v>
      </c>
      <c r="P21" s="352" t="e">
        <f>+MID(#REF!,53,1)</f>
        <v>#REF!</v>
      </c>
      <c r="Q21" s="352" t="e">
        <f>+MID(#REF!,54,1)</f>
        <v>#REF!</v>
      </c>
      <c r="R21" s="352" t="e">
        <f>+MID(#REF!,55,1)</f>
        <v>#REF!</v>
      </c>
      <c r="S21" s="352" t="e">
        <f>+MID(#REF!,56,1)</f>
        <v>#REF!</v>
      </c>
      <c r="T21" s="352" t="e">
        <f>+MID(#REF!,57,1)</f>
        <v>#REF!</v>
      </c>
      <c r="U21" s="352" t="e">
        <f>+MID(#REF!,58,1)</f>
        <v>#REF!</v>
      </c>
      <c r="V21" s="352" t="e">
        <f>+MID(#REF!,59,1)</f>
        <v>#REF!</v>
      </c>
      <c r="W21" s="352" t="e">
        <f>+MID(#REF!,60,1)</f>
        <v>#REF!</v>
      </c>
      <c r="X21" s="352" t="e">
        <f>+MID(#REF!,61,1)</f>
        <v>#REF!</v>
      </c>
      <c r="Y21" s="352" t="e">
        <f>+MID(#REF!,62,1)</f>
        <v>#REF!</v>
      </c>
      <c r="Z21" s="352" t="e">
        <f>+MID(#REF!,63,1)</f>
        <v>#REF!</v>
      </c>
      <c r="AA21" s="352" t="e">
        <f>+MID(#REF!,64,1)</f>
        <v>#REF!</v>
      </c>
      <c r="AB21" s="352" t="e">
        <f>+MID(#REF!,65,1)</f>
        <v>#REF!</v>
      </c>
      <c r="AC21" s="352" t="e">
        <f>+MID(#REF!,66,1)</f>
        <v>#REF!</v>
      </c>
      <c r="AD21" s="352" t="e">
        <f>+MID(#REF!,67,1)</f>
        <v>#REF!</v>
      </c>
      <c r="AE21" s="352" t="e">
        <f>+MID(#REF!,68,1)</f>
        <v>#REF!</v>
      </c>
      <c r="AF21" s="352" t="e">
        <f>+MID(#REF!,69,1)</f>
        <v>#REF!</v>
      </c>
      <c r="AG21" s="352" t="e">
        <f>+MID(#REF!,70,1)</f>
        <v>#REF!</v>
      </c>
      <c r="AH21" s="352" t="e">
        <f>+MID(#REF!,71,1)</f>
        <v>#REF!</v>
      </c>
      <c r="AI21" s="352" t="e">
        <f>+MID(#REF!,72,1)</f>
        <v>#REF!</v>
      </c>
      <c r="AJ21" s="352" t="e">
        <f>+MID(#REF!,73,1)</f>
        <v>#REF!</v>
      </c>
      <c r="AK21" s="359" t="e">
        <f>+MID(#REF!,74,1)</f>
        <v>#REF!</v>
      </c>
      <c r="AL21" s="570"/>
    </row>
    <row r="22" spans="1:38" s="361" customFormat="1" ht="14.25" customHeight="1" x14ac:dyDescent="0.25">
      <c r="A22" s="571" t="s">
        <v>1466</v>
      </c>
      <c r="B22" s="572"/>
      <c r="C22" s="572"/>
      <c r="D22" s="572"/>
      <c r="E22" s="572"/>
      <c r="F22" s="572"/>
      <c r="G22" s="572"/>
      <c r="H22" s="572"/>
      <c r="I22" s="572"/>
      <c r="J22" s="572"/>
      <c r="K22" s="572"/>
      <c r="L22" s="572"/>
      <c r="M22" s="572"/>
      <c r="N22" s="572"/>
      <c r="O22" s="572"/>
      <c r="P22" s="572"/>
      <c r="Q22" s="572"/>
      <c r="R22" s="572"/>
      <c r="S22" s="572"/>
      <c r="T22" s="572"/>
      <c r="U22" s="572"/>
      <c r="V22" s="572"/>
      <c r="W22" s="370"/>
      <c r="X22" s="370"/>
      <c r="Y22" s="370"/>
      <c r="Z22" s="370"/>
      <c r="AA22" s="370"/>
      <c r="AB22" s="370"/>
      <c r="AC22" s="370"/>
      <c r="AD22" s="370"/>
      <c r="AE22" s="370"/>
      <c r="AF22" s="370"/>
      <c r="AG22" s="370"/>
      <c r="AH22" s="370"/>
      <c r="AI22" s="370"/>
      <c r="AJ22" s="370"/>
      <c r="AK22" s="370"/>
      <c r="AL22" s="573"/>
    </row>
    <row r="23" spans="1:38" ht="13.15" x14ac:dyDescent="0.3">
      <c r="A23" s="357" t="s">
        <v>1467</v>
      </c>
      <c r="W23" s="307"/>
      <c r="X23" s="307"/>
      <c r="Y23" s="307"/>
      <c r="Z23" s="307"/>
      <c r="AA23" s="307"/>
      <c r="AC23" s="307"/>
      <c r="AD23" s="306" t="s">
        <v>1468</v>
      </c>
      <c r="AE23" s="307"/>
      <c r="AF23" s="307"/>
      <c r="AG23" s="307"/>
      <c r="AH23" s="307"/>
      <c r="AI23" s="307"/>
      <c r="AJ23" s="307"/>
      <c r="AK23" s="307"/>
      <c r="AL23" s="574"/>
    </row>
    <row r="24" spans="1:38" s="354" customFormat="1" ht="19.5" customHeight="1" x14ac:dyDescent="0.3">
      <c r="A24" s="360" t="e">
        <f>+LEFT(#REF!,1)</f>
        <v>#REF!</v>
      </c>
      <c r="B24" s="352" t="e">
        <f>+MID(#REF!,2,1)</f>
        <v>#REF!</v>
      </c>
      <c r="C24" s="352" t="e">
        <f>+MID(#REF!,3,1)</f>
        <v>#REF!</v>
      </c>
      <c r="D24" s="352" t="e">
        <f>+MID(#REF!,4,1)</f>
        <v>#REF!</v>
      </c>
      <c r="E24" s="352" t="e">
        <f>+MID(#REF!,5,1)</f>
        <v>#REF!</v>
      </c>
      <c r="F24" s="352" t="e">
        <f>+MID(#REF!,6,1)</f>
        <v>#REF!</v>
      </c>
      <c r="G24" s="352" t="e">
        <f>+MID(#REF!,7,1)</f>
        <v>#REF!</v>
      </c>
      <c r="H24" s="352" t="e">
        <f>+MID(#REF!,8,1)</f>
        <v>#REF!</v>
      </c>
      <c r="I24" s="352" t="e">
        <f>+MID(#REF!,9,1)</f>
        <v>#REF!</v>
      </c>
      <c r="J24" s="352" t="e">
        <f>+MID(#REF!,10,1)</f>
        <v>#REF!</v>
      </c>
      <c r="K24" s="352" t="e">
        <f>+MID(#REF!,11,1)</f>
        <v>#REF!</v>
      </c>
      <c r="L24" s="352" t="e">
        <f>+MID(#REF!,12,1)</f>
        <v>#REF!</v>
      </c>
      <c r="M24" s="352" t="e">
        <f>+MID(#REF!,13,1)</f>
        <v>#REF!</v>
      </c>
      <c r="N24" s="352" t="e">
        <f>+MID(#REF!,14,1)</f>
        <v>#REF!</v>
      </c>
      <c r="O24" s="352" t="e">
        <f>+MID(#REF!,15,1)</f>
        <v>#REF!</v>
      </c>
      <c r="P24" s="352" t="e">
        <f>+MID(#REF!,16,1)</f>
        <v>#REF!</v>
      </c>
      <c r="Q24" s="352" t="e">
        <f>+MID(#REF!,17,1)</f>
        <v>#REF!</v>
      </c>
      <c r="R24" s="352" t="e">
        <f>+MID(#REF!,18,1)</f>
        <v>#REF!</v>
      </c>
      <c r="S24" s="352" t="e">
        <f>+MID(#REF!,19,1)</f>
        <v>#REF!</v>
      </c>
      <c r="T24" s="352" t="e">
        <f>+MID(#REF!,20,1)</f>
        <v>#REF!</v>
      </c>
      <c r="U24" s="352" t="e">
        <f>+MID(#REF!,21,1)</f>
        <v>#REF!</v>
      </c>
      <c r="V24" s="352" t="e">
        <f>+MID(#REF!,22,1)</f>
        <v>#REF!</v>
      </c>
      <c r="W24" s="352" t="e">
        <f>+MID(#REF!,23,1)</f>
        <v>#REF!</v>
      </c>
      <c r="X24" s="352" t="e">
        <f>+MID(#REF!,24,1)</f>
        <v>#REF!</v>
      </c>
      <c r="Y24" s="352" t="e">
        <f>+MID(#REF!,25,1)</f>
        <v>#REF!</v>
      </c>
      <c r="Z24" s="352" t="e">
        <f>+MID(#REF!,26,1)</f>
        <v>#REF!</v>
      </c>
      <c r="AA24" s="352" t="e">
        <f>+MID(#REF!,27,1)</f>
        <v>#REF!</v>
      </c>
      <c r="AB24" s="352" t="e">
        <f>+MID(#REF!,28,1)</f>
        <v>#REF!</v>
      </c>
      <c r="AD24" s="352" t="e">
        <f>+LEFT(#REF!,1)</f>
        <v>#REF!</v>
      </c>
      <c r="AE24" s="352" t="e">
        <f>+MID(#REF!,2,1)</f>
        <v>#REF!</v>
      </c>
      <c r="AF24" s="352" t="e">
        <f>+MID(#REF!,3,1)</f>
        <v>#REF!</v>
      </c>
      <c r="AG24" s="352" t="e">
        <f>+MID(#REF!,4,1)</f>
        <v>#REF!</v>
      </c>
      <c r="AH24" s="352" t="e">
        <f>+MID(#REF!,5,1)</f>
        <v>#REF!</v>
      </c>
      <c r="AI24" s="352" t="e">
        <f>+MID(#REF!,6,1)</f>
        <v>#REF!</v>
      </c>
      <c r="AJ24" s="352" t="e">
        <f>+MID(#REF!,7,1)</f>
        <v>#REF!</v>
      </c>
      <c r="AK24" s="352" t="e">
        <f>+MID(#REF!,8,1)</f>
        <v>#REF!</v>
      </c>
      <c r="AL24" s="570"/>
    </row>
    <row r="25" spans="1:38" ht="13.15" x14ac:dyDescent="0.3">
      <c r="A25" s="357" t="s">
        <v>1469</v>
      </c>
      <c r="G25" s="356" t="s">
        <v>1470</v>
      </c>
      <c r="H25" s="356"/>
      <c r="I25" s="356"/>
      <c r="J25" s="356"/>
      <c r="K25" s="356"/>
      <c r="L25" s="356"/>
      <c r="M25" s="356"/>
      <c r="N25" s="356"/>
      <c r="O25" s="356"/>
      <c r="P25" s="356"/>
      <c r="Q25" s="356"/>
      <c r="R25" s="356"/>
      <c r="S25" s="356"/>
      <c r="T25" s="356"/>
      <c r="U25" s="356"/>
      <c r="V25" s="356"/>
      <c r="W25" s="356"/>
      <c r="X25" s="356"/>
      <c r="Y25" s="356"/>
      <c r="Z25" s="356"/>
      <c r="AA25" s="356"/>
      <c r="AB25" s="356"/>
      <c r="AC25" s="356"/>
      <c r="AD25" s="356"/>
      <c r="AE25" s="307"/>
      <c r="AF25" s="307"/>
      <c r="AG25" s="307"/>
      <c r="AH25" s="307"/>
      <c r="AI25" s="307"/>
      <c r="AJ25" s="307"/>
      <c r="AK25" s="307"/>
      <c r="AL25" s="574"/>
    </row>
    <row r="26" spans="1:38" s="354" customFormat="1" ht="19.5" customHeight="1" x14ac:dyDescent="0.3">
      <c r="A26" s="360" t="e">
        <f>+LEFT(#REF!,1)</f>
        <v>#REF!</v>
      </c>
      <c r="B26" s="352" t="e">
        <f>+MID(#REF!,2,1)</f>
        <v>#REF!</v>
      </c>
      <c r="C26" s="352" t="e">
        <f>+MID(#REF!,3,1)</f>
        <v>#REF!</v>
      </c>
      <c r="D26" s="352" t="e">
        <f>+MID(#REF!,4,1)</f>
        <v>#REF!</v>
      </c>
      <c r="E26" s="352" t="e">
        <f>+MID(#REF!,5,1)</f>
        <v>#REF!</v>
      </c>
      <c r="F26" s="352"/>
      <c r="G26" s="352" t="e">
        <f>+LEFT(#REF!,1)</f>
        <v>#REF!</v>
      </c>
      <c r="H26" s="352" t="e">
        <f>+MID(#REF!,2,1)</f>
        <v>#REF!</v>
      </c>
      <c r="I26" s="352" t="e">
        <f>+MID(#REF!,3,1)</f>
        <v>#REF!</v>
      </c>
      <c r="J26" s="352" t="e">
        <f>+MID(#REF!,4,1)</f>
        <v>#REF!</v>
      </c>
      <c r="K26" s="352" t="e">
        <f>+MID(#REF!,5,1)</f>
        <v>#REF!</v>
      </c>
      <c r="L26" s="352" t="e">
        <f>+MID(#REF!,6,1)</f>
        <v>#REF!</v>
      </c>
      <c r="M26" s="352" t="e">
        <f>+MID(#REF!,7,1)</f>
        <v>#REF!</v>
      </c>
      <c r="N26" s="352" t="e">
        <f>+MID(#REF!,8,1)</f>
        <v>#REF!</v>
      </c>
      <c r="O26" s="352" t="e">
        <f>+MID(#REF!,9,1)</f>
        <v>#REF!</v>
      </c>
      <c r="P26" s="352" t="e">
        <f>+MID(#REF!,10,1)</f>
        <v>#REF!</v>
      </c>
      <c r="Q26" s="352" t="e">
        <f>+MID(#REF!,11,1)</f>
        <v>#REF!</v>
      </c>
      <c r="R26" s="352" t="e">
        <f>+MID(#REF!,12,1)</f>
        <v>#REF!</v>
      </c>
      <c r="S26" s="352" t="e">
        <f>+MID(#REF!,13,1)</f>
        <v>#REF!</v>
      </c>
      <c r="T26" s="352" t="e">
        <f>+MID(#REF!,14,1)</f>
        <v>#REF!</v>
      </c>
      <c r="U26" s="352" t="e">
        <f>+MID(#REF!,15,1)</f>
        <v>#REF!</v>
      </c>
      <c r="V26" s="352" t="e">
        <f>+MID(#REF!,16,1)</f>
        <v>#REF!</v>
      </c>
      <c r="W26" s="352" t="e">
        <f>+MID(#REF!,17,1)</f>
        <v>#REF!</v>
      </c>
      <c r="X26" s="352" t="e">
        <f>+MID(#REF!,18,1)</f>
        <v>#REF!</v>
      </c>
      <c r="Y26" s="352" t="e">
        <f>+MID(#REF!,19,1)</f>
        <v>#REF!</v>
      </c>
      <c r="Z26" s="352" t="e">
        <f>+MID(#REF!,20,1)</f>
        <v>#REF!</v>
      </c>
      <c r="AA26" s="352" t="e">
        <f>+MID(#REF!,21,1)</f>
        <v>#REF!</v>
      </c>
      <c r="AB26" s="352" t="e">
        <f>+MID(#REF!,22,1)</f>
        <v>#REF!</v>
      </c>
      <c r="AC26" s="352" t="e">
        <f>+MID(#REF!,23,1)</f>
        <v>#REF!</v>
      </c>
      <c r="AD26" s="352" t="e">
        <f>+MID(#REF!,24,1)</f>
        <v>#REF!</v>
      </c>
      <c r="AE26" s="352" t="e">
        <f>+MID(#REF!,25,1)</f>
        <v>#REF!</v>
      </c>
      <c r="AF26" s="352" t="e">
        <f>+MID(#REF!,26,1)</f>
        <v>#REF!</v>
      </c>
      <c r="AG26" s="352" t="e">
        <f>+MID(#REF!,27,1)</f>
        <v>#REF!</v>
      </c>
      <c r="AH26" s="352" t="e">
        <f>+MID(#REF!,28,1)</f>
        <v>#REF!</v>
      </c>
      <c r="AI26" s="352" t="e">
        <f>+MID(#REF!,29,1)</f>
        <v>#REF!</v>
      </c>
      <c r="AJ26" s="352" t="e">
        <f>+MID(#REF!,30,1)</f>
        <v>#REF!</v>
      </c>
      <c r="AK26" s="352" t="e">
        <f>+MID(#REF!,31,1)</f>
        <v>#REF!</v>
      </c>
      <c r="AL26" s="570"/>
    </row>
    <row r="27" spans="1:38" ht="13.15" x14ac:dyDescent="0.3">
      <c r="A27" s="357" t="s">
        <v>1471</v>
      </c>
      <c r="G27" s="356"/>
      <c r="H27" s="356"/>
      <c r="I27" s="356"/>
      <c r="J27" s="356"/>
      <c r="K27" s="356"/>
      <c r="L27" s="356"/>
      <c r="M27" s="356"/>
      <c r="O27" s="356" t="s">
        <v>1472</v>
      </c>
      <c r="P27" s="356"/>
      <c r="Q27" s="356"/>
      <c r="R27" s="356"/>
      <c r="S27" s="356"/>
      <c r="T27" s="356"/>
      <c r="U27" s="356"/>
      <c r="V27" s="356"/>
      <c r="W27" s="356"/>
      <c r="X27" s="356"/>
      <c r="Y27" s="356"/>
      <c r="Z27" s="356"/>
      <c r="AA27" s="356"/>
      <c r="AB27" s="356"/>
      <c r="AC27" s="356"/>
      <c r="AD27" s="356"/>
      <c r="AE27" s="307"/>
      <c r="AF27" s="307"/>
      <c r="AG27" s="307"/>
      <c r="AH27" s="307"/>
      <c r="AI27" s="307"/>
      <c r="AJ27" s="307"/>
      <c r="AK27" s="307"/>
      <c r="AL27" s="574"/>
    </row>
    <row r="28" spans="1:38" s="354" customFormat="1" ht="19.5" customHeight="1" x14ac:dyDescent="0.3">
      <c r="A28" s="355">
        <v>0</v>
      </c>
      <c r="B28" s="352" t="e">
        <f>+LEFT(#REF!,1)</f>
        <v>#REF!</v>
      </c>
      <c r="C28" s="352" t="e">
        <f>+MID(#REF!,2,1)</f>
        <v>#REF!</v>
      </c>
      <c r="D28" s="352" t="e">
        <f>+MID(#REF!,3,1)</f>
        <v>#REF!</v>
      </c>
      <c r="E28" s="352" t="s">
        <v>982</v>
      </c>
      <c r="F28" s="352" t="e">
        <f>+LEFT(#REF!,1)</f>
        <v>#REF!</v>
      </c>
      <c r="G28" s="352" t="e">
        <f>+MID(#REF!,2,1)</f>
        <v>#REF!</v>
      </c>
      <c r="H28" s="352" t="e">
        <f>+MID(#REF!,3,1)</f>
        <v>#REF!</v>
      </c>
      <c r="I28" s="352" t="e">
        <f>+MID(#REF!,4,1)</f>
        <v>#REF!</v>
      </c>
      <c r="J28" s="352" t="e">
        <f>+MID(#REF!,5,1)</f>
        <v>#REF!</v>
      </c>
      <c r="K28" s="352" t="e">
        <f>+MID(#REF!,6,1)</f>
        <v>#REF!</v>
      </c>
      <c r="L28" s="352" t="e">
        <f>+MID(#REF!,7,1)</f>
        <v>#REF!</v>
      </c>
      <c r="M28" s="352" t="e">
        <f>+MID(#REF!,8,1)</f>
        <v>#REF!</v>
      </c>
      <c r="O28" s="353">
        <v>0</v>
      </c>
      <c r="P28" s="352" t="e">
        <f>+LEFT(#REF!,1)</f>
        <v>#REF!</v>
      </c>
      <c r="Q28" s="352" t="e">
        <f>+MID(#REF!,2,1)</f>
        <v>#REF!</v>
      </c>
      <c r="R28" s="352" t="e">
        <f>+MID(#REF!,3,1)</f>
        <v>#REF!</v>
      </c>
      <c r="S28" s="352" t="s">
        <v>982</v>
      </c>
      <c r="T28" s="352" t="e">
        <f>+LEFT(#REF!,1)</f>
        <v>#REF!</v>
      </c>
      <c r="U28" s="352" t="e">
        <f>+MID(#REF!,2,1)</f>
        <v>#REF!</v>
      </c>
      <c r="V28" s="352" t="e">
        <f>+MID(#REF!,3,1)</f>
        <v>#REF!</v>
      </c>
      <c r="W28" s="352" t="e">
        <f>+MID(#REF!,4,1)</f>
        <v>#REF!</v>
      </c>
      <c r="X28" s="352" t="e">
        <f>+MID(#REF!,5,1)</f>
        <v>#REF!</v>
      </c>
      <c r="Y28" s="352" t="e">
        <f>+MID(#REF!,6,1)</f>
        <v>#REF!</v>
      </c>
      <c r="Z28" s="352" t="e">
        <f>+MID(#REF!,7,1)</f>
        <v>#REF!</v>
      </c>
      <c r="AA28" s="352" t="e">
        <f>+MID(#REF!,8,1)</f>
        <v>#REF!</v>
      </c>
      <c r="AB28" s="352"/>
      <c r="AC28" s="352"/>
      <c r="AD28" s="352"/>
      <c r="AE28" s="307"/>
      <c r="AF28" s="307"/>
      <c r="AG28" s="307"/>
      <c r="AH28" s="307"/>
      <c r="AI28" s="307"/>
      <c r="AJ28" s="307"/>
      <c r="AK28" s="307"/>
      <c r="AL28" s="570"/>
    </row>
    <row r="29" spans="1:38" s="306" customFormat="1" ht="13.15" x14ac:dyDescent="0.3">
      <c r="A29" s="315" t="s">
        <v>1473</v>
      </c>
      <c r="W29" s="307"/>
      <c r="X29" s="307"/>
      <c r="Y29" s="307"/>
      <c r="Z29" s="307"/>
      <c r="AA29" s="307"/>
      <c r="AB29" s="307"/>
      <c r="AC29" s="307"/>
      <c r="AD29" s="307"/>
      <c r="AE29" s="307"/>
      <c r="AF29" s="307"/>
      <c r="AG29" s="307"/>
      <c r="AH29" s="307"/>
      <c r="AI29" s="307"/>
      <c r="AJ29" s="307"/>
      <c r="AK29" s="307"/>
      <c r="AL29" s="396"/>
    </row>
    <row r="30" spans="1:38" s="354" customFormat="1" ht="19.5" customHeight="1" thickBot="1" x14ac:dyDescent="0.35">
      <c r="A30" s="351" t="e">
        <f>+LEFT(#REF!,1)</f>
        <v>#REF!</v>
      </c>
      <c r="B30" s="350" t="e">
        <f>+MID(#REF!,2,1)</f>
        <v>#REF!</v>
      </c>
      <c r="C30" s="350" t="e">
        <f>+MID(#REF!,3,1)</f>
        <v>#REF!</v>
      </c>
      <c r="D30" s="350" t="e">
        <f>+MID(#REF!,4,1)</f>
        <v>#REF!</v>
      </c>
      <c r="E30" s="350" t="e">
        <f>+MID(#REF!,5,1)</f>
        <v>#REF!</v>
      </c>
      <c r="F30" s="350" t="e">
        <f>+MID(#REF!,6,1)</f>
        <v>#REF!</v>
      </c>
      <c r="G30" s="350" t="e">
        <f>+MID(#REF!,7,1)</f>
        <v>#REF!</v>
      </c>
      <c r="H30" s="350" t="e">
        <f>+MID(#REF!,8,1)</f>
        <v>#REF!</v>
      </c>
      <c r="I30" s="350" t="e">
        <f>+MID(#REF!,9,1)</f>
        <v>#REF!</v>
      </c>
      <c r="J30" s="350" t="e">
        <f>+MID(#REF!,10,1)</f>
        <v>#REF!</v>
      </c>
      <c r="K30" s="350" t="e">
        <f>+MID(#REF!,11,1)</f>
        <v>#REF!</v>
      </c>
      <c r="L30" s="350" t="e">
        <f>+MID(#REF!,12,1)</f>
        <v>#REF!</v>
      </c>
      <c r="M30" s="350" t="e">
        <f>+MID(#REF!,13,1)</f>
        <v>#REF!</v>
      </c>
      <c r="N30" s="350" t="e">
        <f>+MID(#REF!,14,1)</f>
        <v>#REF!</v>
      </c>
      <c r="O30" s="350" t="e">
        <f>+MID(#REF!,15,1)</f>
        <v>#REF!</v>
      </c>
      <c r="P30" s="350" t="e">
        <f>+MID(#REF!,16,1)</f>
        <v>#REF!</v>
      </c>
      <c r="Q30" s="350" t="e">
        <f>+MID(#REF!,17,1)</f>
        <v>#REF!</v>
      </c>
      <c r="R30" s="350" t="e">
        <f>+MID(#REF!,18,1)</f>
        <v>#REF!</v>
      </c>
      <c r="S30" s="350" t="e">
        <f>+MID(#REF!,19,1)</f>
        <v>#REF!</v>
      </c>
      <c r="T30" s="350" t="e">
        <f>+MID(#REF!,20,1)</f>
        <v>#REF!</v>
      </c>
      <c r="U30" s="350" t="e">
        <f>+MID(#REF!,21,1)</f>
        <v>#REF!</v>
      </c>
      <c r="V30" s="350" t="e">
        <f>+MID(#REF!,22,1)</f>
        <v>#REF!</v>
      </c>
      <c r="W30" s="350" t="e">
        <f>+MID(#REF!,23,1)</f>
        <v>#REF!</v>
      </c>
      <c r="X30" s="350" t="e">
        <f>+MID(#REF!,24,1)</f>
        <v>#REF!</v>
      </c>
      <c r="Y30" s="350" t="e">
        <f>+MID(#REF!,25,1)</f>
        <v>#REF!</v>
      </c>
      <c r="Z30" s="350" t="e">
        <f>+MID(#REF!,26,1)</f>
        <v>#REF!</v>
      </c>
      <c r="AA30" s="350" t="e">
        <f>+MID(#REF!,27,1)</f>
        <v>#REF!</v>
      </c>
      <c r="AB30" s="350" t="e">
        <f>+MID(#REF!,28,1)</f>
        <v>#REF!</v>
      </c>
      <c r="AC30" s="350" t="e">
        <f>+MID(#REF!,29,1)</f>
        <v>#REF!</v>
      </c>
      <c r="AD30" s="350" t="e">
        <f>+MID(#REF!,30,1)</f>
        <v>#REF!</v>
      </c>
      <c r="AE30" s="350" t="e">
        <f>+MID(#REF!,31,1)</f>
        <v>#REF!</v>
      </c>
      <c r="AF30" s="350" t="e">
        <f>+MID(#REF!,32,1)</f>
        <v>#REF!</v>
      </c>
      <c r="AG30" s="350" t="e">
        <f>+MID(#REF!,33,1)</f>
        <v>#REF!</v>
      </c>
      <c r="AH30" s="350" t="e">
        <f>+MID(#REF!,34,1)</f>
        <v>#REF!</v>
      </c>
      <c r="AI30" s="350" t="e">
        <f>+MID(#REF!,35,1)</f>
        <v>#REF!</v>
      </c>
      <c r="AJ30" s="350" t="e">
        <f>+MID(#REF!,36,1)</f>
        <v>#REF!</v>
      </c>
      <c r="AK30" s="350" t="e">
        <f>+MID(#REF!,37,1)</f>
        <v>#REF!</v>
      </c>
      <c r="AL30" s="575"/>
    </row>
    <row r="31" spans="1:38" s="306" customFormat="1" ht="4.5" customHeight="1" thickBot="1" x14ac:dyDescent="0.35">
      <c r="W31" s="307"/>
      <c r="X31" s="307"/>
      <c r="Y31" s="307"/>
      <c r="Z31" s="307"/>
      <c r="AA31" s="307"/>
      <c r="AB31" s="307"/>
      <c r="AC31" s="307"/>
      <c r="AD31" s="307"/>
      <c r="AE31" s="307"/>
      <c r="AF31" s="307"/>
      <c r="AG31" s="307"/>
      <c r="AH31" s="307"/>
      <c r="AI31" s="307"/>
      <c r="AJ31" s="307"/>
      <c r="AK31" s="307"/>
    </row>
    <row r="32" spans="1:38" s="345" customFormat="1" ht="12.75" customHeight="1" x14ac:dyDescent="0.25">
      <c r="A32" s="348" t="s">
        <v>1474</v>
      </c>
      <c r="B32" s="347"/>
      <c r="C32" s="347"/>
      <c r="D32" s="347"/>
      <c r="E32" s="347"/>
      <c r="F32" s="347"/>
      <c r="G32" s="347"/>
      <c r="H32" s="347"/>
      <c r="I32" s="347"/>
      <c r="J32" s="347"/>
      <c r="K32" s="536"/>
      <c r="L32" s="536"/>
      <c r="M32" s="1562" t="s">
        <v>1475</v>
      </c>
      <c r="N32" s="1563"/>
      <c r="O32" s="1563"/>
      <c r="P32" s="1563"/>
      <c r="Q32" s="1563"/>
      <c r="R32" s="1563"/>
      <c r="S32" s="1563"/>
      <c r="T32" s="1563"/>
      <c r="U32" s="1564"/>
      <c r="V32" s="1562" t="s">
        <v>1476</v>
      </c>
      <c r="W32" s="1563"/>
      <c r="X32" s="1563"/>
      <c r="Y32" s="1563"/>
      <c r="Z32" s="1563"/>
      <c r="AA32" s="1563"/>
      <c r="AB32" s="1563"/>
      <c r="AC32" s="1564"/>
      <c r="AD32" s="1562" t="s">
        <v>1477</v>
      </c>
      <c r="AE32" s="1563"/>
      <c r="AF32" s="1563"/>
      <c r="AG32" s="1563"/>
      <c r="AH32" s="1563"/>
      <c r="AI32" s="1563"/>
      <c r="AJ32" s="1563"/>
      <c r="AK32" s="1563"/>
      <c r="AL32" s="1568"/>
    </row>
    <row r="33" spans="1:38" s="306" customFormat="1" ht="19.5" customHeight="1" x14ac:dyDescent="0.25">
      <c r="A33" s="331" t="e">
        <f>LEFT(TEXT(#REF!,"dd.m.yyyy"),1)</f>
        <v>#REF!</v>
      </c>
      <c r="B33" s="330" t="e">
        <f>MID(TEXT(#REF!,"dd.mm.yyyy"),2,1)</f>
        <v>#REF!</v>
      </c>
      <c r="C33" s="329" t="s">
        <v>953</v>
      </c>
      <c r="D33" s="330" t="e">
        <f>MID(TEXT(#REF!,"dd.mm.yyyy"),4,1)</f>
        <v>#REF!</v>
      </c>
      <c r="E33" s="330" t="e">
        <f>MID(TEXT(#REF!,"dd.mm.yyyy"),5,1)</f>
        <v>#REF!</v>
      </c>
      <c r="F33" s="329" t="s">
        <v>953</v>
      </c>
      <c r="G33" s="330" t="e">
        <f>MID(TEXT(#REF!,"dd.mm.yyyy"),7,1)</f>
        <v>#REF!</v>
      </c>
      <c r="H33" s="330" t="e">
        <f>MID(TEXT(#REF!,"dd.mm.yyyy"),8,1)</f>
        <v>#REF!</v>
      </c>
      <c r="I33" s="330" t="e">
        <f>MID(TEXT(#REF!,"dd.mm.yyyy"),9,1)</f>
        <v>#REF!</v>
      </c>
      <c r="J33" s="330" t="e">
        <f>MID(TEXT(#REF!,"dd.mm.yyyy"),10,1)</f>
        <v>#REF!</v>
      </c>
      <c r="K33" s="576"/>
      <c r="L33" s="337"/>
      <c r="M33" s="1565"/>
      <c r="N33" s="1566"/>
      <c r="O33" s="1566"/>
      <c r="P33" s="1566"/>
      <c r="Q33" s="1566"/>
      <c r="R33" s="1566"/>
      <c r="S33" s="1566"/>
      <c r="T33" s="1566"/>
      <c r="U33" s="1567"/>
      <c r="V33" s="1565"/>
      <c r="W33" s="1566"/>
      <c r="X33" s="1566"/>
      <c r="Y33" s="1566"/>
      <c r="Z33" s="1566"/>
      <c r="AA33" s="1566"/>
      <c r="AB33" s="1566"/>
      <c r="AC33" s="1567"/>
      <c r="AD33" s="1565"/>
      <c r="AE33" s="1566"/>
      <c r="AF33" s="1566"/>
      <c r="AG33" s="1566"/>
      <c r="AH33" s="1566"/>
      <c r="AI33" s="1566"/>
      <c r="AJ33" s="1566"/>
      <c r="AK33" s="1566"/>
      <c r="AL33" s="1569"/>
    </row>
    <row r="34" spans="1:38" s="306" customFormat="1" ht="12.75" customHeight="1" x14ac:dyDescent="0.25">
      <c r="A34" s="343"/>
      <c r="B34" s="342"/>
      <c r="C34" s="342"/>
      <c r="D34" s="342"/>
      <c r="E34" s="342"/>
      <c r="F34" s="342"/>
      <c r="G34" s="342"/>
      <c r="H34" s="342"/>
      <c r="I34" s="342"/>
      <c r="J34" s="342"/>
      <c r="K34" s="538"/>
      <c r="L34" s="538"/>
      <c r="M34" s="1565"/>
      <c r="N34" s="1566"/>
      <c r="O34" s="1566"/>
      <c r="P34" s="1566"/>
      <c r="Q34" s="1566"/>
      <c r="R34" s="1566"/>
      <c r="S34" s="1566"/>
      <c r="T34" s="1566"/>
      <c r="U34" s="1567"/>
      <c r="V34" s="1565"/>
      <c r="W34" s="1566"/>
      <c r="X34" s="1566"/>
      <c r="Y34" s="1566"/>
      <c r="Z34" s="1566"/>
      <c r="AA34" s="1566"/>
      <c r="AB34" s="1566"/>
      <c r="AC34" s="1567"/>
      <c r="AD34" s="1565"/>
      <c r="AE34" s="1566"/>
      <c r="AF34" s="1566"/>
      <c r="AG34" s="1566"/>
      <c r="AH34" s="1566"/>
      <c r="AI34" s="1566"/>
      <c r="AJ34" s="1566"/>
      <c r="AK34" s="1566"/>
      <c r="AL34" s="1569"/>
    </row>
    <row r="35" spans="1:38" s="306" customFormat="1" ht="13.15" x14ac:dyDescent="0.25">
      <c r="A35" s="315" t="s">
        <v>1478</v>
      </c>
      <c r="K35" s="337"/>
      <c r="L35" s="539"/>
      <c r="M35" s="337"/>
      <c r="N35" s="337"/>
      <c r="O35" s="337"/>
      <c r="P35" s="337"/>
      <c r="Q35" s="337"/>
      <c r="R35" s="337"/>
      <c r="S35" s="337"/>
      <c r="U35" s="335"/>
      <c r="V35" s="336"/>
      <c r="W35" s="336"/>
      <c r="X35" s="336"/>
      <c r="Y35" s="336"/>
      <c r="Z35" s="336"/>
      <c r="AA35" s="307"/>
      <c r="AB35" s="336"/>
      <c r="AC35" s="335"/>
      <c r="AD35" s="334"/>
      <c r="AE35" s="333"/>
      <c r="AF35" s="333"/>
      <c r="AG35" s="333"/>
      <c r="AH35" s="333"/>
      <c r="AI35" s="333"/>
      <c r="AJ35" s="333"/>
      <c r="AK35" s="333"/>
      <c r="AL35" s="332"/>
    </row>
    <row r="36" spans="1:38" s="306" customFormat="1" ht="19.5" customHeight="1" x14ac:dyDescent="0.3">
      <c r="A36" s="331" t="e">
        <f>IF(#REF!="","",LEFT(TEXT(#REF!,"dd.mm.yyyy"),1))</f>
        <v>#REF!</v>
      </c>
      <c r="B36" s="330" t="e">
        <f>IF(#REF!="","",MID(TEXT(#REF!,"dd.mm.yyyy"),2,1))</f>
        <v>#REF!</v>
      </c>
      <c r="C36" s="329" t="s">
        <v>953</v>
      </c>
      <c r="D36" s="330" t="e">
        <f>IF(#REF!="","",MID(TEXT(#REF!,"dd.mm.yyyy"),4,1))</f>
        <v>#REF!</v>
      </c>
      <c r="E36" s="330" t="e">
        <f>IF(#REF!="","",MID(TEXT(#REF!,"dd.mm.yyyy"),5,1))</f>
        <v>#REF!</v>
      </c>
      <c r="F36" s="329" t="s">
        <v>953</v>
      </c>
      <c r="G36" s="328" t="e">
        <f>IF(#REF!="","",MID(TEXT(#REF!,"dd.mm.yyyy"),7,1))</f>
        <v>#REF!</v>
      </c>
      <c r="H36" s="328" t="e">
        <f>IF(#REF!="","",MID(TEXT(#REF!,"dd.mm.yyyy"),8,1))</f>
        <v>#REF!</v>
      </c>
      <c r="I36" s="328" t="e">
        <f>IF(#REF!="","",MID(TEXT(#REF!,"dd.mm.yyyy"),9,1))</f>
        <v>#REF!</v>
      </c>
      <c r="J36" s="328" t="e">
        <f>IF(#REF!="","",MID(TEXT(#REF!,"dd.mm.yyyy"),10,1))</f>
        <v>#REF!</v>
      </c>
      <c r="K36" s="540"/>
      <c r="L36" s="436"/>
      <c r="U36" s="436"/>
      <c r="W36" s="307"/>
      <c r="X36" s="307"/>
      <c r="Y36" s="307"/>
      <c r="Z36" s="307"/>
      <c r="AA36" s="307"/>
      <c r="AB36" s="307"/>
      <c r="AC36" s="435"/>
      <c r="AD36" s="307"/>
      <c r="AE36" s="307"/>
      <c r="AF36" s="307"/>
      <c r="AG36" s="307"/>
      <c r="AH36" s="307"/>
      <c r="AI36" s="307"/>
      <c r="AJ36" s="307"/>
      <c r="AK36" s="307"/>
      <c r="AL36" s="313"/>
    </row>
    <row r="37" spans="1:38" s="312" customFormat="1" ht="12" thickBot="1" x14ac:dyDescent="0.35">
      <c r="A37" s="323"/>
      <c r="B37" s="322"/>
      <c r="C37" s="322"/>
      <c r="D37" s="322"/>
      <c r="E37" s="322"/>
      <c r="F37" s="322"/>
      <c r="G37" s="322"/>
      <c r="H37" s="322"/>
      <c r="I37" s="322"/>
      <c r="J37" s="322"/>
      <c r="K37" s="322"/>
      <c r="L37" s="321"/>
      <c r="M37" s="1467" t="e">
        <f>#REF!</f>
        <v>#REF!</v>
      </c>
      <c r="N37" s="1468"/>
      <c r="O37" s="1468"/>
      <c r="P37" s="1468"/>
      <c r="Q37" s="1468"/>
      <c r="R37" s="1468"/>
      <c r="S37" s="1468"/>
      <c r="T37" s="1468"/>
      <c r="U37" s="1469"/>
      <c r="V37" s="1467" t="e">
        <f>#REF!</f>
        <v>#REF!</v>
      </c>
      <c r="W37" s="1468"/>
      <c r="X37" s="1468"/>
      <c r="Y37" s="1468"/>
      <c r="Z37" s="1468"/>
      <c r="AA37" s="1468"/>
      <c r="AB37" s="1468"/>
      <c r="AC37" s="1469"/>
      <c r="AD37" s="1467" t="e">
        <f>#REF!</f>
        <v>#REF!</v>
      </c>
      <c r="AE37" s="1468"/>
      <c r="AF37" s="1468"/>
      <c r="AG37" s="1468"/>
      <c r="AH37" s="1468"/>
      <c r="AI37" s="1468"/>
      <c r="AJ37" s="1468"/>
      <c r="AK37" s="1468"/>
      <c r="AL37" s="1470"/>
    </row>
    <row r="38" spans="1:38" s="312" customFormat="1" ht="13.15" x14ac:dyDescent="0.25">
      <c r="M38" s="577"/>
      <c r="N38" s="577"/>
      <c r="O38" s="577"/>
      <c r="P38" s="577"/>
      <c r="Q38" s="577"/>
      <c r="R38" s="577"/>
      <c r="S38" s="577"/>
      <c r="T38" s="577"/>
      <c r="U38" s="577"/>
      <c r="W38" s="307"/>
      <c r="X38" s="307"/>
      <c r="Y38" s="307"/>
      <c r="Z38" s="307"/>
      <c r="AA38" s="307"/>
      <c r="AB38" s="307"/>
      <c r="AC38" s="307"/>
    </row>
    <row r="39" spans="1:38" s="312" customFormat="1" ht="13.15" x14ac:dyDescent="0.25">
      <c r="M39" s="577"/>
      <c r="N39" s="577"/>
      <c r="O39" s="577"/>
      <c r="P39" s="577"/>
      <c r="Q39" s="577"/>
      <c r="R39" s="577"/>
      <c r="S39" s="577"/>
      <c r="T39" s="577"/>
      <c r="U39" s="577"/>
      <c r="W39" s="307"/>
      <c r="X39" s="307"/>
      <c r="Y39" s="307"/>
      <c r="Z39" s="307"/>
      <c r="AA39" s="307"/>
      <c r="AB39" s="307"/>
      <c r="AC39" s="307"/>
    </row>
    <row r="40" spans="1:38" s="312" customFormat="1" ht="13.15" x14ac:dyDescent="0.3">
      <c r="W40" s="307"/>
      <c r="X40" s="307"/>
      <c r="Y40" s="307"/>
      <c r="Z40" s="307"/>
      <c r="AA40" s="307"/>
      <c r="AB40" s="307"/>
      <c r="AC40" s="307"/>
      <c r="AD40" s="307"/>
      <c r="AE40" s="307"/>
      <c r="AF40" s="307"/>
      <c r="AG40" s="307"/>
      <c r="AH40" s="307"/>
      <c r="AI40" s="307"/>
      <c r="AJ40" s="307"/>
      <c r="AK40" s="307"/>
    </row>
    <row r="41" spans="1:38" ht="13.9" thickBot="1" x14ac:dyDescent="0.35">
      <c r="W41" s="307"/>
      <c r="X41" s="307"/>
      <c r="Y41" s="307"/>
      <c r="Z41" s="307"/>
      <c r="AA41" s="307"/>
      <c r="AB41" s="307"/>
      <c r="AC41" s="307"/>
      <c r="AD41" s="307"/>
      <c r="AE41" s="307"/>
      <c r="AF41" s="307"/>
      <c r="AG41" s="307"/>
      <c r="AH41" s="307"/>
      <c r="AI41" s="307"/>
      <c r="AJ41" s="307"/>
      <c r="AK41" s="307"/>
    </row>
    <row r="42" spans="1:38" s="312" customFormat="1" ht="13.15" x14ac:dyDescent="0.3">
      <c r="B42" s="320" t="s">
        <v>1479</v>
      </c>
      <c r="C42" s="319"/>
      <c r="D42" s="319"/>
      <c r="E42" s="319"/>
      <c r="F42" s="319"/>
      <c r="G42" s="319"/>
      <c r="H42" s="319"/>
      <c r="I42" s="319"/>
      <c r="J42" s="319"/>
      <c r="K42" s="319"/>
      <c r="L42" s="319"/>
      <c r="M42" s="319"/>
      <c r="N42" s="319"/>
      <c r="O42" s="319"/>
      <c r="P42" s="319"/>
      <c r="Q42" s="319"/>
      <c r="R42" s="319"/>
      <c r="S42" s="319"/>
      <c r="T42" s="319"/>
      <c r="U42" s="319"/>
      <c r="V42" s="319"/>
      <c r="W42" s="318"/>
      <c r="X42" s="318"/>
      <c r="Y42" s="318"/>
      <c r="Z42" s="318"/>
      <c r="AA42" s="318"/>
      <c r="AB42" s="318"/>
      <c r="AC42" s="318"/>
      <c r="AD42" s="318"/>
      <c r="AE42" s="318"/>
      <c r="AF42" s="318"/>
      <c r="AG42" s="318"/>
      <c r="AH42" s="318"/>
      <c r="AI42" s="318"/>
      <c r="AJ42" s="317"/>
      <c r="AK42" s="307"/>
    </row>
    <row r="43" spans="1:38" s="312" customFormat="1" ht="13.15" x14ac:dyDescent="0.3">
      <c r="B43" s="314"/>
      <c r="W43" s="307"/>
      <c r="X43" s="307"/>
      <c r="Y43" s="307"/>
      <c r="Z43" s="307"/>
      <c r="AA43" s="307"/>
      <c r="AB43" s="307"/>
      <c r="AC43" s="307"/>
      <c r="AD43" s="307"/>
      <c r="AE43" s="307"/>
      <c r="AF43" s="307"/>
      <c r="AG43" s="307"/>
      <c r="AH43" s="307"/>
      <c r="AI43" s="307"/>
      <c r="AJ43" s="313"/>
      <c r="AK43" s="307"/>
    </row>
    <row r="44" spans="1:38" ht="13.15" x14ac:dyDescent="0.3">
      <c r="B44" s="316"/>
      <c r="W44" s="307"/>
      <c r="X44" s="307"/>
      <c r="Y44" s="307"/>
      <c r="Z44" s="307"/>
      <c r="AA44" s="307"/>
      <c r="AB44" s="307"/>
      <c r="AC44" s="307"/>
      <c r="AD44" s="307"/>
      <c r="AE44" s="307"/>
      <c r="AF44" s="307"/>
      <c r="AG44" s="307"/>
      <c r="AH44" s="307"/>
      <c r="AI44" s="307"/>
      <c r="AJ44" s="313"/>
      <c r="AK44" s="307"/>
    </row>
    <row r="45" spans="1:38" s="312" customFormat="1" ht="13.15" x14ac:dyDescent="0.3">
      <c r="B45" s="314"/>
      <c r="W45" s="307"/>
      <c r="X45" s="307"/>
      <c r="Y45" s="307"/>
      <c r="Z45" s="307"/>
      <c r="AA45" s="307"/>
      <c r="AB45" s="307"/>
      <c r="AC45" s="307"/>
      <c r="AD45" s="307"/>
      <c r="AE45" s="307"/>
      <c r="AF45" s="307"/>
      <c r="AG45" s="307"/>
      <c r="AH45" s="307"/>
      <c r="AI45" s="307"/>
      <c r="AJ45" s="313"/>
      <c r="AK45" s="307"/>
    </row>
    <row r="46" spans="1:38" s="306" customFormat="1" ht="13.15" x14ac:dyDescent="0.3">
      <c r="B46" s="315"/>
      <c r="W46" s="307"/>
      <c r="X46" s="307"/>
      <c r="Y46" s="307"/>
      <c r="Z46" s="307"/>
      <c r="AA46" s="307"/>
      <c r="AB46" s="307"/>
      <c r="AC46" s="307"/>
      <c r="AD46" s="307"/>
      <c r="AE46" s="307"/>
      <c r="AF46" s="307"/>
      <c r="AG46" s="307"/>
      <c r="AH46" s="307"/>
      <c r="AI46" s="307"/>
      <c r="AJ46" s="313"/>
      <c r="AK46" s="307"/>
    </row>
    <row r="47" spans="1:38" s="306" customFormat="1" ht="13.15" x14ac:dyDescent="0.3">
      <c r="B47" s="315"/>
      <c r="W47" s="307"/>
      <c r="X47" s="307"/>
      <c r="Y47" s="307"/>
      <c r="Z47" s="307"/>
      <c r="AA47" s="307"/>
      <c r="AB47" s="307"/>
      <c r="AC47" s="307"/>
      <c r="AD47" s="307"/>
      <c r="AE47" s="307"/>
      <c r="AF47" s="307"/>
      <c r="AG47" s="307"/>
      <c r="AH47" s="307"/>
      <c r="AI47" s="307"/>
      <c r="AJ47" s="313"/>
      <c r="AK47" s="307"/>
    </row>
    <row r="48" spans="1:38" s="312" customFormat="1" ht="13.15" x14ac:dyDescent="0.3">
      <c r="B48" s="314"/>
      <c r="W48" s="307"/>
      <c r="X48" s="307"/>
      <c r="Y48" s="307"/>
      <c r="Z48" s="307"/>
      <c r="AA48" s="307"/>
      <c r="AB48" s="307"/>
      <c r="AC48" s="307"/>
      <c r="AD48" s="307"/>
      <c r="AE48" s="307"/>
      <c r="AF48" s="307"/>
      <c r="AG48" s="307"/>
      <c r="AH48" s="307"/>
      <c r="AI48" s="307"/>
      <c r="AJ48" s="313"/>
      <c r="AK48" s="307"/>
    </row>
    <row r="49" spans="2:37" s="312" customFormat="1" ht="13.15" x14ac:dyDescent="0.3">
      <c r="B49" s="314"/>
      <c r="W49" s="307"/>
      <c r="X49" s="307"/>
      <c r="Y49" s="307"/>
      <c r="Z49" s="307"/>
      <c r="AA49" s="307"/>
      <c r="AB49" s="307"/>
      <c r="AC49" s="307"/>
      <c r="AD49" s="307"/>
      <c r="AE49" s="307"/>
      <c r="AF49" s="307"/>
      <c r="AG49" s="307"/>
      <c r="AH49" s="307"/>
      <c r="AI49" s="307"/>
      <c r="AJ49" s="313"/>
      <c r="AK49" s="307"/>
    </row>
    <row r="50" spans="2:37" s="312" customFormat="1" ht="13.15" x14ac:dyDescent="0.3">
      <c r="B50" s="314"/>
      <c r="W50" s="307"/>
      <c r="X50" s="307"/>
      <c r="Y50" s="307"/>
      <c r="Z50" s="307"/>
      <c r="AA50" s="307"/>
      <c r="AB50" s="307"/>
      <c r="AC50" s="307"/>
      <c r="AD50" s="307"/>
      <c r="AE50" s="307"/>
      <c r="AF50" s="307"/>
      <c r="AG50" s="307"/>
      <c r="AH50" s="307"/>
      <c r="AI50" s="307"/>
      <c r="AJ50" s="313"/>
      <c r="AK50" s="307"/>
    </row>
    <row r="51" spans="2:37" s="312" customFormat="1" ht="13.15" x14ac:dyDescent="0.3">
      <c r="B51" s="314"/>
      <c r="W51" s="307"/>
      <c r="X51" s="307"/>
      <c r="Y51" s="307"/>
      <c r="Z51" s="307"/>
      <c r="AA51" s="307"/>
      <c r="AB51" s="307"/>
      <c r="AC51" s="307"/>
      <c r="AD51" s="307"/>
      <c r="AE51" s="307"/>
      <c r="AF51" s="307"/>
      <c r="AG51" s="307"/>
      <c r="AH51" s="307"/>
      <c r="AI51" s="307"/>
      <c r="AJ51" s="313"/>
      <c r="AK51" s="307"/>
    </row>
    <row r="52" spans="2:37" s="306" customFormat="1" ht="13.5" thickBot="1" x14ac:dyDescent="0.3">
      <c r="B52" s="311"/>
      <c r="C52" s="310"/>
      <c r="D52" s="310"/>
      <c r="E52" s="310"/>
      <c r="F52" s="310"/>
      <c r="G52" s="310" t="s">
        <v>1480</v>
      </c>
      <c r="H52" s="310"/>
      <c r="I52" s="310"/>
      <c r="J52" s="310"/>
      <c r="K52" s="310"/>
      <c r="L52" s="310"/>
      <c r="M52" s="310"/>
      <c r="N52" s="310"/>
      <c r="O52" s="310"/>
      <c r="P52" s="310"/>
      <c r="Q52" s="310"/>
      <c r="R52" s="310"/>
      <c r="S52" s="310"/>
      <c r="T52" s="310"/>
      <c r="U52" s="310" t="s">
        <v>1481</v>
      </c>
      <c r="V52" s="310"/>
      <c r="W52" s="309"/>
      <c r="X52" s="309"/>
      <c r="Y52" s="309"/>
      <c r="Z52" s="309"/>
      <c r="AA52" s="309"/>
      <c r="AB52" s="309"/>
      <c r="AC52" s="309"/>
      <c r="AD52" s="309"/>
      <c r="AE52" s="309"/>
      <c r="AF52" s="309"/>
      <c r="AG52" s="309"/>
      <c r="AH52" s="309"/>
      <c r="AI52" s="309"/>
      <c r="AJ52" s="308"/>
      <c r="AK52" s="307"/>
    </row>
  </sheetData>
  <mergeCells count="7">
    <mergeCell ref="V4:AA4"/>
    <mergeCell ref="M32:U34"/>
    <mergeCell ref="V32:AC34"/>
    <mergeCell ref="AD32:AL34"/>
    <mergeCell ref="M37:U37"/>
    <mergeCell ref="V37:AC37"/>
    <mergeCell ref="AD37:AL37"/>
  </mergeCells>
  <pageMargins left="0.39370078740157483" right="0.39370078740157483" top="0.35433070866141736" bottom="0.35433070866141736" header="0.23622047244094491" footer="0.23622047244094491"/>
  <pageSetup scale="98" orientation="portrait" r:id="rId1"/>
  <headerFooter alignWithMargins="0">
    <oddFooter>&amp;LMF SR č. 25947/1/2010&amp;RSeite 1</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213"/>
  <sheetViews>
    <sheetView topLeftCell="A166" zoomScaleNormal="100" zoomScaleSheetLayoutView="100" workbookViewId="0">
      <selection activeCell="B174" sqref="B174:E174"/>
    </sheetView>
  </sheetViews>
  <sheetFormatPr defaultColWidth="9.140625" defaultRowHeight="11.25" x14ac:dyDescent="0.25"/>
  <cols>
    <col min="1" max="1" width="5.5703125" style="356" customWidth="1"/>
    <col min="2" max="2" width="18.7109375" style="356" customWidth="1"/>
    <col min="3" max="3" width="3.7109375" style="356" customWidth="1"/>
    <col min="4" max="4" width="3.5703125" style="356" customWidth="1"/>
    <col min="5" max="5" width="12.42578125" style="356" customWidth="1"/>
    <col min="6" max="6" width="12.140625" style="356" customWidth="1"/>
    <col min="7" max="7" width="14.7109375" style="356" customWidth="1"/>
    <col min="8" max="8" width="3.5703125" style="356" customWidth="1"/>
    <col min="9" max="9" width="10.5703125" style="356" customWidth="1"/>
    <col min="10" max="10" width="14.42578125" style="356" customWidth="1"/>
    <col min="11" max="16384" width="9.140625" style="356"/>
  </cols>
  <sheetData>
    <row r="1" spans="1:13" ht="7.5" customHeight="1" x14ac:dyDescent="0.3">
      <c r="A1" s="411"/>
    </row>
    <row r="2" spans="1:13" ht="17.25" customHeight="1" x14ac:dyDescent="0.25">
      <c r="A2" s="411"/>
      <c r="B2" s="1579" t="s">
        <v>1443</v>
      </c>
      <c r="C2" s="1580"/>
      <c r="F2" s="578" t="s">
        <v>1482</v>
      </c>
      <c r="G2" s="432" t="e">
        <f>"  "&amp;#REF!&amp;"  "&amp;#REF!&amp;"  "&amp;#REF!&amp;"  "&amp;#REF!&amp;"  "&amp;#REF!&amp;"  "&amp;#REF!&amp;"  "&amp;#REF!&amp;"  "&amp;#REF!&amp;"  "&amp;#REF!&amp;"  "&amp;#REF!</f>
        <v>#REF!</v>
      </c>
      <c r="H2" s="431"/>
      <c r="I2" s="430"/>
    </row>
    <row r="3" spans="1:13" ht="7.5" customHeight="1" thickBot="1" x14ac:dyDescent="0.35">
      <c r="A3" s="411"/>
    </row>
    <row r="4" spans="1:13" s="337" customFormat="1" ht="11.25" customHeight="1" x14ac:dyDescent="0.25">
      <c r="A4" s="1584" t="s">
        <v>1483</v>
      </c>
      <c r="B4" s="1586" t="s">
        <v>1484</v>
      </c>
      <c r="C4" s="1588" t="s">
        <v>1485</v>
      </c>
      <c r="D4" s="1490" t="s">
        <v>1486</v>
      </c>
      <c r="E4" s="1505"/>
      <c r="F4" s="1505"/>
      <c r="G4" s="1505"/>
      <c r="H4" s="1491"/>
      <c r="I4" s="1485" t="s">
        <v>1464</v>
      </c>
      <c r="J4" s="1486"/>
    </row>
    <row r="5" spans="1:13" s="337" customFormat="1" ht="11.25" customHeight="1" x14ac:dyDescent="0.25">
      <c r="A5" s="1585"/>
      <c r="B5" s="1587"/>
      <c r="C5" s="1589"/>
      <c r="D5" s="1546">
        <v>1</v>
      </c>
      <c r="E5" s="1478" t="s">
        <v>1487</v>
      </c>
      <c r="F5" s="1496"/>
      <c r="G5" s="1655" t="s">
        <v>1068</v>
      </c>
      <c r="H5" s="1656"/>
      <c r="I5" s="1480"/>
      <c r="J5" s="1487"/>
    </row>
    <row r="6" spans="1:13" s="337" customFormat="1" ht="12" customHeight="1" x14ac:dyDescent="0.25">
      <c r="A6" s="1544"/>
      <c r="B6" s="1543"/>
      <c r="C6" s="1552"/>
      <c r="D6" s="1590"/>
      <c r="E6" s="1478" t="s">
        <v>1488</v>
      </c>
      <c r="F6" s="1496"/>
      <c r="G6" s="1657"/>
      <c r="H6" s="1658"/>
      <c r="I6" s="1478" t="s">
        <v>1066</v>
      </c>
      <c r="J6" s="1479"/>
    </row>
    <row r="7" spans="1:13" s="429" customFormat="1" ht="27.95" customHeight="1" x14ac:dyDescent="0.25">
      <c r="A7" s="1533"/>
      <c r="B7" s="1654" t="s">
        <v>1489</v>
      </c>
      <c r="C7" s="1551" t="s">
        <v>486</v>
      </c>
      <c r="D7" s="1476">
        <f>'BS old'!D10</f>
        <v>0</v>
      </c>
      <c r="E7" s="1476"/>
      <c r="F7" s="1476"/>
      <c r="G7" s="1473">
        <f>'BS old'!F10</f>
        <v>0</v>
      </c>
      <c r="H7" s="1474"/>
      <c r="I7" s="1477"/>
      <c r="J7" s="428"/>
    </row>
    <row r="8" spans="1:13" s="429" customFormat="1" ht="27.95" customHeight="1" x14ac:dyDescent="0.25">
      <c r="A8" s="1533"/>
      <c r="B8" s="1593"/>
      <c r="C8" s="1551"/>
      <c r="D8" s="1476">
        <f>'BS old'!E10</f>
        <v>0</v>
      </c>
      <c r="E8" s="1476"/>
      <c r="F8" s="1476"/>
      <c r="G8" s="498"/>
      <c r="H8" s="1473">
        <f>'BS old'!G10</f>
        <v>0</v>
      </c>
      <c r="I8" s="1474"/>
      <c r="J8" s="1475"/>
      <c r="M8" s="429" t="s">
        <v>983</v>
      </c>
    </row>
    <row r="9" spans="1:13" s="429" customFormat="1" ht="27.95" customHeight="1" x14ac:dyDescent="0.25">
      <c r="A9" s="1527" t="s">
        <v>487</v>
      </c>
      <c r="B9" s="1659" t="s">
        <v>1490</v>
      </c>
      <c r="C9" s="1551" t="s">
        <v>489</v>
      </c>
      <c r="D9" s="1476">
        <f>'BS old'!D11</f>
        <v>0</v>
      </c>
      <c r="E9" s="1476"/>
      <c r="F9" s="1476"/>
      <c r="G9" s="1473">
        <f>'BS old'!F11</f>
        <v>0</v>
      </c>
      <c r="H9" s="1474"/>
      <c r="I9" s="1477"/>
      <c r="J9" s="428"/>
    </row>
    <row r="10" spans="1:13" s="429" customFormat="1" ht="27.95" customHeight="1" x14ac:dyDescent="0.25">
      <c r="A10" s="1527"/>
      <c r="B10" s="1554"/>
      <c r="C10" s="1551"/>
      <c r="D10" s="1476">
        <f>'BS old'!E11</f>
        <v>0</v>
      </c>
      <c r="E10" s="1476"/>
      <c r="F10" s="1476"/>
      <c r="G10" s="498"/>
      <c r="H10" s="1473">
        <f>'BS old'!G11</f>
        <v>0</v>
      </c>
      <c r="I10" s="1474"/>
      <c r="J10" s="1475"/>
    </row>
    <row r="11" spans="1:13" s="429" customFormat="1" ht="27.95" customHeight="1" x14ac:dyDescent="0.25">
      <c r="A11" s="1527" t="s">
        <v>490</v>
      </c>
      <c r="B11" s="1659" t="s">
        <v>1491</v>
      </c>
      <c r="C11" s="1551" t="s">
        <v>492</v>
      </c>
      <c r="D11" s="1476">
        <f>'BS old'!D12</f>
        <v>0</v>
      </c>
      <c r="E11" s="1476"/>
      <c r="F11" s="1476"/>
      <c r="G11" s="1473">
        <f>'BS old'!F12</f>
        <v>0</v>
      </c>
      <c r="H11" s="1474"/>
      <c r="I11" s="1477"/>
      <c r="J11" s="541"/>
    </row>
    <row r="12" spans="1:13" s="429" customFormat="1" ht="27.95" customHeight="1" x14ac:dyDescent="0.25">
      <c r="A12" s="1527"/>
      <c r="B12" s="1554"/>
      <c r="C12" s="1551"/>
      <c r="D12" s="1476">
        <f>'BS old'!E12</f>
        <v>0</v>
      </c>
      <c r="E12" s="1476"/>
      <c r="F12" s="1476"/>
      <c r="G12" s="498"/>
      <c r="H12" s="1473">
        <f>'BS old'!G12</f>
        <v>0</v>
      </c>
      <c r="I12" s="1474"/>
      <c r="J12" s="1475"/>
    </row>
    <row r="13" spans="1:13" s="337" customFormat="1" ht="27.95" customHeight="1" x14ac:dyDescent="0.25">
      <c r="A13" s="1525" t="s">
        <v>493</v>
      </c>
      <c r="B13" s="1611" t="s">
        <v>1492</v>
      </c>
      <c r="C13" s="1597" t="s">
        <v>495</v>
      </c>
      <c r="D13" s="1476">
        <f>'BS old'!D13</f>
        <v>0</v>
      </c>
      <c r="E13" s="1476"/>
      <c r="F13" s="1476"/>
      <c r="G13" s="1473">
        <f>'BS old'!F13</f>
        <v>0</v>
      </c>
      <c r="H13" s="1474"/>
      <c r="I13" s="1477"/>
      <c r="J13" s="428"/>
    </row>
    <row r="14" spans="1:13" s="337" customFormat="1" ht="27.95" customHeight="1" x14ac:dyDescent="0.25">
      <c r="A14" s="1526"/>
      <c r="B14" s="1557"/>
      <c r="C14" s="1514"/>
      <c r="D14" s="1476">
        <f>'BS old'!E13</f>
        <v>0</v>
      </c>
      <c r="E14" s="1476"/>
      <c r="F14" s="1476"/>
      <c r="G14" s="498"/>
      <c r="H14" s="1473">
        <f>'BS old'!G13</f>
        <v>0</v>
      </c>
      <c r="I14" s="1474"/>
      <c r="J14" s="1475"/>
    </row>
    <row r="15" spans="1:13" s="337" customFormat="1" ht="27.95" customHeight="1" x14ac:dyDescent="0.25">
      <c r="A15" s="1524" t="s">
        <v>496</v>
      </c>
      <c r="B15" s="1611" t="s">
        <v>1493</v>
      </c>
      <c r="C15" s="1597" t="s">
        <v>498</v>
      </c>
      <c r="D15" s="1476">
        <f>'BS old'!D14</f>
        <v>0</v>
      </c>
      <c r="E15" s="1476"/>
      <c r="F15" s="1476"/>
      <c r="G15" s="1473">
        <f>'BS old'!F14</f>
        <v>0</v>
      </c>
      <c r="H15" s="1474"/>
      <c r="I15" s="1477"/>
      <c r="J15" s="428"/>
    </row>
    <row r="16" spans="1:13" s="337" customFormat="1" ht="27.95" customHeight="1" x14ac:dyDescent="0.25">
      <c r="A16" s="1524"/>
      <c r="B16" s="1557"/>
      <c r="C16" s="1514"/>
      <c r="D16" s="1476">
        <f>'BS old'!E14</f>
        <v>0</v>
      </c>
      <c r="E16" s="1476"/>
      <c r="F16" s="1476"/>
      <c r="G16" s="498"/>
      <c r="H16" s="1473">
        <f>'BS old'!G14</f>
        <v>0</v>
      </c>
      <c r="I16" s="1474"/>
      <c r="J16" s="1475"/>
    </row>
    <row r="17" spans="1:10" s="337" customFormat="1" ht="27.95" customHeight="1" x14ac:dyDescent="0.25">
      <c r="A17" s="1524" t="s">
        <v>499</v>
      </c>
      <c r="B17" s="1611" t="s">
        <v>1494</v>
      </c>
      <c r="C17" s="1597" t="s">
        <v>501</v>
      </c>
      <c r="D17" s="1476">
        <f>'BS old'!D15</f>
        <v>0</v>
      </c>
      <c r="E17" s="1476"/>
      <c r="F17" s="1476"/>
      <c r="G17" s="1473">
        <f>'BS old'!F15</f>
        <v>0</v>
      </c>
      <c r="H17" s="1474"/>
      <c r="I17" s="1477"/>
      <c r="J17" s="428"/>
    </row>
    <row r="18" spans="1:10" s="337" customFormat="1" ht="27.95" customHeight="1" x14ac:dyDescent="0.25">
      <c r="A18" s="1524"/>
      <c r="B18" s="1557"/>
      <c r="C18" s="1514"/>
      <c r="D18" s="1476">
        <f>'BS old'!E15</f>
        <v>0</v>
      </c>
      <c r="E18" s="1476"/>
      <c r="F18" s="1476"/>
      <c r="G18" s="498"/>
      <c r="H18" s="1473">
        <f>'BS old'!G15</f>
        <v>0</v>
      </c>
      <c r="I18" s="1474"/>
      <c r="J18" s="1475"/>
    </row>
    <row r="19" spans="1:10" s="337" customFormat="1" ht="27.95" customHeight="1" x14ac:dyDescent="0.25">
      <c r="A19" s="1524" t="s">
        <v>502</v>
      </c>
      <c r="B19" s="1611" t="s">
        <v>1495</v>
      </c>
      <c r="C19" s="1597" t="s">
        <v>504</v>
      </c>
      <c r="D19" s="1476">
        <f>'BS old'!D16</f>
        <v>0</v>
      </c>
      <c r="E19" s="1476"/>
      <c r="F19" s="1476"/>
      <c r="G19" s="1473">
        <f>'BS old'!F16</f>
        <v>0</v>
      </c>
      <c r="H19" s="1474"/>
      <c r="I19" s="1477"/>
      <c r="J19" s="428"/>
    </row>
    <row r="20" spans="1:10" s="337" customFormat="1" ht="27.95" customHeight="1" x14ac:dyDescent="0.25">
      <c r="A20" s="1524"/>
      <c r="B20" s="1557"/>
      <c r="C20" s="1514"/>
      <c r="D20" s="1476">
        <f>'BS old'!E16</f>
        <v>0</v>
      </c>
      <c r="E20" s="1476"/>
      <c r="F20" s="1476"/>
      <c r="G20" s="498"/>
      <c r="H20" s="1473">
        <f>'BS old'!G16</f>
        <v>0</v>
      </c>
      <c r="I20" s="1474"/>
      <c r="J20" s="1475"/>
    </row>
    <row r="21" spans="1:10" s="337" customFormat="1" ht="27.95" customHeight="1" x14ac:dyDescent="0.25">
      <c r="A21" s="1524" t="s">
        <v>505</v>
      </c>
      <c r="B21" s="1611" t="s">
        <v>1496</v>
      </c>
      <c r="C21" s="1597" t="s">
        <v>507</v>
      </c>
      <c r="D21" s="1476">
        <f>'BS old'!D17</f>
        <v>0</v>
      </c>
      <c r="E21" s="1476"/>
      <c r="F21" s="1476"/>
      <c r="G21" s="1473">
        <f>'BS old'!F17</f>
        <v>0</v>
      </c>
      <c r="H21" s="1474"/>
      <c r="I21" s="1477"/>
      <c r="J21" s="428"/>
    </row>
    <row r="22" spans="1:10" s="337" customFormat="1" ht="27.95" customHeight="1" x14ac:dyDescent="0.25">
      <c r="A22" s="1524"/>
      <c r="B22" s="1557"/>
      <c r="C22" s="1514"/>
      <c r="D22" s="1476">
        <f>'BS old'!E17</f>
        <v>0</v>
      </c>
      <c r="E22" s="1476"/>
      <c r="F22" s="1476"/>
      <c r="G22" s="498"/>
      <c r="H22" s="1473">
        <f>'BS old'!G17</f>
        <v>0</v>
      </c>
      <c r="I22" s="1474"/>
      <c r="J22" s="1475"/>
    </row>
    <row r="23" spans="1:10" s="337" customFormat="1" ht="27.95" customHeight="1" x14ac:dyDescent="0.25">
      <c r="A23" s="1524" t="s">
        <v>508</v>
      </c>
      <c r="B23" s="1611" t="s">
        <v>1497</v>
      </c>
      <c r="C23" s="1597" t="s">
        <v>510</v>
      </c>
      <c r="D23" s="1476">
        <f>'BS old'!D18</f>
        <v>0</v>
      </c>
      <c r="E23" s="1476"/>
      <c r="F23" s="1476"/>
      <c r="G23" s="1473">
        <f>'BS old'!F18</f>
        <v>0</v>
      </c>
      <c r="H23" s="1474"/>
      <c r="I23" s="1477"/>
      <c r="J23" s="428"/>
    </row>
    <row r="24" spans="1:10" s="337" customFormat="1" ht="27.95" customHeight="1" x14ac:dyDescent="0.25">
      <c r="A24" s="1524"/>
      <c r="B24" s="1557"/>
      <c r="C24" s="1514"/>
      <c r="D24" s="1476">
        <f>'BS old'!E18</f>
        <v>0</v>
      </c>
      <c r="E24" s="1476"/>
      <c r="F24" s="1476"/>
      <c r="G24" s="498"/>
      <c r="H24" s="1473">
        <f>'BS old'!G18</f>
        <v>0</v>
      </c>
      <c r="I24" s="1474"/>
      <c r="J24" s="1475"/>
    </row>
    <row r="25" spans="1:10" s="337" customFormat="1" ht="27.95" customHeight="1" x14ac:dyDescent="0.25">
      <c r="A25" s="1524" t="s">
        <v>511</v>
      </c>
      <c r="B25" s="1611" t="s">
        <v>1498</v>
      </c>
      <c r="C25" s="1597" t="s">
        <v>513</v>
      </c>
      <c r="D25" s="1476">
        <f>'BS old'!D19</f>
        <v>0</v>
      </c>
      <c r="E25" s="1476"/>
      <c r="F25" s="1476"/>
      <c r="G25" s="1473">
        <f>'BS old'!F19</f>
        <v>0</v>
      </c>
      <c r="H25" s="1474"/>
      <c r="I25" s="1477"/>
      <c r="J25" s="428"/>
    </row>
    <row r="26" spans="1:10" s="337" customFormat="1" ht="27.95" customHeight="1" x14ac:dyDescent="0.25">
      <c r="A26" s="1524"/>
      <c r="B26" s="1557"/>
      <c r="C26" s="1514"/>
      <c r="D26" s="1476">
        <f>'BS old'!E19</f>
        <v>0</v>
      </c>
      <c r="E26" s="1476"/>
      <c r="F26" s="1476"/>
      <c r="G26" s="498"/>
      <c r="H26" s="1473">
        <f>'BS old'!G19</f>
        <v>0</v>
      </c>
      <c r="I26" s="1474"/>
      <c r="J26" s="1475"/>
    </row>
    <row r="27" spans="1:10" s="429" customFormat="1" ht="27.95" customHeight="1" x14ac:dyDescent="0.25">
      <c r="A27" s="1540" t="s">
        <v>514</v>
      </c>
      <c r="B27" s="1654" t="s">
        <v>1499</v>
      </c>
      <c r="C27" s="1602" t="s">
        <v>516</v>
      </c>
      <c r="D27" s="1476">
        <f>'BS old'!D20</f>
        <v>0</v>
      </c>
      <c r="E27" s="1476"/>
      <c r="F27" s="1476"/>
      <c r="G27" s="1473">
        <f>'BS old'!F20</f>
        <v>0</v>
      </c>
      <c r="H27" s="1474"/>
      <c r="I27" s="1477"/>
      <c r="J27" s="428"/>
    </row>
    <row r="28" spans="1:10" s="429" customFormat="1" ht="27.95" customHeight="1" x14ac:dyDescent="0.25">
      <c r="A28" s="1527"/>
      <c r="B28" s="1593"/>
      <c r="C28" s="1603"/>
      <c r="D28" s="1476">
        <f>'BS old'!E20</f>
        <v>0</v>
      </c>
      <c r="E28" s="1476"/>
      <c r="F28" s="1476"/>
      <c r="G28" s="498"/>
      <c r="H28" s="1473">
        <f>'BS old'!G20</f>
        <v>0</v>
      </c>
      <c r="I28" s="1474"/>
      <c r="J28" s="1475"/>
    </row>
    <row r="29" spans="1:10" s="337" customFormat="1" ht="27.95" customHeight="1" x14ac:dyDescent="0.25">
      <c r="A29" s="1525" t="s">
        <v>517</v>
      </c>
      <c r="B29" s="1611" t="s">
        <v>1500</v>
      </c>
      <c r="C29" s="1597" t="s">
        <v>519</v>
      </c>
      <c r="D29" s="1476">
        <f>'BS old'!D21</f>
        <v>0</v>
      </c>
      <c r="E29" s="1476"/>
      <c r="F29" s="1476"/>
      <c r="G29" s="1473">
        <f>'BS old'!F21</f>
        <v>0</v>
      </c>
      <c r="H29" s="1474"/>
      <c r="I29" s="1477"/>
      <c r="J29" s="428"/>
    </row>
    <row r="30" spans="1:10" s="337" customFormat="1" ht="27.95" customHeight="1" x14ac:dyDescent="0.25">
      <c r="A30" s="1535"/>
      <c r="B30" s="1557"/>
      <c r="C30" s="1514"/>
      <c r="D30" s="1476">
        <f>'BS old'!E21</f>
        <v>0</v>
      </c>
      <c r="E30" s="1476"/>
      <c r="F30" s="1476"/>
      <c r="G30" s="498"/>
      <c r="H30" s="1473">
        <f>'BS old'!G21</f>
        <v>0</v>
      </c>
      <c r="I30" s="1474"/>
      <c r="J30" s="1475"/>
    </row>
    <row r="31" spans="1:10" s="337" customFormat="1" ht="27.95" customHeight="1" x14ac:dyDescent="0.25">
      <c r="A31" s="1524" t="s">
        <v>496</v>
      </c>
      <c r="B31" s="1611" t="s">
        <v>1501</v>
      </c>
      <c r="C31" s="1597" t="s">
        <v>521</v>
      </c>
      <c r="D31" s="1476">
        <f>'BS old'!D22</f>
        <v>0</v>
      </c>
      <c r="E31" s="1476"/>
      <c r="F31" s="1476"/>
      <c r="G31" s="1604">
        <f>'BS old'!F22</f>
        <v>0</v>
      </c>
      <c r="H31" s="1605"/>
      <c r="I31" s="1606"/>
      <c r="J31" s="428"/>
    </row>
    <row r="32" spans="1:10" s="337" customFormat="1" ht="27.95" customHeight="1" thickBot="1" x14ac:dyDescent="0.3">
      <c r="A32" s="1524"/>
      <c r="B32" s="1557"/>
      <c r="C32" s="1514"/>
      <c r="D32" s="1476">
        <f>'BS old'!E22</f>
        <v>0</v>
      </c>
      <c r="E32" s="1476"/>
      <c r="F32" s="1476"/>
      <c r="G32" s="498"/>
      <c r="H32" s="1473">
        <f>'BS old'!G22</f>
        <v>0</v>
      </c>
      <c r="I32" s="1474"/>
      <c r="J32" s="1475"/>
    </row>
    <row r="33" spans="1:10" s="337" customFormat="1" ht="11.25" customHeight="1" x14ac:dyDescent="0.25">
      <c r="A33" s="1584" t="s">
        <v>1483</v>
      </c>
      <c r="B33" s="1586" t="s">
        <v>1484</v>
      </c>
      <c r="C33" s="1588" t="s">
        <v>1485</v>
      </c>
      <c r="D33" s="1490" t="s">
        <v>1486</v>
      </c>
      <c r="E33" s="1505"/>
      <c r="F33" s="1505"/>
      <c r="G33" s="1505"/>
      <c r="H33" s="1491"/>
      <c r="I33" s="1485" t="s">
        <v>1464</v>
      </c>
      <c r="J33" s="1486"/>
    </row>
    <row r="34" spans="1:10" s="337" customFormat="1" ht="11.25" customHeight="1" x14ac:dyDescent="0.25">
      <c r="A34" s="1585"/>
      <c r="B34" s="1587"/>
      <c r="C34" s="1589"/>
      <c r="D34" s="1546">
        <v>1</v>
      </c>
      <c r="E34" s="1478" t="s">
        <v>1487</v>
      </c>
      <c r="F34" s="1496"/>
      <c r="G34" s="1655" t="s">
        <v>1068</v>
      </c>
      <c r="H34" s="1656"/>
      <c r="I34" s="1480"/>
      <c r="J34" s="1487"/>
    </row>
    <row r="35" spans="1:10" s="337" customFormat="1" ht="12" customHeight="1" x14ac:dyDescent="0.25">
      <c r="A35" s="1544"/>
      <c r="B35" s="1543"/>
      <c r="C35" s="1552"/>
      <c r="D35" s="1590"/>
      <c r="E35" s="1478" t="s">
        <v>1488</v>
      </c>
      <c r="F35" s="1496"/>
      <c r="G35" s="1657"/>
      <c r="H35" s="1658"/>
      <c r="I35" s="1478" t="s">
        <v>1066</v>
      </c>
      <c r="J35" s="1479"/>
    </row>
    <row r="36" spans="1:10" ht="27.95" customHeight="1" x14ac:dyDescent="0.25">
      <c r="A36" s="1556" t="s">
        <v>499</v>
      </c>
      <c r="B36" s="1611" t="s">
        <v>1502</v>
      </c>
      <c r="C36" s="1514" t="s">
        <v>523</v>
      </c>
      <c r="D36" s="1607">
        <f>'BS old'!D23</f>
        <v>0</v>
      </c>
      <c r="E36" s="1607"/>
      <c r="F36" s="1607"/>
      <c r="G36" s="1488">
        <f>'BS old'!F23</f>
        <v>0</v>
      </c>
      <c r="H36" s="1489"/>
      <c r="I36" s="1608"/>
      <c r="J36" s="542"/>
    </row>
    <row r="37" spans="1:10" ht="27.95" customHeight="1" x14ac:dyDescent="0.25">
      <c r="A37" s="1524"/>
      <c r="B37" s="1557"/>
      <c r="C37" s="1512"/>
      <c r="D37" s="1476">
        <f>'BS old'!E23</f>
        <v>0</v>
      </c>
      <c r="E37" s="1476"/>
      <c r="F37" s="1476"/>
      <c r="G37" s="543"/>
      <c r="H37" s="1473">
        <f>'BS old'!G23</f>
        <v>0</v>
      </c>
      <c r="I37" s="1474"/>
      <c r="J37" s="1475"/>
    </row>
    <row r="38" spans="1:10" ht="27.95" customHeight="1" x14ac:dyDescent="0.25">
      <c r="A38" s="1524" t="s">
        <v>502</v>
      </c>
      <c r="B38" s="1611" t="s">
        <v>1503</v>
      </c>
      <c r="C38" s="1512" t="s">
        <v>525</v>
      </c>
      <c r="D38" s="1476">
        <f>'BS old'!D24</f>
        <v>0</v>
      </c>
      <c r="E38" s="1476"/>
      <c r="F38" s="1476"/>
      <c r="G38" s="1473">
        <f>'BS old'!F24</f>
        <v>0</v>
      </c>
      <c r="H38" s="1474"/>
      <c r="I38" s="1477"/>
      <c r="J38" s="542"/>
    </row>
    <row r="39" spans="1:10" ht="27.95" customHeight="1" x14ac:dyDescent="0.25">
      <c r="A39" s="1524"/>
      <c r="B39" s="1557"/>
      <c r="C39" s="1512"/>
      <c r="D39" s="1476">
        <f>'BS old'!E24</f>
        <v>0</v>
      </c>
      <c r="E39" s="1476"/>
      <c r="F39" s="1476"/>
      <c r="G39" s="543"/>
      <c r="H39" s="1473">
        <f>'BS old'!G24</f>
        <v>0</v>
      </c>
      <c r="I39" s="1474"/>
      <c r="J39" s="1475"/>
    </row>
    <row r="40" spans="1:10" ht="27.95" customHeight="1" x14ac:dyDescent="0.25">
      <c r="A40" s="1524" t="s">
        <v>505</v>
      </c>
      <c r="B40" s="1611" t="s">
        <v>1504</v>
      </c>
      <c r="C40" s="1514" t="s">
        <v>527</v>
      </c>
      <c r="D40" s="1476">
        <f>'BS old'!D25</f>
        <v>0</v>
      </c>
      <c r="E40" s="1476"/>
      <c r="F40" s="1476"/>
      <c r="G40" s="1473">
        <f>'BS old'!F25</f>
        <v>0</v>
      </c>
      <c r="H40" s="1474"/>
      <c r="I40" s="1477"/>
      <c r="J40" s="542"/>
    </row>
    <row r="41" spans="1:10" ht="27.95" customHeight="1" x14ac:dyDescent="0.25">
      <c r="A41" s="1524"/>
      <c r="B41" s="1557"/>
      <c r="C41" s="1512"/>
      <c r="D41" s="1476">
        <f>'BS old'!E25</f>
        <v>0</v>
      </c>
      <c r="E41" s="1476"/>
      <c r="F41" s="1476"/>
      <c r="G41" s="543"/>
      <c r="H41" s="1473">
        <f>'BS old'!G25</f>
        <v>0</v>
      </c>
      <c r="I41" s="1474"/>
      <c r="J41" s="1475"/>
    </row>
    <row r="42" spans="1:10" ht="27.95" customHeight="1" x14ac:dyDescent="0.25">
      <c r="A42" s="1524" t="s">
        <v>508</v>
      </c>
      <c r="B42" s="1611" t="s">
        <v>1505</v>
      </c>
      <c r="C42" s="1512" t="s">
        <v>529</v>
      </c>
      <c r="D42" s="1476">
        <f>'BS old'!D26</f>
        <v>0</v>
      </c>
      <c r="E42" s="1476"/>
      <c r="F42" s="1476"/>
      <c r="G42" s="1473">
        <f>'BS old'!F26</f>
        <v>0</v>
      </c>
      <c r="H42" s="1474"/>
      <c r="I42" s="1477"/>
      <c r="J42" s="542"/>
    </row>
    <row r="43" spans="1:10" ht="27.95" customHeight="1" x14ac:dyDescent="0.25">
      <c r="A43" s="1524"/>
      <c r="B43" s="1557"/>
      <c r="C43" s="1512"/>
      <c r="D43" s="1476">
        <f>'BS old'!E26</f>
        <v>0</v>
      </c>
      <c r="E43" s="1476"/>
      <c r="F43" s="1476"/>
      <c r="G43" s="543"/>
      <c r="H43" s="1473">
        <f>'BS old'!G26</f>
        <v>0</v>
      </c>
      <c r="I43" s="1474"/>
      <c r="J43" s="1475"/>
    </row>
    <row r="44" spans="1:10" ht="27.95" customHeight="1" x14ac:dyDescent="0.25">
      <c r="A44" s="1524" t="s">
        <v>511</v>
      </c>
      <c r="B44" s="1611" t="s">
        <v>1506</v>
      </c>
      <c r="C44" s="1514" t="s">
        <v>531</v>
      </c>
      <c r="D44" s="1476">
        <f>'BS old'!D27</f>
        <v>0</v>
      </c>
      <c r="E44" s="1476"/>
      <c r="F44" s="1476"/>
      <c r="G44" s="1473">
        <f>'BS old'!F27</f>
        <v>0</v>
      </c>
      <c r="H44" s="1474"/>
      <c r="I44" s="1477"/>
      <c r="J44" s="542"/>
    </row>
    <row r="45" spans="1:10" ht="27.95" customHeight="1" x14ac:dyDescent="0.25">
      <c r="A45" s="1524"/>
      <c r="B45" s="1557"/>
      <c r="C45" s="1512"/>
      <c r="D45" s="1476">
        <f>'BS old'!E27</f>
        <v>0</v>
      </c>
      <c r="E45" s="1476"/>
      <c r="F45" s="1476"/>
      <c r="G45" s="543"/>
      <c r="H45" s="1473">
        <f>'BS old'!G27</f>
        <v>0</v>
      </c>
      <c r="I45" s="1474"/>
      <c r="J45" s="1475"/>
    </row>
    <row r="46" spans="1:10" ht="27.95" customHeight="1" x14ac:dyDescent="0.25">
      <c r="A46" s="1524" t="s">
        <v>532</v>
      </c>
      <c r="B46" s="1611" t="s">
        <v>1507</v>
      </c>
      <c r="C46" s="1512" t="s">
        <v>534</v>
      </c>
      <c r="D46" s="1476">
        <f>'BS old'!D28</f>
        <v>0</v>
      </c>
      <c r="E46" s="1476"/>
      <c r="F46" s="1476"/>
      <c r="G46" s="1473">
        <f>'BS old'!F28</f>
        <v>0</v>
      </c>
      <c r="H46" s="1474"/>
      <c r="I46" s="1477"/>
      <c r="J46" s="542"/>
    </row>
    <row r="47" spans="1:10" ht="27.95" customHeight="1" x14ac:dyDescent="0.25">
      <c r="A47" s="1524"/>
      <c r="B47" s="1557"/>
      <c r="C47" s="1512"/>
      <c r="D47" s="1476">
        <f>'BS old'!E28</f>
        <v>0</v>
      </c>
      <c r="E47" s="1476"/>
      <c r="F47" s="1476"/>
      <c r="G47" s="543"/>
      <c r="H47" s="1473">
        <f>'BS old'!G28</f>
        <v>0</v>
      </c>
      <c r="I47" s="1474"/>
      <c r="J47" s="1475"/>
    </row>
    <row r="48" spans="1:10" ht="27.95" customHeight="1" x14ac:dyDescent="0.25">
      <c r="A48" s="1524" t="s">
        <v>535</v>
      </c>
      <c r="B48" s="1611" t="s">
        <v>1508</v>
      </c>
      <c r="C48" s="1514" t="s">
        <v>537</v>
      </c>
      <c r="D48" s="1476">
        <f>'BS old'!D29</f>
        <v>0</v>
      </c>
      <c r="E48" s="1476"/>
      <c r="F48" s="1476"/>
      <c r="G48" s="1473">
        <f>'BS old'!F29</f>
        <v>0</v>
      </c>
      <c r="H48" s="1474"/>
      <c r="I48" s="1477"/>
      <c r="J48" s="542"/>
    </row>
    <row r="49" spans="1:10" ht="27.95" customHeight="1" x14ac:dyDescent="0.25">
      <c r="A49" s="1524"/>
      <c r="B49" s="1557"/>
      <c r="C49" s="1512"/>
      <c r="D49" s="1476">
        <f>'BS old'!E29</f>
        <v>0</v>
      </c>
      <c r="E49" s="1476"/>
      <c r="F49" s="1476"/>
      <c r="G49" s="544"/>
      <c r="H49" s="1473">
        <f>'BS old'!G29</f>
        <v>0</v>
      </c>
      <c r="I49" s="1474"/>
      <c r="J49" s="1475"/>
    </row>
    <row r="50" spans="1:10" ht="27.95" customHeight="1" x14ac:dyDescent="0.25">
      <c r="A50" s="1540" t="s">
        <v>538</v>
      </c>
      <c r="B50" s="1659" t="s">
        <v>1509</v>
      </c>
      <c r="C50" s="1512" t="s">
        <v>540</v>
      </c>
      <c r="D50" s="1476">
        <f>'BS old'!D30</f>
        <v>0</v>
      </c>
      <c r="E50" s="1476"/>
      <c r="F50" s="1476"/>
      <c r="G50" s="1473">
        <f>'BS old'!F30</f>
        <v>0</v>
      </c>
      <c r="H50" s="1474"/>
      <c r="I50" s="1477"/>
      <c r="J50" s="542"/>
    </row>
    <row r="51" spans="1:10" ht="27.95" customHeight="1" x14ac:dyDescent="0.25">
      <c r="A51" s="1540"/>
      <c r="B51" s="1554"/>
      <c r="C51" s="1512"/>
      <c r="D51" s="1476">
        <f>'BS old'!E30</f>
        <v>0</v>
      </c>
      <c r="E51" s="1476"/>
      <c r="F51" s="1476"/>
      <c r="G51" s="544"/>
      <c r="H51" s="1473">
        <f>'BS old'!G30</f>
        <v>0</v>
      </c>
      <c r="I51" s="1474"/>
      <c r="J51" s="1475"/>
    </row>
    <row r="52" spans="1:10" s="361" customFormat="1" ht="27.95" customHeight="1" x14ac:dyDescent="0.25">
      <c r="A52" s="1542" t="s">
        <v>541</v>
      </c>
      <c r="B52" s="1611" t="s">
        <v>1510</v>
      </c>
      <c r="C52" s="1514" t="s">
        <v>543</v>
      </c>
      <c r="D52" s="1476">
        <f>'BS old'!D31</f>
        <v>0</v>
      </c>
      <c r="E52" s="1476"/>
      <c r="F52" s="1476"/>
      <c r="G52" s="1473">
        <f>'BS old'!F31</f>
        <v>0</v>
      </c>
      <c r="H52" s="1474"/>
      <c r="I52" s="1477"/>
      <c r="J52" s="542"/>
    </row>
    <row r="53" spans="1:10" s="361" customFormat="1" ht="27.95" customHeight="1" x14ac:dyDescent="0.25">
      <c r="A53" s="1542"/>
      <c r="B53" s="1557"/>
      <c r="C53" s="1512"/>
      <c r="D53" s="1476">
        <f>'BS old'!E31</f>
        <v>0</v>
      </c>
      <c r="E53" s="1476"/>
      <c r="F53" s="1476"/>
      <c r="G53" s="544"/>
      <c r="H53" s="1473">
        <f>'BS old'!G31</f>
        <v>0</v>
      </c>
      <c r="I53" s="1474"/>
      <c r="J53" s="1475"/>
    </row>
    <row r="54" spans="1:10" ht="27.95" customHeight="1" x14ac:dyDescent="0.25">
      <c r="A54" s="1524" t="s">
        <v>496</v>
      </c>
      <c r="B54" s="1611" t="s">
        <v>1511</v>
      </c>
      <c r="C54" s="1512" t="s">
        <v>545</v>
      </c>
      <c r="D54" s="1476">
        <f>'BS old'!D32</f>
        <v>0</v>
      </c>
      <c r="E54" s="1476"/>
      <c r="F54" s="1476"/>
      <c r="G54" s="1473">
        <f>'BS old'!F32</f>
        <v>0</v>
      </c>
      <c r="H54" s="1474"/>
      <c r="I54" s="1477"/>
      <c r="J54" s="542"/>
    </row>
    <row r="55" spans="1:10" ht="27.95" customHeight="1" x14ac:dyDescent="0.25">
      <c r="A55" s="1524"/>
      <c r="B55" s="1557"/>
      <c r="C55" s="1512"/>
      <c r="D55" s="1476">
        <f>'BS old'!E32</f>
        <v>0</v>
      </c>
      <c r="E55" s="1476"/>
      <c r="F55" s="1476"/>
      <c r="G55" s="544"/>
      <c r="H55" s="1473">
        <f>'BS old'!G32</f>
        <v>0</v>
      </c>
      <c r="I55" s="1474"/>
      <c r="J55" s="1475"/>
    </row>
    <row r="56" spans="1:10" ht="27.95" customHeight="1" x14ac:dyDescent="0.25">
      <c r="A56" s="1524" t="s">
        <v>499</v>
      </c>
      <c r="B56" s="1611" t="s">
        <v>1512</v>
      </c>
      <c r="C56" s="1514" t="s">
        <v>547</v>
      </c>
      <c r="D56" s="1476">
        <f>'BS old'!D33</f>
        <v>0</v>
      </c>
      <c r="E56" s="1476"/>
      <c r="F56" s="1476"/>
      <c r="G56" s="1473">
        <f>'BS old'!F33</f>
        <v>0</v>
      </c>
      <c r="H56" s="1474"/>
      <c r="I56" s="1477"/>
      <c r="J56" s="542"/>
    </row>
    <row r="57" spans="1:10" ht="27.95" customHeight="1" x14ac:dyDescent="0.25">
      <c r="A57" s="1524"/>
      <c r="B57" s="1557"/>
      <c r="C57" s="1512"/>
      <c r="D57" s="1476">
        <f>'BS old'!E33</f>
        <v>0</v>
      </c>
      <c r="E57" s="1476"/>
      <c r="F57" s="1476"/>
      <c r="G57" s="544"/>
      <c r="H57" s="1473">
        <f>'BS old'!G33</f>
        <v>0</v>
      </c>
      <c r="I57" s="1474"/>
      <c r="J57" s="1475"/>
    </row>
    <row r="58" spans="1:10" ht="27.95" customHeight="1" x14ac:dyDescent="0.25">
      <c r="A58" s="1524" t="s">
        <v>502</v>
      </c>
      <c r="B58" s="1611" t="s">
        <v>1513</v>
      </c>
      <c r="C58" s="1512" t="s">
        <v>549</v>
      </c>
      <c r="D58" s="1476">
        <f>'BS old'!D34</f>
        <v>0</v>
      </c>
      <c r="E58" s="1476"/>
      <c r="F58" s="1476"/>
      <c r="G58" s="1473">
        <f>'BS old'!F34</f>
        <v>0</v>
      </c>
      <c r="H58" s="1474"/>
      <c r="I58" s="1477"/>
      <c r="J58" s="542"/>
    </row>
    <row r="59" spans="1:10" ht="27.95" customHeight="1" x14ac:dyDescent="0.25">
      <c r="A59" s="1524"/>
      <c r="B59" s="1557"/>
      <c r="C59" s="1512"/>
      <c r="D59" s="1476">
        <f>'BS old'!E34</f>
        <v>0</v>
      </c>
      <c r="E59" s="1476"/>
      <c r="F59" s="1476"/>
      <c r="G59" s="544"/>
      <c r="H59" s="1473">
        <f>'BS old'!G34</f>
        <v>0</v>
      </c>
      <c r="I59" s="1474"/>
      <c r="J59" s="1475"/>
    </row>
    <row r="60" spans="1:10" ht="27.95" customHeight="1" x14ac:dyDescent="0.25">
      <c r="A60" s="1524" t="s">
        <v>505</v>
      </c>
      <c r="B60" s="1611" t="s">
        <v>1514</v>
      </c>
      <c r="C60" s="1514" t="s">
        <v>551</v>
      </c>
      <c r="D60" s="1476">
        <f>'BS old'!D35</f>
        <v>0</v>
      </c>
      <c r="E60" s="1476"/>
      <c r="F60" s="1476"/>
      <c r="G60" s="1473">
        <f>'BS old'!F35</f>
        <v>0</v>
      </c>
      <c r="H60" s="1474"/>
      <c r="I60" s="1477"/>
      <c r="J60" s="542"/>
    </row>
    <row r="61" spans="1:10" ht="27.95" customHeight="1" x14ac:dyDescent="0.25">
      <c r="A61" s="1524"/>
      <c r="B61" s="1557"/>
      <c r="C61" s="1512"/>
      <c r="D61" s="1476">
        <f>'BS old'!E35</f>
        <v>0</v>
      </c>
      <c r="E61" s="1476"/>
      <c r="F61" s="1476"/>
      <c r="G61" s="544"/>
      <c r="H61" s="1473">
        <f>'BS old'!G35</f>
        <v>0</v>
      </c>
      <c r="I61" s="1474"/>
      <c r="J61" s="1475"/>
    </row>
    <row r="62" spans="1:10" ht="27.95" customHeight="1" x14ac:dyDescent="0.25">
      <c r="A62" s="1524" t="s">
        <v>508</v>
      </c>
      <c r="B62" s="1611" t="s">
        <v>1515</v>
      </c>
      <c r="C62" s="1512" t="s">
        <v>553</v>
      </c>
      <c r="D62" s="1476">
        <f>'BS old'!D36</f>
        <v>0</v>
      </c>
      <c r="E62" s="1476"/>
      <c r="F62" s="1476"/>
      <c r="G62" s="1473">
        <f>'BS old'!F36</f>
        <v>0</v>
      </c>
      <c r="H62" s="1474"/>
      <c r="I62" s="1477"/>
      <c r="J62" s="542"/>
    </row>
    <row r="63" spans="1:10" ht="27.95" customHeight="1" thickBot="1" x14ac:dyDescent="0.3">
      <c r="A63" s="1524"/>
      <c r="B63" s="1557"/>
      <c r="C63" s="1512"/>
      <c r="D63" s="1476">
        <f>'BS old'!E36</f>
        <v>0</v>
      </c>
      <c r="E63" s="1476"/>
      <c r="F63" s="1476"/>
      <c r="G63" s="498"/>
      <c r="H63" s="1473">
        <f>'BS old'!G36</f>
        <v>0</v>
      </c>
      <c r="I63" s="1474"/>
      <c r="J63" s="1475"/>
    </row>
    <row r="64" spans="1:10" ht="11.25" customHeight="1" x14ac:dyDescent="0.25">
      <c r="A64" s="1584" t="s">
        <v>1483</v>
      </c>
      <c r="B64" s="1586" t="s">
        <v>1484</v>
      </c>
      <c r="C64" s="1588" t="s">
        <v>1485</v>
      </c>
      <c r="D64" s="1490" t="s">
        <v>1486</v>
      </c>
      <c r="E64" s="1505"/>
      <c r="F64" s="1505"/>
      <c r="G64" s="1505"/>
      <c r="H64" s="1491"/>
      <c r="I64" s="1485" t="s">
        <v>1464</v>
      </c>
      <c r="J64" s="1486"/>
    </row>
    <row r="65" spans="1:10" ht="11.25" customHeight="1" x14ac:dyDescent="0.25">
      <c r="A65" s="1585"/>
      <c r="B65" s="1587"/>
      <c r="C65" s="1589"/>
      <c r="D65" s="1546">
        <v>1</v>
      </c>
      <c r="E65" s="1478" t="s">
        <v>1487</v>
      </c>
      <c r="F65" s="1496"/>
      <c r="G65" s="1655" t="s">
        <v>1068</v>
      </c>
      <c r="H65" s="1656"/>
      <c r="I65" s="1480"/>
      <c r="J65" s="1487"/>
    </row>
    <row r="66" spans="1:10" ht="11.25" customHeight="1" x14ac:dyDescent="0.25">
      <c r="A66" s="1544"/>
      <c r="B66" s="1543"/>
      <c r="C66" s="1552"/>
      <c r="D66" s="1590"/>
      <c r="E66" s="1478" t="s">
        <v>1488</v>
      </c>
      <c r="F66" s="1496"/>
      <c r="G66" s="1657"/>
      <c r="H66" s="1658"/>
      <c r="I66" s="1478" t="s">
        <v>1066</v>
      </c>
      <c r="J66" s="1479"/>
    </row>
    <row r="67" spans="1:10" ht="27.95" customHeight="1" x14ac:dyDescent="0.25">
      <c r="A67" s="1524" t="s">
        <v>511</v>
      </c>
      <c r="B67" s="1611" t="s">
        <v>1516</v>
      </c>
      <c r="C67" s="1512" t="s">
        <v>852</v>
      </c>
      <c r="D67" s="1476">
        <f>'BS old'!D37</f>
        <v>0</v>
      </c>
      <c r="E67" s="1476"/>
      <c r="F67" s="1473"/>
      <c r="G67" s="1473">
        <f>'BS old'!F37</f>
        <v>0</v>
      </c>
      <c r="H67" s="1474"/>
      <c r="I67" s="1477"/>
      <c r="J67" s="542"/>
    </row>
    <row r="68" spans="1:10" ht="27.95" customHeight="1" x14ac:dyDescent="0.25">
      <c r="A68" s="1524"/>
      <c r="B68" s="1557"/>
      <c r="C68" s="1512"/>
      <c r="D68" s="1476">
        <f>'BS old'!E37</f>
        <v>0</v>
      </c>
      <c r="E68" s="1476"/>
      <c r="F68" s="1476"/>
      <c r="G68" s="545"/>
      <c r="H68" s="1473">
        <f>'BS old'!G37</f>
        <v>0</v>
      </c>
      <c r="I68" s="1474"/>
      <c r="J68" s="1475"/>
    </row>
    <row r="69" spans="1:10" ht="27.95" customHeight="1" x14ac:dyDescent="0.25">
      <c r="A69" s="1524" t="s">
        <v>532</v>
      </c>
      <c r="B69" s="1611" t="s">
        <v>1517</v>
      </c>
      <c r="C69" s="1512" t="s">
        <v>855</v>
      </c>
      <c r="D69" s="1476">
        <f>'BS old'!D38</f>
        <v>0</v>
      </c>
      <c r="E69" s="1476"/>
      <c r="F69" s="1473"/>
      <c r="G69" s="1473">
        <f>'BS old'!F38</f>
        <v>0</v>
      </c>
      <c r="H69" s="1474"/>
      <c r="I69" s="1477"/>
      <c r="J69" s="542"/>
    </row>
    <row r="70" spans="1:10" ht="27.95" customHeight="1" x14ac:dyDescent="0.25">
      <c r="A70" s="1524"/>
      <c r="B70" s="1557"/>
      <c r="C70" s="1512"/>
      <c r="D70" s="1476">
        <f>'BS old'!E38</f>
        <v>0</v>
      </c>
      <c r="E70" s="1476"/>
      <c r="F70" s="1476"/>
      <c r="G70" s="545"/>
      <c r="H70" s="1473">
        <f>'BS old'!G38</f>
        <v>0</v>
      </c>
      <c r="I70" s="1474"/>
      <c r="J70" s="1475"/>
    </row>
    <row r="71" spans="1:10" ht="27.95" customHeight="1" x14ac:dyDescent="0.25">
      <c r="A71" s="1527" t="s">
        <v>558</v>
      </c>
      <c r="B71" s="1659" t="s">
        <v>1518</v>
      </c>
      <c r="C71" s="1512" t="s">
        <v>858</v>
      </c>
      <c r="D71" s="1476">
        <f>'BS old'!D39</f>
        <v>0</v>
      </c>
      <c r="E71" s="1476"/>
      <c r="F71" s="1473"/>
      <c r="G71" s="1473">
        <f>'BS old'!F39</f>
        <v>0</v>
      </c>
      <c r="H71" s="1474"/>
      <c r="I71" s="1477"/>
      <c r="J71" s="542"/>
    </row>
    <row r="72" spans="1:10" ht="27.95" customHeight="1" x14ac:dyDescent="0.25">
      <c r="A72" s="1527"/>
      <c r="B72" s="1554"/>
      <c r="C72" s="1512"/>
      <c r="D72" s="1476">
        <f>'BS old'!E39</f>
        <v>0</v>
      </c>
      <c r="E72" s="1476"/>
      <c r="F72" s="1476"/>
      <c r="G72" s="545"/>
      <c r="H72" s="1473">
        <f>'BS old'!G39</f>
        <v>0</v>
      </c>
      <c r="I72" s="1474"/>
      <c r="J72" s="1475"/>
    </row>
    <row r="73" spans="1:10" s="361" customFormat="1" ht="27.95" customHeight="1" x14ac:dyDescent="0.25">
      <c r="A73" s="1540" t="s">
        <v>561</v>
      </c>
      <c r="B73" s="1659" t="s">
        <v>1519</v>
      </c>
      <c r="C73" s="1512" t="s">
        <v>861</v>
      </c>
      <c r="D73" s="1476">
        <f>'BS old'!D40</f>
        <v>0</v>
      </c>
      <c r="E73" s="1476"/>
      <c r="F73" s="1473"/>
      <c r="G73" s="1473">
        <f>'BS old'!F40</f>
        <v>0</v>
      </c>
      <c r="H73" s="1474"/>
      <c r="I73" s="1477"/>
      <c r="J73" s="542"/>
    </row>
    <row r="74" spans="1:10" s="361" customFormat="1" ht="27.95" customHeight="1" x14ac:dyDescent="0.25">
      <c r="A74" s="1527"/>
      <c r="B74" s="1554"/>
      <c r="C74" s="1512"/>
      <c r="D74" s="1476">
        <f>'BS old'!E40</f>
        <v>0</v>
      </c>
      <c r="E74" s="1476"/>
      <c r="F74" s="1476"/>
      <c r="G74" s="545"/>
      <c r="H74" s="1473">
        <f>'BS old'!G40</f>
        <v>0</v>
      </c>
      <c r="I74" s="1474"/>
      <c r="J74" s="1475"/>
    </row>
    <row r="75" spans="1:10" s="361" customFormat="1" ht="27.95" customHeight="1" x14ac:dyDescent="0.25">
      <c r="A75" s="1525" t="s">
        <v>564</v>
      </c>
      <c r="B75" s="1611" t="s">
        <v>1520</v>
      </c>
      <c r="C75" s="1512" t="s">
        <v>864</v>
      </c>
      <c r="D75" s="1476">
        <f>'BS old'!D41</f>
        <v>0</v>
      </c>
      <c r="E75" s="1476"/>
      <c r="F75" s="1473"/>
      <c r="G75" s="1473">
        <f>'BS old'!F41</f>
        <v>0</v>
      </c>
      <c r="H75" s="1474"/>
      <c r="I75" s="1477"/>
      <c r="J75" s="542"/>
    </row>
    <row r="76" spans="1:10" s="361" customFormat="1" ht="27.95" customHeight="1" x14ac:dyDescent="0.25">
      <c r="A76" s="1535"/>
      <c r="B76" s="1557"/>
      <c r="C76" s="1512"/>
      <c r="D76" s="1476">
        <f>'BS old'!E41</f>
        <v>0</v>
      </c>
      <c r="E76" s="1476"/>
      <c r="F76" s="1476"/>
      <c r="G76" s="545"/>
      <c r="H76" s="1473">
        <f>'BS old'!G41</f>
        <v>0</v>
      </c>
      <c r="I76" s="1474"/>
      <c r="J76" s="1475"/>
    </row>
    <row r="77" spans="1:10" ht="27.95" customHeight="1" x14ac:dyDescent="0.25">
      <c r="A77" s="1524" t="s">
        <v>496</v>
      </c>
      <c r="B77" s="1611" t="s">
        <v>1521</v>
      </c>
      <c r="C77" s="1512" t="s">
        <v>867</v>
      </c>
      <c r="D77" s="1476">
        <f>'BS old'!D42</f>
        <v>0</v>
      </c>
      <c r="E77" s="1476"/>
      <c r="F77" s="1473"/>
      <c r="G77" s="1473">
        <f>'BS old'!F42</f>
        <v>0</v>
      </c>
      <c r="H77" s="1474"/>
      <c r="I77" s="1477"/>
      <c r="J77" s="542"/>
    </row>
    <row r="78" spans="1:10" ht="27.95" customHeight="1" x14ac:dyDescent="0.25">
      <c r="A78" s="1524"/>
      <c r="B78" s="1557"/>
      <c r="C78" s="1512"/>
      <c r="D78" s="1476">
        <f>'BS old'!E42</f>
        <v>0</v>
      </c>
      <c r="E78" s="1476"/>
      <c r="F78" s="1476"/>
      <c r="G78" s="545"/>
      <c r="H78" s="1473">
        <f>'BS old'!G42</f>
        <v>0</v>
      </c>
      <c r="I78" s="1474"/>
      <c r="J78" s="1475"/>
    </row>
    <row r="79" spans="1:10" ht="27.95" customHeight="1" x14ac:dyDescent="0.25">
      <c r="A79" s="1524" t="s">
        <v>499</v>
      </c>
      <c r="B79" s="1611" t="s">
        <v>1522</v>
      </c>
      <c r="C79" s="1512" t="s">
        <v>870</v>
      </c>
      <c r="D79" s="1476">
        <f>'BS old'!D43</f>
        <v>0</v>
      </c>
      <c r="E79" s="1476"/>
      <c r="F79" s="1473"/>
      <c r="G79" s="1473">
        <f>'BS old'!F43</f>
        <v>0</v>
      </c>
      <c r="H79" s="1474"/>
      <c r="I79" s="1477"/>
      <c r="J79" s="542"/>
    </row>
    <row r="80" spans="1:10" ht="27.95" customHeight="1" x14ac:dyDescent="0.25">
      <c r="A80" s="1524"/>
      <c r="B80" s="1557"/>
      <c r="C80" s="1512"/>
      <c r="D80" s="1476">
        <f>'BS old'!E43</f>
        <v>0</v>
      </c>
      <c r="E80" s="1476"/>
      <c r="F80" s="1476"/>
      <c r="G80" s="545"/>
      <c r="H80" s="1473">
        <f>'BS old'!G43</f>
        <v>0</v>
      </c>
      <c r="I80" s="1474"/>
      <c r="J80" s="1475"/>
    </row>
    <row r="81" spans="1:10" ht="27.95" customHeight="1" x14ac:dyDescent="0.25">
      <c r="A81" s="1524" t="s">
        <v>502</v>
      </c>
      <c r="B81" s="1611" t="s">
        <v>1523</v>
      </c>
      <c r="C81" s="1512" t="s">
        <v>873</v>
      </c>
      <c r="D81" s="1476">
        <f>'BS old'!D44</f>
        <v>0</v>
      </c>
      <c r="E81" s="1476"/>
      <c r="F81" s="1473"/>
      <c r="G81" s="1473">
        <f>'BS old'!F44</f>
        <v>0</v>
      </c>
      <c r="H81" s="1474"/>
      <c r="I81" s="1477"/>
      <c r="J81" s="542"/>
    </row>
    <row r="82" spans="1:10" ht="27.95" customHeight="1" x14ac:dyDescent="0.25">
      <c r="A82" s="1524"/>
      <c r="B82" s="1557"/>
      <c r="C82" s="1512"/>
      <c r="D82" s="1476">
        <f>'BS old'!E44</f>
        <v>0</v>
      </c>
      <c r="E82" s="1476"/>
      <c r="F82" s="1476"/>
      <c r="G82" s="545"/>
      <c r="H82" s="1473">
        <f>'BS old'!G44</f>
        <v>0</v>
      </c>
      <c r="I82" s="1474"/>
      <c r="J82" s="1475"/>
    </row>
    <row r="83" spans="1:10" ht="27.95" customHeight="1" x14ac:dyDescent="0.25">
      <c r="A83" s="1524" t="s">
        <v>505</v>
      </c>
      <c r="B83" s="1611" t="s">
        <v>1524</v>
      </c>
      <c r="C83" s="1512" t="s">
        <v>876</v>
      </c>
      <c r="D83" s="1476">
        <f>'BS old'!D45</f>
        <v>0</v>
      </c>
      <c r="E83" s="1476"/>
      <c r="F83" s="1473"/>
      <c r="G83" s="1473">
        <f>'BS old'!F45</f>
        <v>0</v>
      </c>
      <c r="H83" s="1474"/>
      <c r="I83" s="1477"/>
      <c r="J83" s="542"/>
    </row>
    <row r="84" spans="1:10" ht="27.95" customHeight="1" x14ac:dyDescent="0.25">
      <c r="A84" s="1524"/>
      <c r="B84" s="1557"/>
      <c r="C84" s="1512"/>
      <c r="D84" s="1476">
        <f>'BS old'!E45</f>
        <v>0</v>
      </c>
      <c r="E84" s="1476"/>
      <c r="F84" s="1476"/>
      <c r="G84" s="545"/>
      <c r="H84" s="1473">
        <f>'BS old'!G45</f>
        <v>0</v>
      </c>
      <c r="I84" s="1474"/>
      <c r="J84" s="1475"/>
    </row>
    <row r="85" spans="1:10" ht="27.95" customHeight="1" x14ac:dyDescent="0.25">
      <c r="A85" s="1524" t="s">
        <v>508</v>
      </c>
      <c r="B85" s="1611" t="s">
        <v>1525</v>
      </c>
      <c r="C85" s="1512" t="s">
        <v>879</v>
      </c>
      <c r="D85" s="1476">
        <f>'BS old'!D46</f>
        <v>0</v>
      </c>
      <c r="E85" s="1476"/>
      <c r="F85" s="1473"/>
      <c r="G85" s="1473">
        <f>'BS old'!F46</f>
        <v>0</v>
      </c>
      <c r="H85" s="1474"/>
      <c r="I85" s="1477"/>
      <c r="J85" s="542"/>
    </row>
    <row r="86" spans="1:10" ht="27.95" customHeight="1" x14ac:dyDescent="0.25">
      <c r="A86" s="1524"/>
      <c r="B86" s="1557"/>
      <c r="C86" s="1512"/>
      <c r="D86" s="1476">
        <f>'BS old'!E46</f>
        <v>0</v>
      </c>
      <c r="E86" s="1476"/>
      <c r="F86" s="1476"/>
      <c r="G86" s="545"/>
      <c r="H86" s="1473">
        <f>'BS old'!G46</f>
        <v>0</v>
      </c>
      <c r="I86" s="1474"/>
      <c r="J86" s="1475"/>
    </row>
    <row r="87" spans="1:10" ht="27.95" customHeight="1" x14ac:dyDescent="0.25">
      <c r="A87" s="1540" t="s">
        <v>577</v>
      </c>
      <c r="B87" s="1654" t="s">
        <v>1526</v>
      </c>
      <c r="C87" s="1512" t="s">
        <v>882</v>
      </c>
      <c r="D87" s="1476">
        <f>'BS old'!D47</f>
        <v>0</v>
      </c>
      <c r="E87" s="1476"/>
      <c r="F87" s="1473"/>
      <c r="G87" s="1473">
        <f>'BS old'!F47</f>
        <v>0</v>
      </c>
      <c r="H87" s="1474"/>
      <c r="I87" s="1477"/>
      <c r="J87" s="542"/>
    </row>
    <row r="88" spans="1:10" ht="27.95" customHeight="1" x14ac:dyDescent="0.25">
      <c r="A88" s="1527"/>
      <c r="B88" s="1593"/>
      <c r="C88" s="1512"/>
      <c r="D88" s="1476">
        <f>'BS old'!E47</f>
        <v>0</v>
      </c>
      <c r="E88" s="1476"/>
      <c r="F88" s="1476"/>
      <c r="G88" s="545"/>
      <c r="H88" s="1473">
        <f>'BS old'!G47</f>
        <v>0</v>
      </c>
      <c r="I88" s="1474"/>
      <c r="J88" s="1475"/>
    </row>
    <row r="89" spans="1:10" s="361" customFormat="1" ht="27.95" customHeight="1" x14ac:dyDescent="0.25">
      <c r="A89" s="1525" t="s">
        <v>580</v>
      </c>
      <c r="B89" s="1611" t="s">
        <v>1527</v>
      </c>
      <c r="C89" s="1512" t="s">
        <v>885</v>
      </c>
      <c r="D89" s="1476">
        <f>'BS old'!D48</f>
        <v>0</v>
      </c>
      <c r="E89" s="1476"/>
      <c r="F89" s="1473"/>
      <c r="G89" s="1473">
        <f>'BS old'!F48</f>
        <v>0</v>
      </c>
      <c r="H89" s="1474"/>
      <c r="I89" s="1477"/>
      <c r="J89" s="542"/>
    </row>
    <row r="90" spans="1:10" s="361" customFormat="1" ht="27.95" customHeight="1" x14ac:dyDescent="0.25">
      <c r="A90" s="1535"/>
      <c r="B90" s="1557"/>
      <c r="C90" s="1512"/>
      <c r="D90" s="1476">
        <f>'BS old'!E48</f>
        <v>0</v>
      </c>
      <c r="E90" s="1476"/>
      <c r="F90" s="1476"/>
      <c r="G90" s="545"/>
      <c r="H90" s="1473">
        <f>'BS old'!G48</f>
        <v>0</v>
      </c>
      <c r="I90" s="1474"/>
      <c r="J90" s="1475"/>
    </row>
    <row r="91" spans="1:10" s="361" customFormat="1" ht="27.95" customHeight="1" x14ac:dyDescent="0.25">
      <c r="A91" s="1524" t="s">
        <v>496</v>
      </c>
      <c r="B91" s="1502" t="s">
        <v>1528</v>
      </c>
      <c r="C91" s="1512" t="s">
        <v>888</v>
      </c>
      <c r="D91" s="1476">
        <f>'BS old'!D49</f>
        <v>0</v>
      </c>
      <c r="E91" s="1476"/>
      <c r="F91" s="1473"/>
      <c r="G91" s="1473">
        <f>'BS old'!F49</f>
        <v>0</v>
      </c>
      <c r="H91" s="1474"/>
      <c r="I91" s="1477"/>
      <c r="J91" s="542"/>
    </row>
    <row r="92" spans="1:10" s="361" customFormat="1" ht="27.95" customHeight="1" x14ac:dyDescent="0.25">
      <c r="A92" s="1524"/>
      <c r="B92" s="1502"/>
      <c r="C92" s="1512"/>
      <c r="D92" s="1476">
        <f>'BS old'!E49</f>
        <v>0</v>
      </c>
      <c r="E92" s="1476"/>
      <c r="F92" s="1476"/>
      <c r="G92" s="545"/>
      <c r="H92" s="1473">
        <f>'BS old'!G49</f>
        <v>0</v>
      </c>
      <c r="I92" s="1474"/>
      <c r="J92" s="1475"/>
    </row>
    <row r="93" spans="1:10" ht="27.95" customHeight="1" x14ac:dyDescent="0.25">
      <c r="A93" s="1524" t="s">
        <v>499</v>
      </c>
      <c r="B93" s="1611" t="s">
        <v>1529</v>
      </c>
      <c r="C93" s="1512" t="s">
        <v>891</v>
      </c>
      <c r="D93" s="1476">
        <f>'BS old'!D50</f>
        <v>0</v>
      </c>
      <c r="E93" s="1476"/>
      <c r="F93" s="1473"/>
      <c r="G93" s="1473">
        <f>'BS old'!F50</f>
        <v>0</v>
      </c>
      <c r="H93" s="1474"/>
      <c r="I93" s="1477"/>
      <c r="J93" s="542"/>
    </row>
    <row r="94" spans="1:10" ht="27.95" customHeight="1" thickBot="1" x14ac:dyDescent="0.3">
      <c r="A94" s="1524"/>
      <c r="B94" s="1557"/>
      <c r="C94" s="1512"/>
      <c r="D94" s="1476">
        <f>'BS old'!E50</f>
        <v>0</v>
      </c>
      <c r="E94" s="1476"/>
      <c r="F94" s="1476"/>
      <c r="G94" s="521"/>
      <c r="H94" s="1473">
        <f>'BS old'!G50</f>
        <v>0</v>
      </c>
      <c r="I94" s="1474"/>
      <c r="J94" s="1475"/>
    </row>
    <row r="95" spans="1:10" ht="11.25" customHeight="1" x14ac:dyDescent="0.25">
      <c r="A95" s="1584" t="s">
        <v>1483</v>
      </c>
      <c r="B95" s="1586" t="s">
        <v>1484</v>
      </c>
      <c r="C95" s="1588" t="s">
        <v>1485</v>
      </c>
      <c r="D95" s="1490" t="s">
        <v>1486</v>
      </c>
      <c r="E95" s="1505"/>
      <c r="F95" s="1505"/>
      <c r="G95" s="1505"/>
      <c r="H95" s="1491"/>
      <c r="I95" s="1485" t="s">
        <v>1464</v>
      </c>
      <c r="J95" s="1486"/>
    </row>
    <row r="96" spans="1:10" ht="11.25" customHeight="1" x14ac:dyDescent="0.25">
      <c r="A96" s="1585"/>
      <c r="B96" s="1587"/>
      <c r="C96" s="1589"/>
      <c r="D96" s="1546">
        <v>1</v>
      </c>
      <c r="E96" s="1478" t="s">
        <v>1487</v>
      </c>
      <c r="F96" s="1496"/>
      <c r="G96" s="1655" t="s">
        <v>1068</v>
      </c>
      <c r="H96" s="1656"/>
      <c r="I96" s="1480"/>
      <c r="J96" s="1487"/>
    </row>
    <row r="97" spans="1:12" ht="12" customHeight="1" x14ac:dyDescent="0.25">
      <c r="A97" s="1544"/>
      <c r="B97" s="1543"/>
      <c r="C97" s="1552"/>
      <c r="D97" s="1590"/>
      <c r="E97" s="1478" t="s">
        <v>1488</v>
      </c>
      <c r="F97" s="1496"/>
      <c r="G97" s="1657"/>
      <c r="H97" s="1658"/>
      <c r="I97" s="1478" t="s">
        <v>1066</v>
      </c>
      <c r="J97" s="1479"/>
    </row>
    <row r="98" spans="1:12" ht="27.95" customHeight="1" x14ac:dyDescent="0.25">
      <c r="A98" s="1524" t="s">
        <v>502</v>
      </c>
      <c r="B98" s="1611" t="s">
        <v>1530</v>
      </c>
      <c r="C98" s="1514" t="s">
        <v>894</v>
      </c>
      <c r="D98" s="1476">
        <f>'BS old'!D51</f>
        <v>0</v>
      </c>
      <c r="E98" s="1476"/>
      <c r="F98" s="1476"/>
      <c r="G98" s="1473">
        <f>'BS old'!F51</f>
        <v>0</v>
      </c>
      <c r="H98" s="1474"/>
      <c r="I98" s="1477"/>
      <c r="J98" s="542"/>
      <c r="L98" s="356" t="s">
        <v>983</v>
      </c>
    </row>
    <row r="99" spans="1:12" ht="27.95" customHeight="1" x14ac:dyDescent="0.25">
      <c r="A99" s="1524"/>
      <c r="B99" s="1557"/>
      <c r="C99" s="1512"/>
      <c r="D99" s="1476">
        <f>'BS old'!E51</f>
        <v>0</v>
      </c>
      <c r="E99" s="1476"/>
      <c r="F99" s="1476"/>
      <c r="G99" s="543"/>
      <c r="H99" s="1473">
        <f>'BS old'!G51</f>
        <v>0</v>
      </c>
      <c r="I99" s="1474"/>
      <c r="J99" s="1475"/>
    </row>
    <row r="100" spans="1:12" ht="27.95" customHeight="1" x14ac:dyDescent="0.25">
      <c r="A100" s="1524" t="s">
        <v>505</v>
      </c>
      <c r="B100" s="1611" t="s">
        <v>1531</v>
      </c>
      <c r="C100" s="1512" t="s">
        <v>897</v>
      </c>
      <c r="D100" s="1476">
        <f>'BS old'!D52</f>
        <v>0</v>
      </c>
      <c r="E100" s="1476"/>
      <c r="F100" s="1476"/>
      <c r="G100" s="1473">
        <f>'BS old'!F52</f>
        <v>0</v>
      </c>
      <c r="H100" s="1474"/>
      <c r="I100" s="1477"/>
      <c r="J100" s="542"/>
    </row>
    <row r="101" spans="1:12" ht="27.95" customHeight="1" x14ac:dyDescent="0.25">
      <c r="A101" s="1524"/>
      <c r="B101" s="1557"/>
      <c r="C101" s="1512"/>
      <c r="D101" s="1476">
        <f>'BS old'!E52</f>
        <v>0</v>
      </c>
      <c r="E101" s="1476"/>
      <c r="F101" s="1476"/>
      <c r="G101" s="543"/>
      <c r="H101" s="1473">
        <f>'BS old'!G52</f>
        <v>0</v>
      </c>
      <c r="I101" s="1474"/>
      <c r="J101" s="1475"/>
    </row>
    <row r="102" spans="1:12" ht="27.95" customHeight="1" x14ac:dyDescent="0.25">
      <c r="A102" s="1524" t="s">
        <v>508</v>
      </c>
      <c r="B102" s="1611" t="s">
        <v>1532</v>
      </c>
      <c r="C102" s="1514" t="s">
        <v>900</v>
      </c>
      <c r="D102" s="1476">
        <f>'BS old'!D53</f>
        <v>0</v>
      </c>
      <c r="E102" s="1476"/>
      <c r="F102" s="1476"/>
      <c r="G102" s="1473">
        <f>'BS old'!F53</f>
        <v>0</v>
      </c>
      <c r="H102" s="1474"/>
      <c r="I102" s="1477"/>
      <c r="J102" s="542"/>
    </row>
    <row r="103" spans="1:12" ht="27.95" customHeight="1" x14ac:dyDescent="0.25">
      <c r="A103" s="1524"/>
      <c r="B103" s="1557"/>
      <c r="C103" s="1512"/>
      <c r="D103" s="1476">
        <f>'BS old'!E53</f>
        <v>0</v>
      </c>
      <c r="E103" s="1476"/>
      <c r="F103" s="1476"/>
      <c r="G103" s="543"/>
      <c r="H103" s="1473">
        <f>'BS old'!G53</f>
        <v>0</v>
      </c>
      <c r="I103" s="1474"/>
      <c r="J103" s="1475"/>
    </row>
    <row r="104" spans="1:12" ht="27.95" customHeight="1" x14ac:dyDescent="0.25">
      <c r="A104" s="1524" t="s">
        <v>511</v>
      </c>
      <c r="B104" s="1611" t="s">
        <v>1533</v>
      </c>
      <c r="C104" s="1512" t="s">
        <v>903</v>
      </c>
      <c r="D104" s="1476">
        <f>'BS old'!D54</f>
        <v>0</v>
      </c>
      <c r="E104" s="1476"/>
      <c r="F104" s="1476"/>
      <c r="G104" s="1473">
        <f>'BS old'!F54</f>
        <v>0</v>
      </c>
      <c r="H104" s="1474"/>
      <c r="I104" s="1477"/>
      <c r="J104" s="542"/>
    </row>
    <row r="105" spans="1:12" ht="27.95" customHeight="1" x14ac:dyDescent="0.25">
      <c r="A105" s="1524"/>
      <c r="B105" s="1557"/>
      <c r="C105" s="1512"/>
      <c r="D105" s="1476">
        <f>'BS old'!E54</f>
        <v>0</v>
      </c>
      <c r="E105" s="1476"/>
      <c r="F105" s="1476"/>
      <c r="G105" s="543"/>
      <c r="H105" s="1473">
        <f>'BS old'!G54</f>
        <v>0</v>
      </c>
      <c r="I105" s="1474"/>
      <c r="J105" s="1475"/>
    </row>
    <row r="106" spans="1:12" ht="27.95" customHeight="1" x14ac:dyDescent="0.25">
      <c r="A106" s="1549" t="s">
        <v>595</v>
      </c>
      <c r="B106" s="1659" t="s">
        <v>1534</v>
      </c>
      <c r="C106" s="1514" t="s">
        <v>905</v>
      </c>
      <c r="D106" s="1476">
        <f>'BS old'!D55</f>
        <v>0</v>
      </c>
      <c r="E106" s="1476"/>
      <c r="F106" s="1476"/>
      <c r="G106" s="1473">
        <f>'BS old'!F55</f>
        <v>0</v>
      </c>
      <c r="H106" s="1474"/>
      <c r="I106" s="1477"/>
      <c r="J106" s="542"/>
    </row>
    <row r="107" spans="1:12" ht="27.95" customHeight="1" x14ac:dyDescent="0.25">
      <c r="A107" s="1550"/>
      <c r="B107" s="1554"/>
      <c r="C107" s="1512"/>
      <c r="D107" s="1476">
        <f>'BS old'!E55</f>
        <v>0</v>
      </c>
      <c r="E107" s="1476"/>
      <c r="F107" s="1476"/>
      <c r="G107" s="543"/>
      <c r="H107" s="1473">
        <f>'BS old'!G55</f>
        <v>0</v>
      </c>
      <c r="I107" s="1474"/>
      <c r="J107" s="1475"/>
    </row>
    <row r="108" spans="1:12" s="361" customFormat="1" ht="27.95" customHeight="1" x14ac:dyDescent="0.25">
      <c r="A108" s="1547" t="s">
        <v>598</v>
      </c>
      <c r="B108" s="1611" t="s">
        <v>1535</v>
      </c>
      <c r="C108" s="1512" t="s">
        <v>908</v>
      </c>
      <c r="D108" s="1476">
        <f>'BS old'!D56</f>
        <v>0</v>
      </c>
      <c r="E108" s="1476"/>
      <c r="F108" s="1476"/>
      <c r="G108" s="1473">
        <f>'BS old'!F56</f>
        <v>0</v>
      </c>
      <c r="H108" s="1474"/>
      <c r="I108" s="1477"/>
      <c r="J108" s="542"/>
    </row>
    <row r="109" spans="1:12" s="361" customFormat="1" ht="27.95" customHeight="1" x14ac:dyDescent="0.25">
      <c r="A109" s="1547"/>
      <c r="B109" s="1557"/>
      <c r="C109" s="1512"/>
      <c r="D109" s="1476">
        <f>'BS old'!E56</f>
        <v>0</v>
      </c>
      <c r="E109" s="1476"/>
      <c r="F109" s="1476"/>
      <c r="G109" s="543"/>
      <c r="H109" s="1473">
        <f>'BS old'!G56</f>
        <v>0</v>
      </c>
      <c r="I109" s="1474"/>
      <c r="J109" s="1475"/>
    </row>
    <row r="110" spans="1:12" s="361" customFormat="1" ht="27.95" customHeight="1" x14ac:dyDescent="0.25">
      <c r="A110" s="1524" t="s">
        <v>496</v>
      </c>
      <c r="B110" s="1502" t="s">
        <v>1528</v>
      </c>
      <c r="C110" s="1514" t="s">
        <v>911</v>
      </c>
      <c r="D110" s="1476">
        <f>'BS old'!D57</f>
        <v>0</v>
      </c>
      <c r="E110" s="1476"/>
      <c r="F110" s="1476"/>
      <c r="G110" s="1473">
        <f>'BS old'!F57</f>
        <v>0</v>
      </c>
      <c r="H110" s="1474"/>
      <c r="I110" s="1477"/>
      <c r="J110" s="542"/>
    </row>
    <row r="111" spans="1:12" s="361" customFormat="1" ht="27.95" customHeight="1" x14ac:dyDescent="0.25">
      <c r="A111" s="1524"/>
      <c r="B111" s="1502"/>
      <c r="C111" s="1512"/>
      <c r="D111" s="1476">
        <f>'BS old'!E57</f>
        <v>0</v>
      </c>
      <c r="E111" s="1476"/>
      <c r="F111" s="1476"/>
      <c r="G111" s="543"/>
      <c r="H111" s="1473">
        <f>'BS old'!G57</f>
        <v>0</v>
      </c>
      <c r="I111" s="1474"/>
      <c r="J111" s="1475"/>
    </row>
    <row r="112" spans="1:12" ht="27.95" customHeight="1" x14ac:dyDescent="0.25">
      <c r="A112" s="1524" t="s">
        <v>499</v>
      </c>
      <c r="B112" s="1611" t="s">
        <v>1529</v>
      </c>
      <c r="C112" s="1512" t="s">
        <v>914</v>
      </c>
      <c r="D112" s="1476">
        <f>'BS old'!D58</f>
        <v>0</v>
      </c>
      <c r="E112" s="1476"/>
      <c r="F112" s="1476"/>
      <c r="G112" s="1473">
        <f>'BS old'!F58</f>
        <v>0</v>
      </c>
      <c r="H112" s="1474"/>
      <c r="I112" s="1477"/>
      <c r="J112" s="542"/>
    </row>
    <row r="113" spans="1:10" ht="27.95" customHeight="1" x14ac:dyDescent="0.25">
      <c r="A113" s="1524"/>
      <c r="B113" s="1557"/>
      <c r="C113" s="1512"/>
      <c r="D113" s="1476">
        <f>'BS old'!E58</f>
        <v>0</v>
      </c>
      <c r="E113" s="1476"/>
      <c r="F113" s="1476"/>
      <c r="G113" s="543"/>
      <c r="H113" s="1473">
        <f>'BS old'!G58</f>
        <v>0</v>
      </c>
      <c r="I113" s="1474"/>
      <c r="J113" s="1475"/>
    </row>
    <row r="114" spans="1:10" ht="27.95" customHeight="1" x14ac:dyDescent="0.25">
      <c r="A114" s="1524" t="s">
        <v>502</v>
      </c>
      <c r="B114" s="1611" t="s">
        <v>1530</v>
      </c>
      <c r="C114" s="1514" t="s">
        <v>916</v>
      </c>
      <c r="D114" s="1476">
        <f>'BS old'!D59</f>
        <v>0</v>
      </c>
      <c r="E114" s="1476"/>
      <c r="F114" s="1476"/>
      <c r="G114" s="1473">
        <f>'BS old'!F59</f>
        <v>0</v>
      </c>
      <c r="H114" s="1474"/>
      <c r="I114" s="1477"/>
      <c r="J114" s="542"/>
    </row>
    <row r="115" spans="1:10" ht="27.95" customHeight="1" x14ac:dyDescent="0.25">
      <c r="A115" s="1524"/>
      <c r="B115" s="1557"/>
      <c r="C115" s="1512"/>
      <c r="D115" s="1476">
        <f>'BS old'!E59</f>
        <v>0</v>
      </c>
      <c r="E115" s="1476"/>
      <c r="F115" s="1476"/>
      <c r="G115" s="543"/>
      <c r="H115" s="1473">
        <f>'BS old'!G59</f>
        <v>0</v>
      </c>
      <c r="I115" s="1474"/>
      <c r="J115" s="1475"/>
    </row>
    <row r="116" spans="1:10" ht="27.95" customHeight="1" x14ac:dyDescent="0.25">
      <c r="A116" s="1524" t="s">
        <v>505</v>
      </c>
      <c r="B116" s="1611" t="s">
        <v>1536</v>
      </c>
      <c r="C116" s="1512" t="s">
        <v>918</v>
      </c>
      <c r="D116" s="1476">
        <f>'BS old'!D60</f>
        <v>0</v>
      </c>
      <c r="E116" s="1476"/>
      <c r="F116" s="1476"/>
      <c r="G116" s="1473">
        <f>'BS old'!F60</f>
        <v>0</v>
      </c>
      <c r="H116" s="1474"/>
      <c r="I116" s="1477"/>
      <c r="J116" s="542"/>
    </row>
    <row r="117" spans="1:10" ht="27.95" customHeight="1" x14ac:dyDescent="0.25">
      <c r="A117" s="1524"/>
      <c r="B117" s="1557"/>
      <c r="C117" s="1512"/>
      <c r="D117" s="1476">
        <f>'BS old'!E60</f>
        <v>0</v>
      </c>
      <c r="E117" s="1476"/>
      <c r="F117" s="1476"/>
      <c r="G117" s="543"/>
      <c r="H117" s="1473">
        <f>'BS old'!G60</f>
        <v>0</v>
      </c>
      <c r="I117" s="1474"/>
      <c r="J117" s="1475"/>
    </row>
    <row r="118" spans="1:10" ht="27.95" customHeight="1" x14ac:dyDescent="0.25">
      <c r="A118" s="1524" t="s">
        <v>508</v>
      </c>
      <c r="B118" s="1611" t="s">
        <v>1537</v>
      </c>
      <c r="C118" s="1514" t="s">
        <v>921</v>
      </c>
      <c r="D118" s="1476">
        <f>'BS old'!D61</f>
        <v>0</v>
      </c>
      <c r="E118" s="1476"/>
      <c r="F118" s="1476"/>
      <c r="G118" s="1473">
        <f>'BS old'!F61</f>
        <v>0</v>
      </c>
      <c r="H118" s="1474"/>
      <c r="I118" s="1477"/>
      <c r="J118" s="542"/>
    </row>
    <row r="119" spans="1:10" ht="27.95" customHeight="1" x14ac:dyDescent="0.25">
      <c r="A119" s="1524"/>
      <c r="B119" s="1557"/>
      <c r="C119" s="1512"/>
      <c r="D119" s="1476">
        <f>'BS old'!E61</f>
        <v>0</v>
      </c>
      <c r="E119" s="1476"/>
      <c r="F119" s="1476"/>
      <c r="G119" s="543"/>
      <c r="H119" s="1473">
        <f>'BS old'!G61</f>
        <v>0</v>
      </c>
      <c r="I119" s="1474"/>
      <c r="J119" s="1475"/>
    </row>
    <row r="120" spans="1:10" ht="27.95" customHeight="1" x14ac:dyDescent="0.25">
      <c r="A120" s="1524" t="s">
        <v>511</v>
      </c>
      <c r="B120" s="1611" t="s">
        <v>1538</v>
      </c>
      <c r="C120" s="1512" t="s">
        <v>924</v>
      </c>
      <c r="D120" s="1476">
        <f>'BS old'!D62</f>
        <v>0</v>
      </c>
      <c r="E120" s="1476"/>
      <c r="F120" s="1476"/>
      <c r="G120" s="1473">
        <f>'BS old'!F62</f>
        <v>0</v>
      </c>
      <c r="H120" s="1474"/>
      <c r="I120" s="1477"/>
      <c r="J120" s="542"/>
    </row>
    <row r="121" spans="1:10" ht="27.95" customHeight="1" x14ac:dyDescent="0.25">
      <c r="A121" s="1524"/>
      <c r="B121" s="1557"/>
      <c r="C121" s="1512"/>
      <c r="D121" s="1476">
        <f>'BS old'!E62</f>
        <v>0</v>
      </c>
      <c r="E121" s="1476"/>
      <c r="F121" s="1476"/>
      <c r="G121" s="543"/>
      <c r="H121" s="1473">
        <f>'BS old'!G62</f>
        <v>0</v>
      </c>
      <c r="I121" s="1474"/>
      <c r="J121" s="1475"/>
    </row>
    <row r="122" spans="1:10" ht="27.95" customHeight="1" x14ac:dyDescent="0.25">
      <c r="A122" s="1524" t="s">
        <v>532</v>
      </c>
      <c r="B122" s="1611" t="s">
        <v>1532</v>
      </c>
      <c r="C122" s="1514" t="s">
        <v>926</v>
      </c>
      <c r="D122" s="1476">
        <f>'BS old'!D63</f>
        <v>0</v>
      </c>
      <c r="E122" s="1476"/>
      <c r="F122" s="1476"/>
      <c r="G122" s="1473">
        <f>'BS old'!F63</f>
        <v>0</v>
      </c>
      <c r="H122" s="1474"/>
      <c r="I122" s="1477"/>
      <c r="J122" s="542"/>
    </row>
    <row r="123" spans="1:10" ht="27.95" customHeight="1" x14ac:dyDescent="0.25">
      <c r="A123" s="1524"/>
      <c r="B123" s="1557"/>
      <c r="C123" s="1512"/>
      <c r="D123" s="1476">
        <f>'BS old'!E63</f>
        <v>0</v>
      </c>
      <c r="E123" s="1476"/>
      <c r="F123" s="1476"/>
      <c r="G123" s="543"/>
      <c r="H123" s="1473">
        <f>'BS old'!G63</f>
        <v>0</v>
      </c>
      <c r="I123" s="1474"/>
      <c r="J123" s="1475"/>
    </row>
    <row r="124" spans="1:10" ht="27.95" customHeight="1" x14ac:dyDescent="0.25">
      <c r="A124" s="1555" t="s">
        <v>613</v>
      </c>
      <c r="B124" s="1659" t="s">
        <v>1539</v>
      </c>
      <c r="C124" s="1512" t="s">
        <v>929</v>
      </c>
      <c r="D124" s="1607">
        <f>'BS old'!D64</f>
        <v>0</v>
      </c>
      <c r="E124" s="1607"/>
      <c r="F124" s="1607"/>
      <c r="G124" s="1473">
        <f>'BS old'!F64</f>
        <v>0</v>
      </c>
      <c r="H124" s="1474"/>
      <c r="I124" s="1477"/>
      <c r="J124" s="542"/>
    </row>
    <row r="125" spans="1:10" ht="27.95" customHeight="1" x14ac:dyDescent="0.25">
      <c r="A125" s="1550"/>
      <c r="B125" s="1554"/>
      <c r="C125" s="1512"/>
      <c r="D125" s="1476">
        <f>'BS old'!E64</f>
        <v>0</v>
      </c>
      <c r="E125" s="1476"/>
      <c r="F125" s="1476"/>
      <c r="G125" s="543"/>
      <c r="H125" s="1473">
        <f>'BS old'!G64</f>
        <v>0</v>
      </c>
      <c r="I125" s="1474"/>
      <c r="J125" s="1475"/>
    </row>
    <row r="126" spans="1:10" s="361" customFormat="1" ht="27.95" customHeight="1" x14ac:dyDescent="0.25">
      <c r="A126" s="1535" t="s">
        <v>616</v>
      </c>
      <c r="B126" s="1611" t="s">
        <v>1540</v>
      </c>
      <c r="C126" s="1514" t="s">
        <v>932</v>
      </c>
      <c r="D126" s="1476">
        <f>'BS old'!D65</f>
        <v>0</v>
      </c>
      <c r="E126" s="1476"/>
      <c r="F126" s="1476"/>
      <c r="G126" s="1473">
        <f>'BS old'!F65</f>
        <v>0</v>
      </c>
      <c r="H126" s="1474"/>
      <c r="I126" s="1477"/>
      <c r="J126" s="542"/>
    </row>
    <row r="127" spans="1:10" s="361" customFormat="1" ht="27.95" customHeight="1" thickBot="1" x14ac:dyDescent="0.3">
      <c r="A127" s="1535"/>
      <c r="B127" s="1557"/>
      <c r="C127" s="1512"/>
      <c r="D127" s="1476">
        <f>'BS old'!E65</f>
        <v>0</v>
      </c>
      <c r="E127" s="1476"/>
      <c r="F127" s="1476"/>
      <c r="G127" s="498"/>
      <c r="H127" s="1473">
        <f>'BS old'!G65</f>
        <v>0</v>
      </c>
      <c r="I127" s="1474"/>
      <c r="J127" s="1475"/>
    </row>
    <row r="128" spans="1:10" ht="11.25" customHeight="1" x14ac:dyDescent="0.25">
      <c r="A128" s="1584" t="s">
        <v>1483</v>
      </c>
      <c r="B128" s="1586" t="s">
        <v>1484</v>
      </c>
      <c r="C128" s="1588" t="s">
        <v>1485</v>
      </c>
      <c r="D128" s="1490" t="s">
        <v>1486</v>
      </c>
      <c r="E128" s="1505"/>
      <c r="F128" s="1505"/>
      <c r="G128" s="1505"/>
      <c r="H128" s="1491"/>
      <c r="I128" s="1485" t="s">
        <v>1464</v>
      </c>
      <c r="J128" s="1486"/>
    </row>
    <row r="129" spans="1:10" ht="11.25" customHeight="1" x14ac:dyDescent="0.25">
      <c r="A129" s="1585"/>
      <c r="B129" s="1587"/>
      <c r="C129" s="1589"/>
      <c r="D129" s="1546">
        <v>1</v>
      </c>
      <c r="E129" s="1478" t="s">
        <v>1487</v>
      </c>
      <c r="F129" s="1496"/>
      <c r="G129" s="1655" t="s">
        <v>1068</v>
      </c>
      <c r="H129" s="1656"/>
      <c r="I129" s="1480"/>
      <c r="J129" s="1487"/>
    </row>
    <row r="130" spans="1:10" ht="11.25" customHeight="1" x14ac:dyDescent="0.25">
      <c r="A130" s="1544"/>
      <c r="B130" s="1543"/>
      <c r="C130" s="1552"/>
      <c r="D130" s="1590"/>
      <c r="E130" s="1478" t="s">
        <v>1488</v>
      </c>
      <c r="F130" s="1496"/>
      <c r="G130" s="1657"/>
      <c r="H130" s="1658"/>
      <c r="I130" s="1478" t="s">
        <v>1066</v>
      </c>
      <c r="J130" s="1479"/>
    </row>
    <row r="131" spans="1:10" s="337" customFormat="1" ht="27.95" customHeight="1" x14ac:dyDescent="0.25">
      <c r="A131" s="1524" t="s">
        <v>496</v>
      </c>
      <c r="B131" s="1611" t="s">
        <v>1541</v>
      </c>
      <c r="C131" s="1512" t="s">
        <v>620</v>
      </c>
      <c r="D131" s="1476">
        <f>'BS old'!D66</f>
        <v>0</v>
      </c>
      <c r="E131" s="1476"/>
      <c r="F131" s="1476"/>
      <c r="G131" s="1473">
        <f>'BS old'!F66</f>
        <v>0</v>
      </c>
      <c r="H131" s="1474"/>
      <c r="I131" s="1477"/>
      <c r="J131" s="428"/>
    </row>
    <row r="132" spans="1:10" s="337" customFormat="1" ht="27.95" customHeight="1" x14ac:dyDescent="0.25">
      <c r="A132" s="1524"/>
      <c r="B132" s="1557"/>
      <c r="C132" s="1512"/>
      <c r="D132" s="1476">
        <f>'BS old'!E66</f>
        <v>0</v>
      </c>
      <c r="E132" s="1476"/>
      <c r="F132" s="1476"/>
      <c r="G132" s="544"/>
      <c r="H132" s="1473">
        <f>'BS old'!G66</f>
        <v>0</v>
      </c>
      <c r="I132" s="1474"/>
      <c r="J132" s="1475"/>
    </row>
    <row r="133" spans="1:10" s="337" customFormat="1" ht="27.95" customHeight="1" x14ac:dyDescent="0.25">
      <c r="A133" s="1524" t="s">
        <v>499</v>
      </c>
      <c r="B133" s="1611" t="s">
        <v>1542</v>
      </c>
      <c r="C133" s="1512" t="s">
        <v>622</v>
      </c>
      <c r="D133" s="1476">
        <f>'BS old'!D67</f>
        <v>0</v>
      </c>
      <c r="E133" s="1476"/>
      <c r="F133" s="1476"/>
      <c r="G133" s="1473">
        <f>'BS old'!F67</f>
        <v>0</v>
      </c>
      <c r="H133" s="1474"/>
      <c r="I133" s="1477"/>
      <c r="J133" s="428"/>
    </row>
    <row r="134" spans="1:10" ht="27.95" customHeight="1" x14ac:dyDescent="0.25">
      <c r="A134" s="1524"/>
      <c r="B134" s="1557"/>
      <c r="C134" s="1512"/>
      <c r="D134" s="1476">
        <f>'BS old'!E67</f>
        <v>0</v>
      </c>
      <c r="E134" s="1476"/>
      <c r="F134" s="1476"/>
      <c r="G134" s="544"/>
      <c r="H134" s="1473">
        <f>'BS old'!G67</f>
        <v>0</v>
      </c>
      <c r="I134" s="1474"/>
      <c r="J134" s="1475"/>
    </row>
    <row r="135" spans="1:10" ht="27.95" customHeight="1" x14ac:dyDescent="0.25">
      <c r="A135" s="1524" t="s">
        <v>502</v>
      </c>
      <c r="B135" s="1611" t="s">
        <v>1543</v>
      </c>
      <c r="C135" s="1512" t="s">
        <v>624</v>
      </c>
      <c r="D135" s="1476">
        <f>'BS old'!D68</f>
        <v>0</v>
      </c>
      <c r="E135" s="1476"/>
      <c r="F135" s="1476"/>
      <c r="G135" s="1473">
        <f>'BS old'!F68</f>
        <v>0</v>
      </c>
      <c r="H135" s="1474"/>
      <c r="I135" s="1477"/>
      <c r="J135" s="542"/>
    </row>
    <row r="136" spans="1:10" ht="27.95" customHeight="1" x14ac:dyDescent="0.25">
      <c r="A136" s="1524"/>
      <c r="B136" s="1557"/>
      <c r="C136" s="1512"/>
      <c r="D136" s="1476">
        <f>'BS old'!E68</f>
        <v>0</v>
      </c>
      <c r="E136" s="1476"/>
      <c r="F136" s="1476"/>
      <c r="G136" s="544"/>
      <c r="H136" s="1473">
        <f>'BS old'!G68</f>
        <v>0</v>
      </c>
      <c r="I136" s="1474"/>
      <c r="J136" s="1475"/>
    </row>
    <row r="137" spans="1:10" ht="27.95" customHeight="1" x14ac:dyDescent="0.25">
      <c r="A137" s="1524" t="s">
        <v>505</v>
      </c>
      <c r="B137" s="1611" t="s">
        <v>1544</v>
      </c>
      <c r="C137" s="1512" t="s">
        <v>626</v>
      </c>
      <c r="D137" s="1476">
        <f>'BS old'!D69</f>
        <v>0</v>
      </c>
      <c r="E137" s="1476"/>
      <c r="F137" s="1476"/>
      <c r="G137" s="1473">
        <f>'BS old'!F69</f>
        <v>0</v>
      </c>
      <c r="H137" s="1474"/>
      <c r="I137" s="1477"/>
      <c r="J137" s="542"/>
    </row>
    <row r="138" spans="1:10" ht="27.95" customHeight="1" x14ac:dyDescent="0.25">
      <c r="A138" s="1524"/>
      <c r="B138" s="1557"/>
      <c r="C138" s="1512"/>
      <c r="D138" s="1476">
        <f>'BS old'!E69</f>
        <v>0</v>
      </c>
      <c r="E138" s="1476"/>
      <c r="F138" s="1476"/>
      <c r="G138" s="544"/>
      <c r="H138" s="1473">
        <f>'BS old'!G69</f>
        <v>0</v>
      </c>
      <c r="I138" s="1474"/>
      <c r="J138" s="1475"/>
    </row>
    <row r="139" spans="1:10" ht="27.95" customHeight="1" x14ac:dyDescent="0.25">
      <c r="A139" s="1527" t="s">
        <v>627</v>
      </c>
      <c r="B139" s="1654" t="s">
        <v>1545</v>
      </c>
      <c r="C139" s="1551" t="s">
        <v>629</v>
      </c>
      <c r="D139" s="1476">
        <f>'BS old'!D70</f>
        <v>0</v>
      </c>
      <c r="E139" s="1476"/>
      <c r="F139" s="1476"/>
      <c r="G139" s="1473">
        <f>'BS old'!F70</f>
        <v>0</v>
      </c>
      <c r="H139" s="1474"/>
      <c r="I139" s="1477"/>
      <c r="J139" s="542"/>
    </row>
    <row r="140" spans="1:10" ht="27.95" customHeight="1" x14ac:dyDescent="0.25">
      <c r="A140" s="1527"/>
      <c r="B140" s="1593"/>
      <c r="C140" s="1551"/>
      <c r="D140" s="1476">
        <f>'BS old'!E70</f>
        <v>0</v>
      </c>
      <c r="E140" s="1476"/>
      <c r="F140" s="1476"/>
      <c r="G140" s="544"/>
      <c r="H140" s="1473">
        <f>'BS old'!G70</f>
        <v>0</v>
      </c>
      <c r="I140" s="1474"/>
      <c r="J140" s="1475"/>
    </row>
    <row r="141" spans="1:10" ht="27.95" customHeight="1" x14ac:dyDescent="0.25">
      <c r="A141" s="1535" t="s">
        <v>630</v>
      </c>
      <c r="B141" s="1611" t="s">
        <v>1546</v>
      </c>
      <c r="C141" s="1512" t="s">
        <v>632</v>
      </c>
      <c r="D141" s="1476">
        <f>'BS old'!D71</f>
        <v>0</v>
      </c>
      <c r="E141" s="1476"/>
      <c r="F141" s="1476"/>
      <c r="G141" s="1473">
        <f>'BS old'!F71</f>
        <v>0</v>
      </c>
      <c r="H141" s="1474"/>
      <c r="I141" s="1477"/>
      <c r="J141" s="542"/>
    </row>
    <row r="142" spans="1:10" ht="27.95" customHeight="1" x14ac:dyDescent="0.25">
      <c r="A142" s="1535"/>
      <c r="B142" s="1557"/>
      <c r="C142" s="1512"/>
      <c r="D142" s="1476">
        <f>'BS old'!E71</f>
        <v>0</v>
      </c>
      <c r="E142" s="1476"/>
      <c r="F142" s="1476"/>
      <c r="G142" s="544"/>
      <c r="H142" s="1473">
        <f>'BS old'!G71</f>
        <v>0</v>
      </c>
      <c r="I142" s="1474"/>
      <c r="J142" s="1475"/>
    </row>
    <row r="143" spans="1:10" ht="27.95" customHeight="1" x14ac:dyDescent="0.25">
      <c r="A143" s="1524" t="s">
        <v>496</v>
      </c>
      <c r="B143" s="1611" t="s">
        <v>1547</v>
      </c>
      <c r="C143" s="1512" t="s">
        <v>634</v>
      </c>
      <c r="D143" s="1476">
        <f>'BS old'!D72</f>
        <v>0</v>
      </c>
      <c r="E143" s="1476"/>
      <c r="F143" s="1476"/>
      <c r="G143" s="1473">
        <f>'BS old'!F72</f>
        <v>0</v>
      </c>
      <c r="H143" s="1474"/>
      <c r="I143" s="1477"/>
      <c r="J143" s="542"/>
    </row>
    <row r="144" spans="1:10" s="361" customFormat="1" ht="27.95" customHeight="1" x14ac:dyDescent="0.25">
      <c r="A144" s="1524"/>
      <c r="B144" s="1557"/>
      <c r="C144" s="1512"/>
      <c r="D144" s="1476">
        <f>'BS old'!E72</f>
        <v>0</v>
      </c>
      <c r="E144" s="1476"/>
      <c r="F144" s="1476"/>
      <c r="G144" s="544"/>
      <c r="H144" s="1473">
        <f>'BS old'!G72</f>
        <v>0</v>
      </c>
      <c r="I144" s="1474"/>
      <c r="J144" s="1475"/>
    </row>
    <row r="145" spans="1:10" s="361" customFormat="1" ht="27.95" customHeight="1" x14ac:dyDescent="0.25">
      <c r="A145" s="1524" t="s">
        <v>499</v>
      </c>
      <c r="B145" s="1611" t="s">
        <v>1548</v>
      </c>
      <c r="C145" s="1512" t="s">
        <v>636</v>
      </c>
      <c r="D145" s="1476">
        <f>'BS old'!D73</f>
        <v>0</v>
      </c>
      <c r="E145" s="1476"/>
      <c r="F145" s="1476"/>
      <c r="G145" s="1473">
        <f>'BS old'!F73</f>
        <v>0</v>
      </c>
      <c r="H145" s="1474"/>
      <c r="I145" s="1477"/>
      <c r="J145" s="542"/>
    </row>
    <row r="146" spans="1:10" ht="27.95" customHeight="1" x14ac:dyDescent="0.25">
      <c r="A146" s="1524"/>
      <c r="B146" s="1557"/>
      <c r="C146" s="1512"/>
      <c r="D146" s="1476">
        <f>'BS old'!E73</f>
        <v>0</v>
      </c>
      <c r="E146" s="1476"/>
      <c r="F146" s="1476"/>
      <c r="G146" s="544"/>
      <c r="H146" s="1473">
        <f>'BS old'!G73</f>
        <v>0</v>
      </c>
      <c r="I146" s="1474"/>
      <c r="J146" s="1475"/>
    </row>
    <row r="147" spans="1:10" ht="27.95" customHeight="1" x14ac:dyDescent="0.25">
      <c r="A147" s="1524" t="s">
        <v>502</v>
      </c>
      <c r="B147" s="1611" t="s">
        <v>1549</v>
      </c>
      <c r="C147" s="1512" t="s">
        <v>638</v>
      </c>
      <c r="D147" s="1476">
        <f>'BS old'!D74</f>
        <v>0</v>
      </c>
      <c r="E147" s="1476"/>
      <c r="F147" s="1476"/>
      <c r="G147" s="1473">
        <f>'BS old'!F74</f>
        <v>0</v>
      </c>
      <c r="H147" s="1474"/>
      <c r="I147" s="1477"/>
      <c r="J147" s="542"/>
    </row>
    <row r="148" spans="1:10" s="424" customFormat="1" ht="27.95" customHeight="1" x14ac:dyDescent="0.2">
      <c r="A148" s="1524"/>
      <c r="B148" s="1557"/>
      <c r="C148" s="1512"/>
      <c r="D148" s="1476">
        <f>'BS old'!E74</f>
        <v>0</v>
      </c>
      <c r="E148" s="1476"/>
      <c r="F148" s="1476"/>
      <c r="G148" s="498"/>
      <c r="H148" s="1473">
        <f>'BS old'!G74</f>
        <v>0</v>
      </c>
      <c r="I148" s="1474"/>
      <c r="J148" s="1475"/>
    </row>
    <row r="149" spans="1:10" s="424" customFormat="1" ht="30" customHeight="1" x14ac:dyDescent="0.2">
      <c r="A149" s="427" t="s">
        <v>1483</v>
      </c>
      <c r="B149" s="1478" t="s">
        <v>1550</v>
      </c>
      <c r="C149" s="1495"/>
      <c r="D149" s="1495"/>
      <c r="E149" s="1496"/>
      <c r="F149" s="426" t="s">
        <v>1485</v>
      </c>
      <c r="G149" s="1478" t="s">
        <v>1551</v>
      </c>
      <c r="H149" s="1496"/>
      <c r="I149" s="1480" t="s">
        <v>1552</v>
      </c>
      <c r="J149" s="1487"/>
    </row>
    <row r="150" spans="1:10" s="424" customFormat="1" ht="27.75" customHeight="1" x14ac:dyDescent="0.2">
      <c r="A150" s="425"/>
      <c r="B150" s="1622" t="s">
        <v>1553</v>
      </c>
      <c r="C150" s="1623"/>
      <c r="D150" s="1623"/>
      <c r="E150" s="1624"/>
      <c r="F150" s="422" t="s">
        <v>645</v>
      </c>
      <c r="G150" s="1473">
        <f>'BS old'!D81</f>
        <v>0</v>
      </c>
      <c r="H150" s="1477"/>
      <c r="I150" s="1473">
        <f>'BS old'!E81</f>
        <v>0</v>
      </c>
      <c r="J150" s="1475"/>
    </row>
    <row r="151" spans="1:10" s="424" customFormat="1" ht="27.75" customHeight="1" x14ac:dyDescent="0.2">
      <c r="A151" s="416" t="s">
        <v>487</v>
      </c>
      <c r="B151" s="1622" t="s">
        <v>1554</v>
      </c>
      <c r="C151" s="1623"/>
      <c r="D151" s="1623"/>
      <c r="E151" s="1624"/>
      <c r="F151" s="422" t="s">
        <v>647</v>
      </c>
      <c r="G151" s="1473">
        <f>'BS old'!D82</f>
        <v>0</v>
      </c>
      <c r="H151" s="1477"/>
      <c r="I151" s="1473">
        <f>'BS old'!E82</f>
        <v>0</v>
      </c>
      <c r="J151" s="1475"/>
    </row>
    <row r="152" spans="1:10" ht="27.75" customHeight="1" x14ac:dyDescent="0.3">
      <c r="A152" s="416" t="s">
        <v>490</v>
      </c>
      <c r="B152" s="1622" t="s">
        <v>1555</v>
      </c>
      <c r="C152" s="1623"/>
      <c r="D152" s="1623"/>
      <c r="E152" s="1624"/>
      <c r="F152" s="422" t="s">
        <v>649</v>
      </c>
      <c r="G152" s="1473">
        <f>'BS old'!D83</f>
        <v>0</v>
      </c>
      <c r="H152" s="1477"/>
      <c r="I152" s="1473">
        <f>'BS old'!E83</f>
        <v>0</v>
      </c>
      <c r="J152" s="1475"/>
    </row>
    <row r="153" spans="1:10" s="361" customFormat="1" ht="27.75" customHeight="1" x14ac:dyDescent="0.3">
      <c r="A153" s="415" t="s">
        <v>493</v>
      </c>
      <c r="B153" s="1625" t="s">
        <v>1556</v>
      </c>
      <c r="C153" s="1626"/>
      <c r="D153" s="1626"/>
      <c r="E153" s="1627"/>
      <c r="F153" s="412" t="s">
        <v>651</v>
      </c>
      <c r="G153" s="1473">
        <f>'BS old'!D84</f>
        <v>0</v>
      </c>
      <c r="H153" s="1477"/>
      <c r="I153" s="1473">
        <f>'BS old'!E84</f>
        <v>0</v>
      </c>
      <c r="J153" s="1475"/>
    </row>
    <row r="154" spans="1:10" s="361" customFormat="1" ht="27.75" customHeight="1" x14ac:dyDescent="0.25">
      <c r="A154" s="414" t="s">
        <v>496</v>
      </c>
      <c r="B154" s="1625" t="s">
        <v>1557</v>
      </c>
      <c r="C154" s="1626"/>
      <c r="D154" s="1626"/>
      <c r="E154" s="1627"/>
      <c r="F154" s="412" t="s">
        <v>653</v>
      </c>
      <c r="G154" s="1473">
        <f>'BS old'!D85</f>
        <v>0</v>
      </c>
      <c r="H154" s="1477"/>
      <c r="I154" s="1473">
        <f>'BS old'!E85</f>
        <v>0</v>
      </c>
      <c r="J154" s="1475"/>
    </row>
    <row r="155" spans="1:10" s="361" customFormat="1" ht="27.75" customHeight="1" x14ac:dyDescent="0.25">
      <c r="A155" s="414" t="s">
        <v>499</v>
      </c>
      <c r="B155" s="1625" t="s">
        <v>1558</v>
      </c>
      <c r="C155" s="1626"/>
      <c r="D155" s="1626"/>
      <c r="E155" s="1627"/>
      <c r="F155" s="412" t="s">
        <v>655</v>
      </c>
      <c r="G155" s="1473">
        <f>'BS old'!D86</f>
        <v>0</v>
      </c>
      <c r="H155" s="1477"/>
      <c r="I155" s="1473">
        <f>'BS old'!E86</f>
        <v>0</v>
      </c>
      <c r="J155" s="1475"/>
    </row>
    <row r="156" spans="1:10" ht="27.75" customHeight="1" x14ac:dyDescent="0.3">
      <c r="A156" s="414" t="s">
        <v>502</v>
      </c>
      <c r="B156" s="1625" t="s">
        <v>656</v>
      </c>
      <c r="C156" s="1626"/>
      <c r="D156" s="1626"/>
      <c r="E156" s="1627"/>
      <c r="F156" s="412" t="s">
        <v>657</v>
      </c>
      <c r="G156" s="1473">
        <f>'BS old'!D87</f>
        <v>0</v>
      </c>
      <c r="H156" s="1477"/>
      <c r="I156" s="1473">
        <f>'BS old'!E87</f>
        <v>0</v>
      </c>
      <c r="J156" s="1475"/>
    </row>
    <row r="157" spans="1:10" ht="27.75" customHeight="1" x14ac:dyDescent="0.25">
      <c r="A157" s="416" t="s">
        <v>514</v>
      </c>
      <c r="B157" s="1622" t="s">
        <v>1559</v>
      </c>
      <c r="C157" s="1623"/>
      <c r="D157" s="1623"/>
      <c r="E157" s="1624"/>
      <c r="F157" s="422" t="s">
        <v>659</v>
      </c>
      <c r="G157" s="1473">
        <f>'BS old'!D88</f>
        <v>0</v>
      </c>
      <c r="H157" s="1477"/>
      <c r="I157" s="1473">
        <f>'BS old'!E88</f>
        <v>0</v>
      </c>
      <c r="J157" s="1475"/>
    </row>
    <row r="158" spans="1:10" ht="27.75" customHeight="1" x14ac:dyDescent="0.3">
      <c r="A158" s="415" t="s">
        <v>517</v>
      </c>
      <c r="B158" s="1625" t="s">
        <v>1560</v>
      </c>
      <c r="C158" s="1626"/>
      <c r="D158" s="1626"/>
      <c r="E158" s="1627"/>
      <c r="F158" s="412" t="s">
        <v>661</v>
      </c>
      <c r="G158" s="1473">
        <f>'BS old'!D89</f>
        <v>0</v>
      </c>
      <c r="H158" s="1477"/>
      <c r="I158" s="1473">
        <f>'BS old'!E89</f>
        <v>0</v>
      </c>
      <c r="J158" s="1475"/>
    </row>
    <row r="159" spans="1:10" ht="27.75" customHeight="1" x14ac:dyDescent="0.25">
      <c r="A159" s="414" t="s">
        <v>496</v>
      </c>
      <c r="B159" s="1625" t="s">
        <v>1561</v>
      </c>
      <c r="C159" s="1626"/>
      <c r="D159" s="1626"/>
      <c r="E159" s="1627"/>
      <c r="F159" s="412" t="s">
        <v>663</v>
      </c>
      <c r="G159" s="1473">
        <f>'BS old'!D90</f>
        <v>0</v>
      </c>
      <c r="H159" s="1477"/>
      <c r="I159" s="1473">
        <f>'BS old'!E90</f>
        <v>0</v>
      </c>
      <c r="J159" s="1475"/>
    </row>
    <row r="160" spans="1:10" s="361" customFormat="1" ht="27.75" customHeight="1" x14ac:dyDescent="0.25">
      <c r="A160" s="414" t="s">
        <v>499</v>
      </c>
      <c r="B160" s="1625" t="s">
        <v>1562</v>
      </c>
      <c r="C160" s="1626"/>
      <c r="D160" s="1626"/>
      <c r="E160" s="1627"/>
      <c r="F160" s="412" t="s">
        <v>665</v>
      </c>
      <c r="G160" s="1473">
        <f>'BS old'!D91</f>
        <v>0</v>
      </c>
      <c r="H160" s="1477"/>
      <c r="I160" s="1473">
        <f>'BS old'!E91</f>
        <v>0</v>
      </c>
      <c r="J160" s="1475"/>
    </row>
    <row r="161" spans="1:10" ht="27.75" customHeight="1" x14ac:dyDescent="0.25">
      <c r="A161" s="414" t="s">
        <v>502</v>
      </c>
      <c r="B161" s="1625" t="s">
        <v>1563</v>
      </c>
      <c r="C161" s="1626"/>
      <c r="D161" s="1626"/>
      <c r="E161" s="1627"/>
      <c r="F161" s="412" t="s">
        <v>667</v>
      </c>
      <c r="G161" s="1473">
        <f>'BS old'!D92</f>
        <v>0</v>
      </c>
      <c r="H161" s="1477"/>
      <c r="I161" s="1473">
        <f>'BS old'!E92</f>
        <v>0</v>
      </c>
      <c r="J161" s="1475"/>
    </row>
    <row r="162" spans="1:10" ht="27.75" customHeight="1" x14ac:dyDescent="0.3">
      <c r="A162" s="414" t="s">
        <v>505</v>
      </c>
      <c r="B162" s="1625" t="s">
        <v>1564</v>
      </c>
      <c r="C162" s="1626"/>
      <c r="D162" s="1626"/>
      <c r="E162" s="1627"/>
      <c r="F162" s="412" t="s">
        <v>669</v>
      </c>
      <c r="G162" s="1473">
        <f>'BS old'!D93</f>
        <v>0</v>
      </c>
      <c r="H162" s="1477"/>
      <c r="I162" s="1473">
        <f>'BS old'!E93</f>
        <v>0</v>
      </c>
      <c r="J162" s="1475"/>
    </row>
    <row r="163" spans="1:10" ht="27.75" customHeight="1" x14ac:dyDescent="0.3">
      <c r="A163" s="414" t="s">
        <v>508</v>
      </c>
      <c r="B163" s="1625" t="s">
        <v>1565</v>
      </c>
      <c r="C163" s="1626"/>
      <c r="D163" s="1626"/>
      <c r="E163" s="1627"/>
      <c r="F163" s="412" t="s">
        <v>671</v>
      </c>
      <c r="G163" s="1473">
        <f>'BS old'!D94</f>
        <v>0</v>
      </c>
      <c r="H163" s="1477"/>
      <c r="I163" s="1473">
        <f>'BS old'!E94</f>
        <v>0</v>
      </c>
      <c r="J163" s="1475"/>
    </row>
    <row r="164" spans="1:10" ht="27.75" customHeight="1" x14ac:dyDescent="0.25">
      <c r="A164" s="416" t="s">
        <v>538</v>
      </c>
      <c r="B164" s="1622" t="s">
        <v>1566</v>
      </c>
      <c r="C164" s="1623"/>
      <c r="D164" s="1623"/>
      <c r="E164" s="1624"/>
      <c r="F164" s="422" t="s">
        <v>673</v>
      </c>
      <c r="G164" s="1473">
        <f>'BS old'!D95</f>
        <v>0</v>
      </c>
      <c r="H164" s="1477"/>
      <c r="I164" s="1473">
        <f>'BS old'!E95</f>
        <v>0</v>
      </c>
      <c r="J164" s="1475"/>
    </row>
    <row r="165" spans="1:10" ht="27.75" customHeight="1" x14ac:dyDescent="0.25">
      <c r="A165" s="414" t="s">
        <v>541</v>
      </c>
      <c r="B165" s="1625" t="s">
        <v>1567</v>
      </c>
      <c r="C165" s="1626"/>
      <c r="D165" s="1626"/>
      <c r="E165" s="1627"/>
      <c r="F165" s="412" t="s">
        <v>675</v>
      </c>
      <c r="G165" s="1473">
        <f>'BS old'!D96</f>
        <v>0</v>
      </c>
      <c r="H165" s="1477"/>
      <c r="I165" s="1473">
        <f>'BS old'!E96</f>
        <v>0</v>
      </c>
      <c r="J165" s="1475"/>
    </row>
    <row r="166" spans="1:10" ht="27.75" customHeight="1" x14ac:dyDescent="0.3">
      <c r="A166" s="414" t="s">
        <v>496</v>
      </c>
      <c r="B166" s="1625" t="s">
        <v>1568</v>
      </c>
      <c r="C166" s="1626"/>
      <c r="D166" s="1626"/>
      <c r="E166" s="1627"/>
      <c r="F166" s="412" t="s">
        <v>677</v>
      </c>
      <c r="G166" s="1473">
        <f>'BS old'!D97</f>
        <v>0</v>
      </c>
      <c r="H166" s="1477"/>
      <c r="I166" s="1473">
        <f>'BS old'!E97</f>
        <v>0</v>
      </c>
      <c r="J166" s="1475"/>
    </row>
    <row r="167" spans="1:10" s="361" customFormat="1" ht="27.75" customHeight="1" x14ac:dyDescent="0.25">
      <c r="A167" s="414" t="s">
        <v>499</v>
      </c>
      <c r="B167" s="1625" t="s">
        <v>1569</v>
      </c>
      <c r="C167" s="1626"/>
      <c r="D167" s="1626"/>
      <c r="E167" s="1627"/>
      <c r="F167" s="412" t="s">
        <v>679</v>
      </c>
      <c r="G167" s="1473">
        <f>'BS old'!D98</f>
        <v>0</v>
      </c>
      <c r="H167" s="1477"/>
      <c r="I167" s="1473">
        <f>'BS old'!E98</f>
        <v>0</v>
      </c>
      <c r="J167" s="1475"/>
    </row>
    <row r="168" spans="1:10" ht="27.75" customHeight="1" x14ac:dyDescent="0.3">
      <c r="A168" s="416" t="s">
        <v>680</v>
      </c>
      <c r="B168" s="1622" t="s">
        <v>1570</v>
      </c>
      <c r="C168" s="1623"/>
      <c r="D168" s="1623"/>
      <c r="E168" s="1624"/>
      <c r="F168" s="422" t="s">
        <v>682</v>
      </c>
      <c r="G168" s="1473">
        <f>'BS old'!D99</f>
        <v>0</v>
      </c>
      <c r="H168" s="1477"/>
      <c r="I168" s="1473">
        <f>'BS old'!E99</f>
        <v>0</v>
      </c>
      <c r="J168" s="1475"/>
    </row>
    <row r="169" spans="1:10" ht="27.75" customHeight="1" x14ac:dyDescent="0.3">
      <c r="A169" s="423" t="s">
        <v>683</v>
      </c>
      <c r="B169" s="1625" t="s">
        <v>1571</v>
      </c>
      <c r="C169" s="1626"/>
      <c r="D169" s="1626"/>
      <c r="E169" s="1627"/>
      <c r="F169" s="412" t="s">
        <v>685</v>
      </c>
      <c r="G169" s="1473">
        <f>'BS old'!D100</f>
        <v>0</v>
      </c>
      <c r="H169" s="1477"/>
      <c r="I169" s="1473">
        <f>'BS old'!E100</f>
        <v>0</v>
      </c>
      <c r="J169" s="1475"/>
    </row>
    <row r="170" spans="1:10" ht="27.75" customHeight="1" x14ac:dyDescent="0.3">
      <c r="A170" s="414" t="s">
        <v>496</v>
      </c>
      <c r="B170" s="1625" t="s">
        <v>1572</v>
      </c>
      <c r="C170" s="1626"/>
      <c r="D170" s="1626"/>
      <c r="E170" s="1627"/>
      <c r="F170" s="412" t="s">
        <v>687</v>
      </c>
      <c r="G170" s="1473">
        <f>'BS old'!D101</f>
        <v>0</v>
      </c>
      <c r="H170" s="1477"/>
      <c r="I170" s="1473">
        <f>'BS old'!E101</f>
        <v>0</v>
      </c>
      <c r="J170" s="1475"/>
    </row>
    <row r="171" spans="1:10" s="361" customFormat="1" ht="31.5" customHeight="1" x14ac:dyDescent="0.3">
      <c r="A171" s="416" t="s">
        <v>688</v>
      </c>
      <c r="B171" s="1622" t="s">
        <v>1573</v>
      </c>
      <c r="C171" s="1623"/>
      <c r="D171" s="1623"/>
      <c r="E171" s="1624"/>
      <c r="F171" s="422" t="s">
        <v>690</v>
      </c>
      <c r="G171" s="1473">
        <f>'BS old'!D102</f>
        <v>0</v>
      </c>
      <c r="H171" s="1477"/>
      <c r="I171" s="1473">
        <f>'BS old'!E102</f>
        <v>0</v>
      </c>
      <c r="J171" s="1475"/>
    </row>
    <row r="172" spans="1:10" ht="27.75" customHeight="1" x14ac:dyDescent="0.3">
      <c r="A172" s="416" t="s">
        <v>558</v>
      </c>
      <c r="B172" s="1622" t="s">
        <v>1574</v>
      </c>
      <c r="C172" s="1623"/>
      <c r="D172" s="1623"/>
      <c r="E172" s="1624"/>
      <c r="F172" s="422" t="s">
        <v>692</v>
      </c>
      <c r="G172" s="1473">
        <f>'BS old'!D103</f>
        <v>0</v>
      </c>
      <c r="H172" s="1477"/>
      <c r="I172" s="1473">
        <f>'BS old'!E103</f>
        <v>0</v>
      </c>
      <c r="J172" s="1475"/>
    </row>
    <row r="173" spans="1:10" ht="27.75" customHeight="1" x14ac:dyDescent="0.25">
      <c r="A173" s="416" t="s">
        <v>561</v>
      </c>
      <c r="B173" s="1622" t="s">
        <v>1575</v>
      </c>
      <c r="C173" s="1623"/>
      <c r="D173" s="1623"/>
      <c r="E173" s="1624"/>
      <c r="F173" s="422" t="s">
        <v>694</v>
      </c>
      <c r="G173" s="1473">
        <f>'BS old'!D104</f>
        <v>0</v>
      </c>
      <c r="H173" s="1477"/>
      <c r="I173" s="1473">
        <f>'BS old'!E104</f>
        <v>0</v>
      </c>
      <c r="J173" s="1475"/>
    </row>
    <row r="174" spans="1:10" s="361" customFormat="1" ht="27.75" customHeight="1" x14ac:dyDescent="0.25">
      <c r="A174" s="415" t="s">
        <v>564</v>
      </c>
      <c r="B174" s="1625" t="s">
        <v>1576</v>
      </c>
      <c r="C174" s="1626"/>
      <c r="D174" s="1626"/>
      <c r="E174" s="1627"/>
      <c r="F174" s="412" t="s">
        <v>696</v>
      </c>
      <c r="G174" s="1473">
        <f>'BS old'!D105</f>
        <v>0</v>
      </c>
      <c r="H174" s="1477"/>
      <c r="I174" s="1473">
        <f>'BS old'!E105</f>
        <v>0</v>
      </c>
      <c r="J174" s="1475"/>
    </row>
    <row r="175" spans="1:10" s="361" customFormat="1" ht="27.75" customHeight="1" x14ac:dyDescent="0.25">
      <c r="A175" s="414" t="s">
        <v>496</v>
      </c>
      <c r="B175" s="1625" t="s">
        <v>1577</v>
      </c>
      <c r="C175" s="1626"/>
      <c r="D175" s="1626"/>
      <c r="E175" s="1627"/>
      <c r="F175" s="412" t="s">
        <v>698</v>
      </c>
      <c r="G175" s="1473">
        <f>'BS old'!D106</f>
        <v>0</v>
      </c>
      <c r="H175" s="1477"/>
      <c r="I175" s="1473">
        <f>'BS old'!E106</f>
        <v>0</v>
      </c>
      <c r="J175" s="1475"/>
    </row>
    <row r="176" spans="1:10" s="361" customFormat="1" ht="27.75" customHeight="1" x14ac:dyDescent="0.25">
      <c r="A176" s="414" t="s">
        <v>499</v>
      </c>
      <c r="B176" s="1625" t="s">
        <v>1578</v>
      </c>
      <c r="C176" s="1626"/>
      <c r="D176" s="1626"/>
      <c r="E176" s="1627"/>
      <c r="F176" s="412" t="s">
        <v>700</v>
      </c>
      <c r="G176" s="1473">
        <f>'BS old'!D107</f>
        <v>0</v>
      </c>
      <c r="H176" s="1477"/>
      <c r="I176" s="1473">
        <f>'BS old'!E107</f>
        <v>0</v>
      </c>
      <c r="J176" s="1475"/>
    </row>
    <row r="177" spans="1:10" ht="27.75" customHeight="1" x14ac:dyDescent="0.25">
      <c r="A177" s="414" t="s">
        <v>502</v>
      </c>
      <c r="B177" s="1625" t="s">
        <v>1579</v>
      </c>
      <c r="C177" s="1626"/>
      <c r="D177" s="1626"/>
      <c r="E177" s="1627"/>
      <c r="F177" s="412" t="s">
        <v>702</v>
      </c>
      <c r="G177" s="1473">
        <f>'BS old'!D108</f>
        <v>0</v>
      </c>
      <c r="H177" s="1477"/>
      <c r="I177" s="1473">
        <f>'BS old'!E108</f>
        <v>0</v>
      </c>
      <c r="J177" s="1475"/>
    </row>
    <row r="178" spans="1:10" ht="25.5" customHeight="1" thickBot="1" x14ac:dyDescent="0.35">
      <c r="A178" s="421" t="s">
        <v>577</v>
      </c>
      <c r="B178" s="1651" t="s">
        <v>1580</v>
      </c>
      <c r="C178" s="1652"/>
      <c r="D178" s="1652"/>
      <c r="E178" s="1653"/>
      <c r="F178" s="420" t="s">
        <v>704</v>
      </c>
      <c r="G178" s="1628">
        <f>'BS old'!D109</f>
        <v>0</v>
      </c>
      <c r="H178" s="1629"/>
      <c r="I178" s="1628">
        <f>'BS old'!E109</f>
        <v>0</v>
      </c>
      <c r="J178" s="1630"/>
    </row>
    <row r="179" spans="1:10" ht="30" customHeight="1" x14ac:dyDescent="0.15">
      <c r="A179" s="427" t="s">
        <v>1483</v>
      </c>
      <c r="B179" s="1478" t="s">
        <v>1550</v>
      </c>
      <c r="C179" s="1495"/>
      <c r="D179" s="1495"/>
      <c r="E179" s="1496"/>
      <c r="F179" s="426" t="s">
        <v>1485</v>
      </c>
      <c r="G179" s="1478" t="s">
        <v>1551</v>
      </c>
      <c r="H179" s="1496"/>
      <c r="I179" s="1480" t="s">
        <v>1552</v>
      </c>
      <c r="J179" s="1487"/>
    </row>
    <row r="180" spans="1:10" ht="27.75" customHeight="1" x14ac:dyDescent="0.3">
      <c r="A180" s="415" t="s">
        <v>580</v>
      </c>
      <c r="B180" s="1625" t="s">
        <v>1581</v>
      </c>
      <c r="C180" s="1626"/>
      <c r="D180" s="1626"/>
      <c r="E180" s="1627"/>
      <c r="F180" s="412" t="s">
        <v>706</v>
      </c>
      <c r="G180" s="1473">
        <f>'BS old'!D110</f>
        <v>0</v>
      </c>
      <c r="H180" s="1477"/>
      <c r="I180" s="1473">
        <f>'BS old'!E110</f>
        <v>0</v>
      </c>
      <c r="J180" s="1475"/>
    </row>
    <row r="181" spans="1:10" ht="27.75" customHeight="1" x14ac:dyDescent="0.3">
      <c r="A181" s="414" t="s">
        <v>496</v>
      </c>
      <c r="B181" s="1502" t="s">
        <v>1528</v>
      </c>
      <c r="C181" s="1503"/>
      <c r="D181" s="1503"/>
      <c r="E181" s="1503"/>
      <c r="F181" s="412" t="s">
        <v>707</v>
      </c>
      <c r="G181" s="1473">
        <f>'BS old'!D111</f>
        <v>0</v>
      </c>
      <c r="H181" s="1477"/>
      <c r="I181" s="1473">
        <f>'BS old'!E111</f>
        <v>0</v>
      </c>
      <c r="J181" s="1475"/>
    </row>
    <row r="182" spans="1:10" s="361" customFormat="1" ht="27.75" customHeight="1" x14ac:dyDescent="0.3">
      <c r="A182" s="414" t="s">
        <v>499</v>
      </c>
      <c r="B182" s="1625" t="s">
        <v>1582</v>
      </c>
      <c r="C182" s="1626"/>
      <c r="D182" s="1626"/>
      <c r="E182" s="1627"/>
      <c r="F182" s="412" t="s">
        <v>709</v>
      </c>
      <c r="G182" s="1473">
        <f>'BS old'!D112</f>
        <v>0</v>
      </c>
      <c r="H182" s="1477"/>
      <c r="I182" s="1473">
        <f>'BS old'!E112</f>
        <v>0</v>
      </c>
      <c r="J182" s="1475"/>
    </row>
    <row r="183" spans="1:10" ht="27.75" customHeight="1" x14ac:dyDescent="0.25">
      <c r="A183" s="414" t="s">
        <v>502</v>
      </c>
      <c r="B183" s="1625" t="s">
        <v>1583</v>
      </c>
      <c r="C183" s="1626"/>
      <c r="D183" s="1626"/>
      <c r="E183" s="1627"/>
      <c r="F183" s="412" t="s">
        <v>711</v>
      </c>
      <c r="G183" s="1473">
        <f>'BS old'!D113</f>
        <v>0</v>
      </c>
      <c r="H183" s="1477"/>
      <c r="I183" s="1473">
        <f>'BS old'!E113</f>
        <v>0</v>
      </c>
      <c r="J183" s="1475"/>
    </row>
    <row r="184" spans="1:10" ht="27.75" customHeight="1" x14ac:dyDescent="0.3">
      <c r="A184" s="414" t="s">
        <v>505</v>
      </c>
      <c r="B184" s="1625" t="s">
        <v>1584</v>
      </c>
      <c r="C184" s="1626"/>
      <c r="D184" s="1626"/>
      <c r="E184" s="1627"/>
      <c r="F184" s="412" t="s">
        <v>713</v>
      </c>
      <c r="G184" s="1473">
        <f>'BS old'!D114</f>
        <v>0</v>
      </c>
      <c r="H184" s="1477"/>
      <c r="I184" s="1473">
        <f>'BS old'!E114</f>
        <v>0</v>
      </c>
      <c r="J184" s="1475"/>
    </row>
    <row r="185" spans="1:10" ht="27.75" customHeight="1" x14ac:dyDescent="0.3">
      <c r="A185" s="414" t="s">
        <v>508</v>
      </c>
      <c r="B185" s="1625" t="s">
        <v>1585</v>
      </c>
      <c r="C185" s="1626"/>
      <c r="D185" s="1626"/>
      <c r="E185" s="1627"/>
      <c r="F185" s="412" t="s">
        <v>715</v>
      </c>
      <c r="G185" s="1473">
        <f>'BS old'!D115</f>
        <v>0</v>
      </c>
      <c r="H185" s="1477"/>
      <c r="I185" s="1473">
        <f>'BS old'!E115</f>
        <v>0</v>
      </c>
      <c r="J185" s="1475"/>
    </row>
    <row r="186" spans="1:10" ht="27.75" customHeight="1" x14ac:dyDescent="0.25">
      <c r="A186" s="414" t="s">
        <v>511</v>
      </c>
      <c r="B186" s="1625" t="s">
        <v>1586</v>
      </c>
      <c r="C186" s="1626"/>
      <c r="D186" s="1626"/>
      <c r="E186" s="1627"/>
      <c r="F186" s="412" t="s">
        <v>717</v>
      </c>
      <c r="G186" s="1473">
        <f>'BS old'!D116</f>
        <v>0</v>
      </c>
      <c r="H186" s="1477"/>
      <c r="I186" s="1473">
        <f>'BS old'!E116</f>
        <v>0</v>
      </c>
      <c r="J186" s="1475"/>
    </row>
    <row r="187" spans="1:10" ht="27.75" customHeight="1" x14ac:dyDescent="0.25">
      <c r="A187" s="414" t="s">
        <v>532</v>
      </c>
      <c r="B187" s="1625" t="s">
        <v>1587</v>
      </c>
      <c r="C187" s="1626"/>
      <c r="D187" s="1626"/>
      <c r="E187" s="1627"/>
      <c r="F187" s="412" t="s">
        <v>719</v>
      </c>
      <c r="G187" s="1473">
        <f>'BS old'!D117</f>
        <v>0</v>
      </c>
      <c r="H187" s="1477"/>
      <c r="I187" s="1473">
        <f>'BS old'!E117</f>
        <v>0</v>
      </c>
      <c r="J187" s="1475"/>
    </row>
    <row r="188" spans="1:10" ht="27.75" customHeight="1" x14ac:dyDescent="0.25">
      <c r="A188" s="414" t="s">
        <v>535</v>
      </c>
      <c r="B188" s="1625" t="s">
        <v>1588</v>
      </c>
      <c r="C188" s="1626"/>
      <c r="D188" s="1626"/>
      <c r="E188" s="1627"/>
      <c r="F188" s="412" t="s">
        <v>721</v>
      </c>
      <c r="G188" s="1473">
        <f>'BS old'!D118</f>
        <v>0</v>
      </c>
      <c r="H188" s="1477"/>
      <c r="I188" s="1473">
        <f>'BS old'!E118</f>
        <v>0</v>
      </c>
      <c r="J188" s="1475"/>
    </row>
    <row r="189" spans="1:10" ht="27.75" customHeight="1" x14ac:dyDescent="0.25">
      <c r="A189" s="414" t="s">
        <v>722</v>
      </c>
      <c r="B189" s="1625" t="s">
        <v>1589</v>
      </c>
      <c r="C189" s="1626"/>
      <c r="D189" s="1626"/>
      <c r="E189" s="1627"/>
      <c r="F189" s="412" t="s">
        <v>724</v>
      </c>
      <c r="G189" s="1473">
        <f>'BS old'!D119</f>
        <v>0</v>
      </c>
      <c r="H189" s="1477"/>
      <c r="I189" s="1473">
        <f>'BS old'!E119</f>
        <v>0</v>
      </c>
      <c r="J189" s="1475"/>
    </row>
    <row r="190" spans="1:10" ht="27.75" customHeight="1" x14ac:dyDescent="0.25">
      <c r="A190" s="414" t="s">
        <v>725</v>
      </c>
      <c r="B190" s="1625" t="s">
        <v>1590</v>
      </c>
      <c r="C190" s="1626"/>
      <c r="D190" s="1626"/>
      <c r="E190" s="1627"/>
      <c r="F190" s="412" t="s">
        <v>727</v>
      </c>
      <c r="G190" s="1473">
        <f>'BS old'!D120</f>
        <v>0</v>
      </c>
      <c r="H190" s="1477"/>
      <c r="I190" s="1473">
        <f>'BS old'!E120</f>
        <v>0</v>
      </c>
      <c r="J190" s="1475"/>
    </row>
    <row r="191" spans="1:10" ht="27.75" customHeight="1" x14ac:dyDescent="0.25">
      <c r="A191" s="416" t="s">
        <v>595</v>
      </c>
      <c r="B191" s="1622" t="s">
        <v>1591</v>
      </c>
      <c r="C191" s="1623"/>
      <c r="D191" s="1623"/>
      <c r="E191" s="1624"/>
      <c r="F191" s="412" t="s">
        <v>729</v>
      </c>
      <c r="G191" s="1473">
        <f>'BS old'!D121</f>
        <v>0</v>
      </c>
      <c r="H191" s="1477"/>
      <c r="I191" s="1473">
        <f>'BS old'!E121</f>
        <v>0</v>
      </c>
      <c r="J191" s="1475"/>
    </row>
    <row r="192" spans="1:10" ht="27.75" customHeight="1" x14ac:dyDescent="0.25">
      <c r="A192" s="414" t="s">
        <v>598</v>
      </c>
      <c r="B192" s="1625" t="s">
        <v>1592</v>
      </c>
      <c r="C192" s="1626"/>
      <c r="D192" s="1626"/>
      <c r="E192" s="1627"/>
      <c r="F192" s="412" t="s">
        <v>731</v>
      </c>
      <c r="G192" s="1473">
        <f>'BS old'!D122</f>
        <v>0</v>
      </c>
      <c r="H192" s="1477"/>
      <c r="I192" s="1473">
        <f>'BS old'!E122</f>
        <v>0</v>
      </c>
      <c r="J192" s="1475"/>
    </row>
    <row r="193" spans="1:10" ht="27.75" customHeight="1" x14ac:dyDescent="0.25">
      <c r="A193" s="414" t="s">
        <v>496</v>
      </c>
      <c r="B193" s="1502" t="s">
        <v>1528</v>
      </c>
      <c r="C193" s="1503"/>
      <c r="D193" s="1503"/>
      <c r="E193" s="1503"/>
      <c r="F193" s="412" t="s">
        <v>732</v>
      </c>
      <c r="G193" s="1473">
        <f>'BS old'!D123</f>
        <v>0</v>
      </c>
      <c r="H193" s="1477"/>
      <c r="I193" s="1473">
        <f>'BS old'!E123</f>
        <v>0</v>
      </c>
      <c r="J193" s="1475"/>
    </row>
    <row r="194" spans="1:10" ht="27.75" customHeight="1" x14ac:dyDescent="0.25">
      <c r="A194" s="414" t="s">
        <v>499</v>
      </c>
      <c r="B194" s="1625" t="s">
        <v>1593</v>
      </c>
      <c r="C194" s="1626"/>
      <c r="D194" s="1626"/>
      <c r="E194" s="1627"/>
      <c r="F194" s="412" t="s">
        <v>734</v>
      </c>
      <c r="G194" s="1473">
        <f>'BS old'!D124</f>
        <v>0</v>
      </c>
      <c r="H194" s="1477"/>
      <c r="I194" s="1473">
        <f>'BS old'!E124</f>
        <v>0</v>
      </c>
      <c r="J194" s="1475"/>
    </row>
    <row r="195" spans="1:10" s="361" customFormat="1" ht="27.75" customHeight="1" x14ac:dyDescent="0.25">
      <c r="A195" s="414" t="s">
        <v>502</v>
      </c>
      <c r="B195" s="1625" t="s">
        <v>1594</v>
      </c>
      <c r="C195" s="1626"/>
      <c r="D195" s="1626"/>
      <c r="E195" s="1627"/>
      <c r="F195" s="412" t="s">
        <v>736</v>
      </c>
      <c r="G195" s="1473">
        <f>'BS old'!D125</f>
        <v>0</v>
      </c>
      <c r="H195" s="1477"/>
      <c r="I195" s="1473">
        <f>'BS old'!E125</f>
        <v>0</v>
      </c>
      <c r="J195" s="1475"/>
    </row>
    <row r="196" spans="1:10" ht="27.75" customHeight="1" x14ac:dyDescent="0.25">
      <c r="A196" s="414" t="s">
        <v>505</v>
      </c>
      <c r="B196" s="1625" t="s">
        <v>1595</v>
      </c>
      <c r="C196" s="1626"/>
      <c r="D196" s="1626"/>
      <c r="E196" s="1627"/>
      <c r="F196" s="412" t="s">
        <v>738</v>
      </c>
      <c r="G196" s="1473">
        <f>'BS old'!D126</f>
        <v>0</v>
      </c>
      <c r="H196" s="1477"/>
      <c r="I196" s="1473">
        <f>'BS old'!E126</f>
        <v>0</v>
      </c>
      <c r="J196" s="1475"/>
    </row>
    <row r="197" spans="1:10" ht="28.5" customHeight="1" x14ac:dyDescent="0.25">
      <c r="A197" s="414" t="s">
        <v>508</v>
      </c>
      <c r="B197" s="1625" t="s">
        <v>1596</v>
      </c>
      <c r="C197" s="1626"/>
      <c r="D197" s="1626"/>
      <c r="E197" s="1627"/>
      <c r="F197" s="412" t="s">
        <v>740</v>
      </c>
      <c r="G197" s="1473">
        <f>'BS old'!D127</f>
        <v>0</v>
      </c>
      <c r="H197" s="1477"/>
      <c r="I197" s="1473">
        <f>'BS old'!E127</f>
        <v>0</v>
      </c>
      <c r="J197" s="1475"/>
    </row>
    <row r="198" spans="1:10" ht="27.75" customHeight="1" x14ac:dyDescent="0.25">
      <c r="A198" s="414" t="s">
        <v>511</v>
      </c>
      <c r="B198" s="1625" t="s">
        <v>1597</v>
      </c>
      <c r="C198" s="1626"/>
      <c r="D198" s="1626"/>
      <c r="E198" s="1627"/>
      <c r="F198" s="412" t="s">
        <v>742</v>
      </c>
      <c r="G198" s="1473">
        <f>'BS old'!D128</f>
        <v>0</v>
      </c>
      <c r="H198" s="1477"/>
      <c r="I198" s="1473">
        <f>'BS old'!E128</f>
        <v>0</v>
      </c>
      <c r="J198" s="1475"/>
    </row>
    <row r="199" spans="1:10" ht="27.75" customHeight="1" x14ac:dyDescent="0.25">
      <c r="A199" s="414" t="s">
        <v>532</v>
      </c>
      <c r="B199" s="1625" t="s">
        <v>1598</v>
      </c>
      <c r="C199" s="1626"/>
      <c r="D199" s="1626"/>
      <c r="E199" s="1627"/>
      <c r="F199" s="412" t="s">
        <v>744</v>
      </c>
      <c r="G199" s="1473">
        <f>'BS old'!D129</f>
        <v>0</v>
      </c>
      <c r="H199" s="1477"/>
      <c r="I199" s="1473">
        <f>'BS old'!E129</f>
        <v>0</v>
      </c>
      <c r="J199" s="1475"/>
    </row>
    <row r="200" spans="1:10" ht="27.75" customHeight="1" x14ac:dyDescent="0.25">
      <c r="A200" s="414" t="s">
        <v>535</v>
      </c>
      <c r="B200" s="1625" t="s">
        <v>1599</v>
      </c>
      <c r="C200" s="1626"/>
      <c r="D200" s="1626"/>
      <c r="E200" s="1627"/>
      <c r="F200" s="412" t="s">
        <v>746</v>
      </c>
      <c r="G200" s="1473">
        <f>'BS old'!D130</f>
        <v>0</v>
      </c>
      <c r="H200" s="1477"/>
      <c r="I200" s="1473">
        <f>'BS old'!E130</f>
        <v>0</v>
      </c>
      <c r="J200" s="1475"/>
    </row>
    <row r="201" spans="1:10" ht="27.75" customHeight="1" x14ac:dyDescent="0.25">
      <c r="A201" s="414" t="s">
        <v>722</v>
      </c>
      <c r="B201" s="1625" t="s">
        <v>1600</v>
      </c>
      <c r="C201" s="1626"/>
      <c r="D201" s="1626"/>
      <c r="E201" s="1627"/>
      <c r="F201" s="412" t="s">
        <v>748</v>
      </c>
      <c r="G201" s="1473">
        <f>'BS old'!D131</f>
        <v>0</v>
      </c>
      <c r="H201" s="1477"/>
      <c r="I201" s="1473">
        <f>'BS old'!E131</f>
        <v>0</v>
      </c>
      <c r="J201" s="1475"/>
    </row>
    <row r="202" spans="1:10" ht="27.75" customHeight="1" x14ac:dyDescent="0.25">
      <c r="A202" s="416" t="s">
        <v>613</v>
      </c>
      <c r="B202" s="1622" t="s">
        <v>1601</v>
      </c>
      <c r="C202" s="1623"/>
      <c r="D202" s="1623"/>
      <c r="E202" s="1624"/>
      <c r="F202" s="412" t="s">
        <v>750</v>
      </c>
      <c r="G202" s="1473">
        <f>'BS old'!D132</f>
        <v>0</v>
      </c>
      <c r="H202" s="1477"/>
      <c r="I202" s="1473">
        <f>'BS old'!E132</f>
        <v>0</v>
      </c>
      <c r="J202" s="1475"/>
    </row>
    <row r="203" spans="1:10" ht="27.75" customHeight="1" x14ac:dyDescent="0.25">
      <c r="A203" s="417" t="s">
        <v>751</v>
      </c>
      <c r="B203" s="1622" t="s">
        <v>1602</v>
      </c>
      <c r="C203" s="1623"/>
      <c r="D203" s="1623"/>
      <c r="E203" s="1624"/>
      <c r="F203" s="412" t="s">
        <v>753</v>
      </c>
      <c r="G203" s="1473">
        <f>'BS old'!D133</f>
        <v>0</v>
      </c>
      <c r="H203" s="1477"/>
      <c r="I203" s="1473">
        <f>'BS old'!E133</f>
        <v>0</v>
      </c>
      <c r="J203" s="1475"/>
    </row>
    <row r="204" spans="1:10" ht="27.75" customHeight="1" x14ac:dyDescent="0.25">
      <c r="A204" s="414" t="s">
        <v>754</v>
      </c>
      <c r="B204" s="1625" t="s">
        <v>1603</v>
      </c>
      <c r="C204" s="1626"/>
      <c r="D204" s="1626"/>
      <c r="E204" s="1627"/>
      <c r="F204" s="412" t="s">
        <v>756</v>
      </c>
      <c r="G204" s="1473">
        <f>'BS old'!D134</f>
        <v>0</v>
      </c>
      <c r="H204" s="1477"/>
      <c r="I204" s="1473">
        <f>'BS old'!E134</f>
        <v>0</v>
      </c>
      <c r="J204" s="1475"/>
    </row>
    <row r="205" spans="1:10" s="361" customFormat="1" ht="27.75" customHeight="1" x14ac:dyDescent="0.25">
      <c r="A205" s="414" t="s">
        <v>496</v>
      </c>
      <c r="B205" s="1625" t="s">
        <v>1604</v>
      </c>
      <c r="C205" s="1626"/>
      <c r="D205" s="1626"/>
      <c r="E205" s="1627"/>
      <c r="F205" s="412" t="s">
        <v>758</v>
      </c>
      <c r="G205" s="1473">
        <f>'BS old'!D135</f>
        <v>0</v>
      </c>
      <c r="H205" s="1477"/>
      <c r="I205" s="1473">
        <f>'BS old'!E135</f>
        <v>0</v>
      </c>
      <c r="J205" s="1475"/>
    </row>
    <row r="206" spans="1:10" ht="27.75" customHeight="1" x14ac:dyDescent="0.25">
      <c r="A206" s="416" t="s">
        <v>627</v>
      </c>
      <c r="B206" s="1622" t="s">
        <v>1605</v>
      </c>
      <c r="C206" s="1623"/>
      <c r="D206" s="1623"/>
      <c r="E206" s="1624"/>
      <c r="F206" s="412" t="s">
        <v>760</v>
      </c>
      <c r="G206" s="1473">
        <f>'BS old'!D136</f>
        <v>0</v>
      </c>
      <c r="H206" s="1477"/>
      <c r="I206" s="1473">
        <f>'BS old'!E136</f>
        <v>0</v>
      </c>
      <c r="J206" s="1475"/>
    </row>
    <row r="207" spans="1:10" ht="27.75" customHeight="1" x14ac:dyDescent="0.25">
      <c r="A207" s="415" t="s">
        <v>630</v>
      </c>
      <c r="B207" s="1625" t="s">
        <v>1606</v>
      </c>
      <c r="C207" s="1626"/>
      <c r="D207" s="1626"/>
      <c r="E207" s="1627"/>
      <c r="F207" s="412" t="s">
        <v>762</v>
      </c>
      <c r="G207" s="1473">
        <f>'BS old'!D137</f>
        <v>0</v>
      </c>
      <c r="H207" s="1477"/>
      <c r="I207" s="1473">
        <f>'BS old'!E137</f>
        <v>0</v>
      </c>
      <c r="J207" s="1475"/>
    </row>
    <row r="208" spans="1:10" ht="27.75" customHeight="1" x14ac:dyDescent="0.25">
      <c r="A208" s="414" t="s">
        <v>496</v>
      </c>
      <c r="B208" s="1625" t="s">
        <v>1607</v>
      </c>
      <c r="C208" s="1626"/>
      <c r="D208" s="1626"/>
      <c r="E208" s="1627"/>
      <c r="F208" s="412" t="s">
        <v>764</v>
      </c>
      <c r="G208" s="1473">
        <f>'BS old'!D138</f>
        <v>0</v>
      </c>
      <c r="H208" s="1477"/>
      <c r="I208" s="1473">
        <f>'BS old'!E138</f>
        <v>0</v>
      </c>
      <c r="J208" s="1475"/>
    </row>
    <row r="209" spans="1:10" s="361" customFormat="1" ht="27.75" customHeight="1" x14ac:dyDescent="0.25">
      <c r="A209" s="414" t="s">
        <v>499</v>
      </c>
      <c r="B209" s="1625" t="s">
        <v>1608</v>
      </c>
      <c r="C209" s="1626"/>
      <c r="D209" s="1626"/>
      <c r="E209" s="1627"/>
      <c r="F209" s="412" t="s">
        <v>766</v>
      </c>
      <c r="G209" s="1473">
        <f>'BS old'!D139</f>
        <v>0</v>
      </c>
      <c r="H209" s="1477"/>
      <c r="I209" s="1473">
        <f>'BS old'!E139</f>
        <v>0</v>
      </c>
      <c r="J209" s="1475"/>
    </row>
    <row r="210" spans="1:10" ht="27.75" customHeight="1" thickBot="1" x14ac:dyDescent="0.3">
      <c r="A210" s="413" t="s">
        <v>502</v>
      </c>
      <c r="B210" s="1631" t="s">
        <v>1609</v>
      </c>
      <c r="C210" s="1632"/>
      <c r="D210" s="1632"/>
      <c r="E210" s="1633"/>
      <c r="F210" s="412" t="s">
        <v>768</v>
      </c>
      <c r="G210" s="1628">
        <f>'BS old'!D140</f>
        <v>0</v>
      </c>
      <c r="H210" s="1629"/>
      <c r="I210" s="1628">
        <f>'BS old'!E140</f>
        <v>0</v>
      </c>
      <c r="J210" s="1630"/>
    </row>
    <row r="211" spans="1:10" ht="24.75" customHeight="1" x14ac:dyDescent="0.25"/>
    <row r="212" spans="1:10" ht="24.75" customHeight="1" x14ac:dyDescent="0.25"/>
    <row r="213" spans="1:10" ht="24.75" customHeight="1" x14ac:dyDescent="0.25"/>
  </sheetData>
  <mergeCells count="692">
    <mergeCell ref="I6:J6"/>
    <mergeCell ref="A7:A8"/>
    <mergeCell ref="B7:B8"/>
    <mergeCell ref="C7:C8"/>
    <mergeCell ref="D7:F7"/>
    <mergeCell ref="G7:I7"/>
    <mergeCell ref="D8:F8"/>
    <mergeCell ref="H8:J8"/>
    <mergeCell ref="B2:C2"/>
    <mergeCell ref="A4:A6"/>
    <mergeCell ref="B4:B6"/>
    <mergeCell ref="C4:C6"/>
    <mergeCell ref="D4:H4"/>
    <mergeCell ref="I4:J5"/>
    <mergeCell ref="D5:D6"/>
    <mergeCell ref="E5:F5"/>
    <mergeCell ref="G5:H6"/>
    <mergeCell ref="E6:F6"/>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33:A35"/>
    <mergeCell ref="B33:B35"/>
    <mergeCell ref="C33:C35"/>
    <mergeCell ref="D33:H33"/>
    <mergeCell ref="I33:J34"/>
    <mergeCell ref="D34:D35"/>
    <mergeCell ref="E34:F34"/>
    <mergeCell ref="G34:H35"/>
    <mergeCell ref="E35:F35"/>
    <mergeCell ref="I35:J35"/>
    <mergeCell ref="A38:A39"/>
    <mergeCell ref="B38:B39"/>
    <mergeCell ref="C38:C39"/>
    <mergeCell ref="D38:F38"/>
    <mergeCell ref="G38:I38"/>
    <mergeCell ref="D39:F39"/>
    <mergeCell ref="H39:J39"/>
    <mergeCell ref="A36:A37"/>
    <mergeCell ref="B36:B37"/>
    <mergeCell ref="C36:C37"/>
    <mergeCell ref="D36:F36"/>
    <mergeCell ref="G36:I36"/>
    <mergeCell ref="D37:F37"/>
    <mergeCell ref="H37:J37"/>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64:A66"/>
    <mergeCell ref="B64:B66"/>
    <mergeCell ref="C64:C66"/>
    <mergeCell ref="D64:H64"/>
    <mergeCell ref="I64:J65"/>
    <mergeCell ref="D65:D66"/>
    <mergeCell ref="E65:F65"/>
    <mergeCell ref="G65:H66"/>
    <mergeCell ref="E66:F66"/>
    <mergeCell ref="I66:J66"/>
    <mergeCell ref="A69:A70"/>
    <mergeCell ref="B69:B70"/>
    <mergeCell ref="C69:C70"/>
    <mergeCell ref="D69:F69"/>
    <mergeCell ref="G69:I69"/>
    <mergeCell ref="D70:F70"/>
    <mergeCell ref="H70:J70"/>
    <mergeCell ref="A67:A68"/>
    <mergeCell ref="B67:B68"/>
    <mergeCell ref="C67:C68"/>
    <mergeCell ref="D67:F67"/>
    <mergeCell ref="G67:I67"/>
    <mergeCell ref="D68:F68"/>
    <mergeCell ref="H68:J68"/>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7"/>
    <mergeCell ref="E97:F97"/>
    <mergeCell ref="I97:J97"/>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28:A130"/>
    <mergeCell ref="B128:B130"/>
    <mergeCell ref="C128:C130"/>
    <mergeCell ref="D128:H128"/>
    <mergeCell ref="I128:J129"/>
    <mergeCell ref="D129:D130"/>
    <mergeCell ref="E129:F129"/>
    <mergeCell ref="G129:H130"/>
    <mergeCell ref="E130:F130"/>
    <mergeCell ref="I130:J130"/>
    <mergeCell ref="A133:A134"/>
    <mergeCell ref="B133:B134"/>
    <mergeCell ref="C133:C134"/>
    <mergeCell ref="D133:F133"/>
    <mergeCell ref="G133:I133"/>
    <mergeCell ref="D134:F134"/>
    <mergeCell ref="H134:J134"/>
    <mergeCell ref="A131:A132"/>
    <mergeCell ref="B131:B132"/>
    <mergeCell ref="C131:C132"/>
    <mergeCell ref="D131:F131"/>
    <mergeCell ref="G131:I131"/>
    <mergeCell ref="D132:F132"/>
    <mergeCell ref="H132:J132"/>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97:E197"/>
    <mergeCell ref="G197:H197"/>
    <mergeCell ref="I197:J197"/>
    <mergeCell ref="B198:E198"/>
    <mergeCell ref="G198:H198"/>
    <mergeCell ref="I198:J198"/>
    <mergeCell ref="B195:E195"/>
    <mergeCell ref="G195:H195"/>
    <mergeCell ref="I195:J195"/>
    <mergeCell ref="B196:E196"/>
    <mergeCell ref="G196:H196"/>
    <mergeCell ref="I196:J196"/>
    <mergeCell ref="B201:E201"/>
    <mergeCell ref="G201:H201"/>
    <mergeCell ref="I201:J201"/>
    <mergeCell ref="B202:E202"/>
    <mergeCell ref="G202:H202"/>
    <mergeCell ref="I202:J202"/>
    <mergeCell ref="B199:E199"/>
    <mergeCell ref="G199:H199"/>
    <mergeCell ref="I199:J199"/>
    <mergeCell ref="B200:E200"/>
    <mergeCell ref="G200:H200"/>
    <mergeCell ref="I200:J200"/>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9:E209"/>
    <mergeCell ref="G209:H209"/>
    <mergeCell ref="I209:J209"/>
    <mergeCell ref="B210:E210"/>
    <mergeCell ref="G210:H210"/>
    <mergeCell ref="I210:J210"/>
    <mergeCell ref="B207:E207"/>
    <mergeCell ref="G207:H207"/>
    <mergeCell ref="I207:J207"/>
    <mergeCell ref="B208:E208"/>
    <mergeCell ref="G208:H208"/>
    <mergeCell ref="I208:J208"/>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25947/1/2010&amp;RSeite &amp;P</oddFooter>
  </headerFooter>
  <rowBreaks count="6" manualBreakCount="6">
    <brk id="32" max="16383" man="1"/>
    <brk id="63" max="16383" man="1"/>
    <brk id="94" max="16383" man="1"/>
    <brk id="127" max="16383" man="1"/>
    <brk id="148" max="16383" man="1"/>
    <brk id="17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B5"/>
  <sheetViews>
    <sheetView showGridLines="0" zoomScaleNormal="100" workbookViewId="0">
      <selection activeCell="A20" sqref="A20"/>
    </sheetView>
  </sheetViews>
  <sheetFormatPr defaultRowHeight="15" x14ac:dyDescent="0.25"/>
  <cols>
    <col min="1" max="2" width="43.28515625" customWidth="1"/>
    <col min="3" max="3" width="19.140625" customWidth="1"/>
  </cols>
  <sheetData>
    <row r="1" spans="1:2" ht="17.25" thickBot="1" x14ac:dyDescent="0.35">
      <c r="A1" s="1" t="s">
        <v>47</v>
      </c>
    </row>
    <row r="2" spans="1:2" ht="21" customHeight="1" thickTop="1" thickBot="1" x14ac:dyDescent="0.3">
      <c r="A2" s="7" t="s">
        <v>40</v>
      </c>
      <c r="B2" s="8" t="s">
        <v>36</v>
      </c>
    </row>
    <row r="3" spans="1:2" ht="23.25" customHeight="1" thickTop="1" thickBot="1" x14ac:dyDescent="0.3">
      <c r="A3" s="9" t="s">
        <v>48</v>
      </c>
      <c r="B3" s="10"/>
    </row>
    <row r="4" spans="1:2" ht="23.25" customHeight="1" thickBot="1" x14ac:dyDescent="0.3">
      <c r="A4" s="13" t="s">
        <v>49</v>
      </c>
      <c r="B4" s="14"/>
    </row>
    <row r="5" spans="1:2" thickTop="1" x14ac:dyDescent="0.3"/>
  </sheetData>
  <pageMargins left="0.7" right="0.7" top="0.75" bottom="0.75" header="0.3" footer="0.3"/>
  <pageSetup paperSize="9" orientation="portrait" horizontalDpi="300" verticalDpi="3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AL53"/>
  <sheetViews>
    <sheetView showGridLines="0" view="pageBreakPreview" zoomScaleNormal="100" zoomScaleSheetLayoutView="100" workbookViewId="0">
      <selection activeCell="AG5" sqref="AG5"/>
    </sheetView>
  </sheetViews>
  <sheetFormatPr defaultColWidth="9.140625" defaultRowHeight="12.75" x14ac:dyDescent="0.25"/>
  <cols>
    <col min="1" max="10" width="2.5703125" style="305" customWidth="1"/>
    <col min="11" max="11" width="3.42578125" style="305" customWidth="1"/>
    <col min="12" max="36" width="2.5703125" style="305" customWidth="1"/>
    <col min="37" max="37" width="2.140625" style="305" customWidth="1"/>
    <col min="38" max="38" width="1.85546875" style="305" customWidth="1"/>
    <col min="39" max="39" width="2.140625" style="305" customWidth="1"/>
    <col min="40" max="45" width="2.5703125" style="305" customWidth="1"/>
    <col min="46" max="46" width="7.7109375" style="305" customWidth="1"/>
    <col min="47" max="61" width="2.5703125" style="305" customWidth="1"/>
    <col min="62" max="16384" width="9.140625" style="305"/>
  </cols>
  <sheetData>
    <row r="1" spans="1:38" ht="13.15" x14ac:dyDescent="0.3">
      <c r="B1" s="525" t="s">
        <v>1124</v>
      </c>
    </row>
    <row r="2" spans="1:38" s="410" customFormat="1" ht="18" thickBot="1" x14ac:dyDescent="0.35">
      <c r="C2" s="525"/>
      <c r="N2" s="406" t="s">
        <v>1610</v>
      </c>
    </row>
    <row r="3" spans="1:38" s="312" customFormat="1" ht="21" customHeight="1" thickBot="1" x14ac:dyDescent="0.3">
      <c r="B3" s="579" t="s">
        <v>1611</v>
      </c>
      <c r="C3" s="526"/>
      <c r="D3" s="527"/>
      <c r="E3" s="527"/>
      <c r="F3" s="527"/>
      <c r="G3" s="527"/>
      <c r="H3" s="527"/>
      <c r="I3" s="527"/>
      <c r="J3" s="528"/>
      <c r="K3" s="527"/>
      <c r="L3" s="529"/>
      <c r="N3" s="406" t="s">
        <v>1612</v>
      </c>
      <c r="Q3" s="406"/>
    </row>
    <row r="4" spans="1:38" ht="13.9" thickBot="1" x14ac:dyDescent="0.35"/>
    <row r="5" spans="1:38" ht="28.5" customHeight="1" thickBot="1" x14ac:dyDescent="0.35">
      <c r="K5" s="561" t="s">
        <v>1445</v>
      </c>
      <c r="L5" s="404" t="e">
        <f>+MID(#REF!,1,1)</f>
        <v>#REF!</v>
      </c>
      <c r="M5" s="404" t="e">
        <f>+MID(#REF!,2,1)</f>
        <v>#REF!</v>
      </c>
      <c r="N5" s="404" t="s">
        <v>953</v>
      </c>
      <c r="O5" s="404" t="e">
        <f>LEFT(#REF!,1)</f>
        <v>#REF!</v>
      </c>
      <c r="P5" s="404" t="e">
        <f>RIGHT(#REF!,1)</f>
        <v>#REF!</v>
      </c>
      <c r="Q5" s="404" t="s">
        <v>953</v>
      </c>
      <c r="R5" s="404" t="e">
        <f>+LEFT(#REF!,1)</f>
        <v>#REF!</v>
      </c>
      <c r="S5" s="404" t="e">
        <f>+MID(#REF!,2,1)</f>
        <v>#REF!</v>
      </c>
      <c r="T5" s="404" t="e">
        <f>+MID(#REF!,3,1)</f>
        <v>#REF!</v>
      </c>
      <c r="U5" s="404" t="e">
        <f>+MID(#REF!,4,1)</f>
        <v>#REF!</v>
      </c>
      <c r="V5" s="1649" t="s">
        <v>1446</v>
      </c>
      <c r="W5" s="1649"/>
      <c r="X5" s="1649"/>
      <c r="Y5" s="1649"/>
      <c r="Z5" s="1649"/>
      <c r="AA5" s="1650"/>
    </row>
    <row r="6" spans="1:38" ht="7.5" customHeight="1" thickBot="1" x14ac:dyDescent="0.35"/>
    <row r="7" spans="1:38" s="397" customFormat="1" ht="14.25" customHeight="1" x14ac:dyDescent="0.3">
      <c r="A7" s="400" t="s">
        <v>1447</v>
      </c>
      <c r="B7" s="400"/>
      <c r="C7" s="399"/>
      <c r="D7" s="399"/>
      <c r="E7" s="399"/>
      <c r="F7" s="399"/>
      <c r="G7" s="399"/>
      <c r="H7" s="399"/>
      <c r="I7" s="399"/>
      <c r="J7" s="399"/>
      <c r="K7" s="399"/>
      <c r="L7" s="399"/>
      <c r="M7" s="399"/>
      <c r="N7" s="399"/>
      <c r="O7" s="399"/>
      <c r="P7" s="399"/>
      <c r="Q7" s="399"/>
      <c r="R7" s="399"/>
      <c r="S7" s="398"/>
      <c r="T7" s="399"/>
      <c r="U7" s="399"/>
      <c r="V7" s="399"/>
      <c r="W7" s="399"/>
      <c r="X7" s="399"/>
      <c r="Y7" s="399"/>
      <c r="Z7" s="399"/>
      <c r="AA7" s="399"/>
      <c r="AB7" s="399"/>
      <c r="AC7" s="399"/>
      <c r="AD7" s="399"/>
      <c r="AE7" s="399"/>
      <c r="AF7" s="399"/>
      <c r="AG7" s="399"/>
      <c r="AH7" s="399"/>
      <c r="AI7" s="399"/>
      <c r="AJ7" s="399"/>
      <c r="AK7" s="399"/>
      <c r="AL7" s="398"/>
    </row>
    <row r="8" spans="1:38" s="397" customFormat="1" ht="14.25" customHeight="1" x14ac:dyDescent="0.25">
      <c r="A8" s="562" t="s">
        <v>1448</v>
      </c>
      <c r="B8" s="562"/>
      <c r="AL8" s="563"/>
    </row>
    <row r="9" spans="1:38" s="565" customFormat="1" ht="15" customHeight="1" x14ac:dyDescent="0.25">
      <c r="A9" s="564" t="s">
        <v>1449</v>
      </c>
      <c r="B9" s="564"/>
      <c r="S9" s="566"/>
      <c r="AL9" s="563"/>
    </row>
    <row r="10" spans="1:38" s="392" customFormat="1" ht="18" customHeight="1" thickBot="1" x14ac:dyDescent="0.3">
      <c r="A10" s="395" t="s">
        <v>957</v>
      </c>
      <c r="B10" s="395"/>
      <c r="C10" s="394"/>
      <c r="D10" s="394"/>
      <c r="E10" s="395"/>
      <c r="F10" s="394"/>
      <c r="G10" s="394"/>
      <c r="H10" s="394"/>
      <c r="I10" s="394"/>
      <c r="J10" s="394"/>
      <c r="K10" s="394"/>
      <c r="L10" s="394"/>
      <c r="M10" s="394"/>
      <c r="N10" s="394"/>
      <c r="O10" s="394"/>
      <c r="P10" s="394"/>
      <c r="Q10" s="394"/>
      <c r="R10" s="394"/>
      <c r="S10" s="393"/>
      <c r="T10" s="394"/>
      <c r="U10" s="394"/>
      <c r="V10" s="394"/>
      <c r="W10" s="394"/>
      <c r="X10" s="394"/>
      <c r="Y10" s="394"/>
      <c r="Z10" s="394"/>
      <c r="AA10" s="394"/>
      <c r="AB10" s="394"/>
      <c r="AC10" s="394"/>
      <c r="AD10" s="394"/>
      <c r="AE10" s="394"/>
      <c r="AF10" s="394"/>
      <c r="AG10" s="394"/>
      <c r="AH10" s="394"/>
      <c r="AI10" s="394"/>
      <c r="AJ10" s="394"/>
      <c r="AK10" s="394"/>
      <c r="AL10" s="393"/>
    </row>
    <row r="11" spans="1:38" s="373" customFormat="1" ht="3.75" customHeight="1" thickBot="1" x14ac:dyDescent="0.35"/>
    <row r="12" spans="1:38" s="373" customFormat="1" ht="14.25" customHeight="1" x14ac:dyDescent="0.3">
      <c r="A12" s="375" t="s">
        <v>1451</v>
      </c>
      <c r="B12" s="374"/>
      <c r="C12" s="374"/>
      <c r="D12" s="374"/>
      <c r="E12" s="374"/>
      <c r="F12" s="374"/>
      <c r="G12" s="374"/>
      <c r="H12" s="374"/>
      <c r="I12" s="318"/>
      <c r="J12" s="546"/>
      <c r="K12" s="390" t="s">
        <v>1452</v>
      </c>
      <c r="L12" s="374"/>
      <c r="M12" s="391"/>
      <c r="N12" s="391"/>
      <c r="O12" s="391"/>
      <c r="P12" s="374"/>
      <c r="Q12" s="390" t="s">
        <v>1452</v>
      </c>
      <c r="R12" s="374"/>
      <c r="S12" s="318"/>
      <c r="T12" s="374"/>
      <c r="U12" s="374"/>
      <c r="V12" s="547"/>
      <c r="W12" s="374"/>
      <c r="X12" s="374"/>
      <c r="Y12" s="374"/>
      <c r="Z12" s="374"/>
      <c r="AA12" s="374"/>
      <c r="AB12" s="374"/>
      <c r="AC12" s="374"/>
      <c r="AD12" s="390" t="s">
        <v>1453</v>
      </c>
      <c r="AE12" s="390"/>
      <c r="AF12" s="390"/>
      <c r="AG12" s="390" t="s">
        <v>1454</v>
      </c>
      <c r="AH12" s="374"/>
      <c r="AI12" s="374"/>
      <c r="AJ12" s="374"/>
      <c r="AK12" s="374"/>
      <c r="AL12" s="389"/>
    </row>
    <row r="13" spans="1:38" s="373" customFormat="1" ht="19.5" customHeight="1" x14ac:dyDescent="0.2">
      <c r="A13" s="386" t="e">
        <f>LEFT(#REF!,1)</f>
        <v>#REF!</v>
      </c>
      <c r="B13" s="352" t="e">
        <f>MID(#REF!,2,1)</f>
        <v>#REF!</v>
      </c>
      <c r="C13" s="352" t="e">
        <f>MID(#REF!,3,1)</f>
        <v>#REF!</v>
      </c>
      <c r="D13" s="352" t="e">
        <f>MID(#REF!,4,1)</f>
        <v>#REF!</v>
      </c>
      <c r="E13" s="352" t="e">
        <f>MID(#REF!,5,1)</f>
        <v>#REF!</v>
      </c>
      <c r="F13" s="352" t="e">
        <f>MID(#REF!,6,1)</f>
        <v>#REF!</v>
      </c>
      <c r="G13" s="352" t="e">
        <f>MID(#REF!,7,1)</f>
        <v>#REF!</v>
      </c>
      <c r="H13" s="352" t="e">
        <f>MID(#REF!,8,1)</f>
        <v>#REF!</v>
      </c>
      <c r="I13" s="352" t="e">
        <f>MID(#REF!,9,1)</f>
        <v>#REF!</v>
      </c>
      <c r="J13" s="548" t="e">
        <f>MID(#REF!,10,1)</f>
        <v>#REF!</v>
      </c>
      <c r="K13" s="549"/>
      <c r="V13" s="550"/>
      <c r="W13" s="380" t="s">
        <v>1455</v>
      </c>
      <c r="AB13" s="380" t="s">
        <v>1456</v>
      </c>
      <c r="AD13" s="352" t="e">
        <f>MID(#REF!,1,1)</f>
        <v>#REF!</v>
      </c>
      <c r="AE13" s="352" t="e">
        <f>MID(#REF!,2,1)</f>
        <v>#REF!</v>
      </c>
      <c r="AF13" s="352"/>
      <c r="AG13" s="352" t="e">
        <f>MID(#REF!,1,1)</f>
        <v>#REF!</v>
      </c>
      <c r="AH13" s="352" t="e">
        <f>MID(#REF!,2,1)</f>
        <v>#REF!</v>
      </c>
      <c r="AI13" s="352" t="e">
        <f>MID(#REF!,3,1)</f>
        <v>#REF!</v>
      </c>
      <c r="AJ13" s="352" t="e">
        <f>MID(#REF!,4,1)</f>
        <v>#REF!</v>
      </c>
      <c r="AL13" s="381"/>
    </row>
    <row r="14" spans="1:38" s="373" customFormat="1" ht="19.5" customHeight="1" x14ac:dyDescent="0.25">
      <c r="A14" s="315" t="s">
        <v>1457</v>
      </c>
      <c r="H14" s="307"/>
      <c r="I14" s="307"/>
      <c r="J14" s="435"/>
      <c r="K14" s="388" t="e">
        <f>IF(#REF!="x","x"," ")</f>
        <v>#REF!</v>
      </c>
      <c r="L14" s="380" t="s">
        <v>1458</v>
      </c>
      <c r="N14" s="382"/>
      <c r="O14" s="382"/>
      <c r="P14" s="382"/>
      <c r="Q14" s="382"/>
      <c r="R14" s="388" t="e">
        <f>IF(#REF!="x","x"," ")</f>
        <v>#REF!</v>
      </c>
      <c r="S14" s="380" t="s">
        <v>1459</v>
      </c>
      <c r="V14" s="550"/>
      <c r="W14" s="531"/>
      <c r="X14" s="532"/>
      <c r="Y14" s="532"/>
      <c r="Z14" s="532"/>
      <c r="AA14" s="532"/>
      <c r="AB14" s="533" t="s">
        <v>1460</v>
      </c>
      <c r="AC14" s="532"/>
      <c r="AD14" s="534" t="e">
        <f>MID(#REF!,1,1)</f>
        <v>#REF!</v>
      </c>
      <c r="AE14" s="534" t="e">
        <f>MID(#REF!,2,1)</f>
        <v>#REF!</v>
      </c>
      <c r="AF14" s="534"/>
      <c r="AG14" s="534" t="e">
        <f>MID(#REF!,1,1)</f>
        <v>#REF!</v>
      </c>
      <c r="AH14" s="534" t="e">
        <f>MID(#REF!,2,1)</f>
        <v>#REF!</v>
      </c>
      <c r="AI14" s="534" t="e">
        <f>MID(#REF!,3,1)</f>
        <v>#REF!</v>
      </c>
      <c r="AJ14" s="534" t="e">
        <f>MID(#REF!,4,1)</f>
        <v>#REF!</v>
      </c>
      <c r="AK14" s="532"/>
      <c r="AL14" s="535"/>
    </row>
    <row r="15" spans="1:38" s="373" customFormat="1" ht="19.5" customHeight="1" x14ac:dyDescent="0.25">
      <c r="A15" s="567" t="e">
        <f>LEFT(#REF!,1)</f>
        <v>#REF!</v>
      </c>
      <c r="B15" s="384" t="e">
        <f>MID(#REF!,2,1)</f>
        <v>#REF!</v>
      </c>
      <c r="C15" s="384" t="e">
        <f>MID(#REF!,3,1)</f>
        <v>#REF!</v>
      </c>
      <c r="D15" s="384" t="e">
        <f>MID(#REF!,4,1)</f>
        <v>#REF!</v>
      </c>
      <c r="E15" s="384" t="e">
        <f>MID(#REF!,5,1)</f>
        <v>#REF!</v>
      </c>
      <c r="F15" s="384" t="e">
        <f>MID(#REF!,6,1)</f>
        <v>#REF!</v>
      </c>
      <c r="G15" s="384" t="e">
        <f>MID(#REF!,7,1)</f>
        <v>#REF!</v>
      </c>
      <c r="H15" s="384" t="e">
        <f>MID(#REF!,8,1)</f>
        <v>#REF!</v>
      </c>
      <c r="I15" s="307"/>
      <c r="J15" s="435"/>
      <c r="K15" s="307" t="e">
        <f>IF(#REF!="x","x", "")</f>
        <v>#REF!</v>
      </c>
      <c r="L15" s="380" t="s">
        <v>1461</v>
      </c>
      <c r="M15" s="380"/>
      <c r="N15" s="382"/>
      <c r="O15" s="382"/>
      <c r="P15" s="382"/>
      <c r="Q15" s="382"/>
      <c r="R15" s="382" t="e">
        <f>IF(#REF!="x","x"," ")</f>
        <v>#REF!</v>
      </c>
      <c r="S15" s="380" t="s">
        <v>1462</v>
      </c>
      <c r="V15" s="550"/>
      <c r="W15" s="380"/>
      <c r="Y15" s="306"/>
      <c r="Z15" s="307"/>
      <c r="AA15" s="307"/>
      <c r="AB15" s="382"/>
      <c r="AC15" s="307"/>
      <c r="AD15" s="384"/>
      <c r="AE15" s="384"/>
      <c r="AF15" s="384"/>
      <c r="AG15" s="384"/>
      <c r="AH15" s="384"/>
      <c r="AI15" s="384"/>
      <c r="AJ15" s="384"/>
      <c r="AK15" s="307"/>
      <c r="AL15" s="381"/>
    </row>
    <row r="16" spans="1:38" s="373" customFormat="1" ht="19.5" customHeight="1" x14ac:dyDescent="0.25">
      <c r="A16" s="315" t="s">
        <v>971</v>
      </c>
      <c r="F16" s="329"/>
      <c r="I16" s="307"/>
      <c r="J16" s="435"/>
      <c r="K16" s="549"/>
      <c r="L16" s="307"/>
      <c r="M16" s="380"/>
      <c r="N16" s="382"/>
      <c r="O16" s="382"/>
      <c r="P16" s="382"/>
      <c r="Q16" s="382"/>
      <c r="R16" s="568" t="s">
        <v>1463</v>
      </c>
      <c r="S16" s="382"/>
      <c r="V16" s="550"/>
      <c r="W16" s="380" t="s">
        <v>1464</v>
      </c>
      <c r="Y16" s="306"/>
      <c r="Z16" s="307"/>
      <c r="AA16" s="307"/>
      <c r="AB16" s="380" t="s">
        <v>1456</v>
      </c>
      <c r="AC16" s="307"/>
      <c r="AD16" s="352" t="e">
        <f>MID(#REF!,1,1)</f>
        <v>#REF!</v>
      </c>
      <c r="AE16" s="352" t="e">
        <f>MID(#REF!,2,1)</f>
        <v>#REF!</v>
      </c>
      <c r="AF16" s="352"/>
      <c r="AG16" s="352" t="e">
        <f>MID(#REF!,1,1)</f>
        <v>#REF!</v>
      </c>
      <c r="AH16" s="352" t="e">
        <f>MID(#REF!,2,1)</f>
        <v>#REF!</v>
      </c>
      <c r="AI16" s="352" t="e">
        <f>MID(#REF!,3,1)</f>
        <v>#REF!</v>
      </c>
      <c r="AJ16" s="352" t="e">
        <f>MID(#REF!,4,1)</f>
        <v>#REF!</v>
      </c>
      <c r="AK16" s="307"/>
      <c r="AL16" s="381"/>
    </row>
    <row r="17" spans="1:38" s="373" customFormat="1" ht="19.5" customHeight="1" thickBot="1" x14ac:dyDescent="0.25">
      <c r="A17" s="379" t="e">
        <f>#REF!</f>
        <v>#REF!</v>
      </c>
      <c r="B17" s="309" t="e">
        <f>#REF!</f>
        <v>#REF!</v>
      </c>
      <c r="C17" s="377" t="s">
        <v>953</v>
      </c>
      <c r="D17" s="309" t="e">
        <f>#REF!</f>
        <v>#REF!</v>
      </c>
      <c r="E17" s="309" t="e">
        <f>#REF!</f>
        <v>#REF!</v>
      </c>
      <c r="F17" s="377" t="s">
        <v>953</v>
      </c>
      <c r="G17" s="309" t="e">
        <f>#REF!</f>
        <v>#REF!</v>
      </c>
      <c r="H17" s="309"/>
      <c r="I17" s="309"/>
      <c r="J17" s="552"/>
      <c r="K17" s="553"/>
      <c r="L17" s="309"/>
      <c r="M17" s="309"/>
      <c r="N17" s="309"/>
      <c r="O17" s="309"/>
      <c r="P17" s="309"/>
      <c r="Q17" s="309"/>
      <c r="R17" s="309"/>
      <c r="S17" s="309"/>
      <c r="T17" s="377"/>
      <c r="U17" s="377"/>
      <c r="V17" s="554"/>
      <c r="W17" s="376"/>
      <c r="X17" s="377"/>
      <c r="Y17" s="310"/>
      <c r="Z17" s="309"/>
      <c r="AA17" s="309"/>
      <c r="AB17" s="376" t="s">
        <v>1460</v>
      </c>
      <c r="AC17" s="309"/>
      <c r="AD17" s="350" t="e">
        <f>MID(#REF!,1,1)</f>
        <v>#REF!</v>
      </c>
      <c r="AE17" s="350" t="e">
        <f>MID(#REF!,2,1)</f>
        <v>#REF!</v>
      </c>
      <c r="AF17" s="350"/>
      <c r="AG17" s="350" t="e">
        <f>MID(#REF!,1,1)</f>
        <v>#REF!</v>
      </c>
      <c r="AH17" s="350" t="e">
        <f>MID(#REF!,2,1)</f>
        <v>#REF!</v>
      </c>
      <c r="AI17" s="350" t="e">
        <f>MID(#REF!,3,1)</f>
        <v>#REF!</v>
      </c>
      <c r="AJ17" s="350" t="e">
        <f>MID(#REF!,4,1)</f>
        <v>#REF!</v>
      </c>
      <c r="AK17" s="309"/>
      <c r="AL17" s="378"/>
    </row>
    <row r="18" spans="1:38" s="373" customFormat="1" ht="4.5" customHeight="1" x14ac:dyDescent="0.3">
      <c r="H18" s="307"/>
      <c r="I18" s="307"/>
      <c r="J18" s="307"/>
      <c r="K18" s="307"/>
      <c r="L18" s="307"/>
      <c r="M18" s="307"/>
      <c r="N18" s="307"/>
      <c r="O18" s="307"/>
      <c r="P18" s="307"/>
      <c r="Q18" s="307"/>
      <c r="R18" s="307"/>
      <c r="S18" s="307"/>
      <c r="V18" s="307"/>
      <c r="W18" s="307"/>
      <c r="X18" s="307"/>
      <c r="Y18" s="307"/>
      <c r="Z18" s="307"/>
      <c r="AA18" s="307"/>
      <c r="AB18" s="307"/>
      <c r="AC18" s="307"/>
      <c r="AD18" s="307"/>
      <c r="AE18" s="307"/>
      <c r="AF18" s="307"/>
      <c r="AG18" s="307"/>
      <c r="AH18" s="307"/>
      <c r="AI18" s="307"/>
      <c r="AJ18" s="307"/>
      <c r="AK18" s="307"/>
    </row>
    <row r="19" spans="1:38" s="373" customFormat="1" ht="3" customHeight="1" thickBot="1" x14ac:dyDescent="0.35">
      <c r="A19" s="569"/>
      <c r="H19" s="307"/>
      <c r="I19" s="307"/>
      <c r="J19" s="307"/>
      <c r="K19" s="307"/>
      <c r="L19" s="307"/>
      <c r="M19" s="307"/>
      <c r="N19" s="307"/>
      <c r="O19" s="307"/>
      <c r="P19" s="307"/>
      <c r="Q19" s="307"/>
      <c r="R19" s="307"/>
      <c r="S19" s="307"/>
      <c r="W19" s="307"/>
      <c r="X19" s="307"/>
      <c r="Y19" s="307"/>
      <c r="Z19" s="307"/>
      <c r="AA19" s="307"/>
      <c r="AB19" s="307"/>
      <c r="AC19" s="307"/>
      <c r="AD19" s="307"/>
      <c r="AE19" s="307"/>
      <c r="AF19" s="307"/>
      <c r="AG19" s="307"/>
      <c r="AH19" s="307"/>
      <c r="AI19" s="307"/>
      <c r="AJ19" s="307"/>
      <c r="AK19" s="307"/>
    </row>
    <row r="20" spans="1:38" s="373" customFormat="1" ht="16.5" x14ac:dyDescent="0.25">
      <c r="A20" s="375" t="s">
        <v>1465</v>
      </c>
      <c r="B20" s="374"/>
      <c r="C20" s="374"/>
      <c r="D20" s="374"/>
      <c r="E20" s="374"/>
      <c r="F20" s="374"/>
      <c r="G20" s="374"/>
      <c r="H20" s="318"/>
      <c r="I20" s="318"/>
      <c r="J20" s="318"/>
      <c r="K20" s="318"/>
      <c r="L20" s="318"/>
      <c r="M20" s="318"/>
      <c r="N20" s="318"/>
      <c r="O20" s="318"/>
      <c r="P20" s="318"/>
      <c r="Q20" s="318"/>
      <c r="R20" s="318"/>
      <c r="S20" s="318"/>
      <c r="T20" s="374"/>
      <c r="U20" s="374"/>
      <c r="V20" s="374"/>
      <c r="W20" s="318"/>
      <c r="X20" s="318"/>
      <c r="Y20" s="318"/>
      <c r="Z20" s="318"/>
      <c r="AA20" s="318"/>
      <c r="AB20" s="318"/>
      <c r="AC20" s="318"/>
      <c r="AD20" s="318"/>
      <c r="AE20" s="318"/>
      <c r="AF20" s="318"/>
      <c r="AG20" s="318"/>
      <c r="AH20" s="318"/>
      <c r="AI20" s="318"/>
      <c r="AJ20" s="318"/>
      <c r="AK20" s="318"/>
      <c r="AL20" s="389"/>
    </row>
    <row r="21" spans="1:38" s="373" customFormat="1" ht="19.5" customHeight="1" x14ac:dyDescent="0.3">
      <c r="A21" s="360" t="e">
        <f>+LEFT(#REF!,1)</f>
        <v>#REF!</v>
      </c>
      <c r="B21" s="352" t="e">
        <f>+MID(#REF!,2,1)</f>
        <v>#REF!</v>
      </c>
      <c r="C21" s="352" t="e">
        <f>+MID(#REF!,3,1)</f>
        <v>#REF!</v>
      </c>
      <c r="D21" s="352" t="e">
        <f>+MID(#REF!,4,1)</f>
        <v>#REF!</v>
      </c>
      <c r="E21" s="352" t="e">
        <f>+MID(#REF!,5,1)</f>
        <v>#REF!</v>
      </c>
      <c r="F21" s="352" t="e">
        <f>+MID(#REF!,6,1)</f>
        <v>#REF!</v>
      </c>
      <c r="G21" s="352" t="e">
        <f>+MID(#REF!,7,1)</f>
        <v>#REF!</v>
      </c>
      <c r="H21" s="352" t="e">
        <f>+MID(#REF!,8,1)</f>
        <v>#REF!</v>
      </c>
      <c r="I21" s="352" t="e">
        <f>+MID(#REF!,9,1)</f>
        <v>#REF!</v>
      </c>
      <c r="J21" s="352" t="e">
        <f>+MID(#REF!,10,1)</f>
        <v>#REF!</v>
      </c>
      <c r="K21" s="352" t="e">
        <f>+MID(#REF!,11,1)</f>
        <v>#REF!</v>
      </c>
      <c r="L21" s="352" t="e">
        <f>+MID(#REF!,12,1)</f>
        <v>#REF!</v>
      </c>
      <c r="M21" s="352" t="e">
        <f>+MID(#REF!,13,1)</f>
        <v>#REF!</v>
      </c>
      <c r="N21" s="352" t="e">
        <f>+MID(#REF!,14,1)</f>
        <v>#REF!</v>
      </c>
      <c r="O21" s="352" t="e">
        <f>+MID(#REF!,15,1)</f>
        <v>#REF!</v>
      </c>
      <c r="P21" s="352" t="e">
        <f>+MID(#REF!,16,1)</f>
        <v>#REF!</v>
      </c>
      <c r="Q21" s="352" t="e">
        <f>+MID(#REF!,17,1)</f>
        <v>#REF!</v>
      </c>
      <c r="R21" s="352" t="e">
        <f>+MID(#REF!,18,1)</f>
        <v>#REF!</v>
      </c>
      <c r="S21" s="352" t="e">
        <f>+MID(#REF!,19,1)</f>
        <v>#REF!</v>
      </c>
      <c r="T21" s="352" t="e">
        <f>+MID(#REF!,20,1)</f>
        <v>#REF!</v>
      </c>
      <c r="U21" s="352" t="e">
        <f>+MID(#REF!,21,1)</f>
        <v>#REF!</v>
      </c>
      <c r="V21" s="352" t="e">
        <f>+MID(#REF!,22,1)</f>
        <v>#REF!</v>
      </c>
      <c r="W21" s="352" t="e">
        <f>+MID(#REF!,23,1)</f>
        <v>#REF!</v>
      </c>
      <c r="X21" s="352" t="e">
        <f>+MID(#REF!,24,1)</f>
        <v>#REF!</v>
      </c>
      <c r="Y21" s="352" t="e">
        <f>+MID(#REF!,25,1)</f>
        <v>#REF!</v>
      </c>
      <c r="Z21" s="352" t="e">
        <f>+MID(#REF!,26,1)</f>
        <v>#REF!</v>
      </c>
      <c r="AA21" s="352" t="e">
        <f>+MID(#REF!,27,1)</f>
        <v>#REF!</v>
      </c>
      <c r="AB21" s="352" t="e">
        <f>+MID(#REF!,28,1)</f>
        <v>#REF!</v>
      </c>
      <c r="AC21" s="352" t="e">
        <f>+MID(#REF!,29,1)</f>
        <v>#REF!</v>
      </c>
      <c r="AD21" s="352" t="e">
        <f>+MID(#REF!,30,1)</f>
        <v>#REF!</v>
      </c>
      <c r="AE21" s="352" t="e">
        <f>+MID(#REF!,31,1)</f>
        <v>#REF!</v>
      </c>
      <c r="AF21" s="352" t="e">
        <f>+MID(#REF!,32,1)</f>
        <v>#REF!</v>
      </c>
      <c r="AG21" s="352" t="e">
        <f>+MID(#REF!,33,1)</f>
        <v>#REF!</v>
      </c>
      <c r="AH21" s="352" t="e">
        <f>+MID(#REF!,34,1)</f>
        <v>#REF!</v>
      </c>
      <c r="AI21" s="352" t="e">
        <f>+MID(#REF!,35,1)</f>
        <v>#REF!</v>
      </c>
      <c r="AJ21" s="352" t="e">
        <f>+MID(#REF!,36,1)</f>
        <v>#REF!</v>
      </c>
      <c r="AK21" s="359" t="e">
        <f>+MID(#REF!,37,1)</f>
        <v>#REF!</v>
      </c>
      <c r="AL21" s="381"/>
    </row>
    <row r="22" spans="1:38" ht="19.5" customHeight="1" x14ac:dyDescent="0.3">
      <c r="A22" s="360" t="e">
        <f>+MID(#REF!,38,1)</f>
        <v>#REF!</v>
      </c>
      <c r="B22" s="352" t="e">
        <f>+MID(#REF!,39,1)</f>
        <v>#REF!</v>
      </c>
      <c r="C22" s="352" t="e">
        <f>+MID(#REF!,40,1)</f>
        <v>#REF!</v>
      </c>
      <c r="D22" s="352" t="e">
        <f>+MID(#REF!,41,1)</f>
        <v>#REF!</v>
      </c>
      <c r="E22" s="352" t="e">
        <f>+MID(#REF!,42,1)</f>
        <v>#REF!</v>
      </c>
      <c r="F22" s="352" t="e">
        <f>+MID(#REF!,43,1)</f>
        <v>#REF!</v>
      </c>
      <c r="G22" s="352" t="e">
        <f>+MID(#REF!,44,1)</f>
        <v>#REF!</v>
      </c>
      <c r="H22" s="352" t="e">
        <f>+MID(#REF!,45,1)</f>
        <v>#REF!</v>
      </c>
      <c r="I22" s="352" t="e">
        <f>+MID(#REF!,46,1)</f>
        <v>#REF!</v>
      </c>
      <c r="J22" s="352" t="e">
        <f>+MID(#REF!,47,1)</f>
        <v>#REF!</v>
      </c>
      <c r="K22" s="352" t="e">
        <f>+MID(#REF!,48,1)</f>
        <v>#REF!</v>
      </c>
      <c r="L22" s="352" t="e">
        <f>+MID(#REF!,49,1)</f>
        <v>#REF!</v>
      </c>
      <c r="M22" s="352" t="e">
        <f>+MID(#REF!,50,1)</f>
        <v>#REF!</v>
      </c>
      <c r="N22" s="352" t="e">
        <f>+MID(#REF!,51,1)</f>
        <v>#REF!</v>
      </c>
      <c r="O22" s="352" t="e">
        <f>+MID(#REF!,52,1)</f>
        <v>#REF!</v>
      </c>
      <c r="P22" s="352" t="e">
        <f>+MID(#REF!,53,1)</f>
        <v>#REF!</v>
      </c>
      <c r="Q22" s="352" t="e">
        <f>+MID(#REF!,54,1)</f>
        <v>#REF!</v>
      </c>
      <c r="R22" s="352" t="e">
        <f>+MID(#REF!,55,1)</f>
        <v>#REF!</v>
      </c>
      <c r="S22" s="352" t="e">
        <f>+MID(#REF!,56,1)</f>
        <v>#REF!</v>
      </c>
      <c r="T22" s="352" t="e">
        <f>+MID(#REF!,57,1)</f>
        <v>#REF!</v>
      </c>
      <c r="U22" s="352" t="e">
        <f>+MID(#REF!,58,1)</f>
        <v>#REF!</v>
      </c>
      <c r="V22" s="352" t="e">
        <f>+MID(#REF!,59,1)</f>
        <v>#REF!</v>
      </c>
      <c r="W22" s="352" t="e">
        <f>+MID(#REF!,60,1)</f>
        <v>#REF!</v>
      </c>
      <c r="X22" s="352" t="e">
        <f>+MID(#REF!,61,1)</f>
        <v>#REF!</v>
      </c>
      <c r="Y22" s="352" t="e">
        <f>+MID(#REF!,62,1)</f>
        <v>#REF!</v>
      </c>
      <c r="Z22" s="352" t="e">
        <f>+MID(#REF!,63,1)</f>
        <v>#REF!</v>
      </c>
      <c r="AA22" s="352" t="e">
        <f>+MID(#REF!,64,1)</f>
        <v>#REF!</v>
      </c>
      <c r="AB22" s="352" t="e">
        <f>+MID(#REF!,65,1)</f>
        <v>#REF!</v>
      </c>
      <c r="AC22" s="352" t="e">
        <f>+MID(#REF!,66,1)</f>
        <v>#REF!</v>
      </c>
      <c r="AD22" s="352" t="e">
        <f>+MID(#REF!,67,1)</f>
        <v>#REF!</v>
      </c>
      <c r="AE22" s="352" t="e">
        <f>+MID(#REF!,68,1)</f>
        <v>#REF!</v>
      </c>
      <c r="AF22" s="352" t="e">
        <f>+MID(#REF!,69,1)</f>
        <v>#REF!</v>
      </c>
      <c r="AG22" s="352" t="e">
        <f>+MID(#REF!,70,1)</f>
        <v>#REF!</v>
      </c>
      <c r="AH22" s="352" t="e">
        <f>+MID(#REF!,71,1)</f>
        <v>#REF!</v>
      </c>
      <c r="AI22" s="352" t="e">
        <f>+MID(#REF!,72,1)</f>
        <v>#REF!</v>
      </c>
      <c r="AJ22" s="352" t="e">
        <f>+MID(#REF!,73,1)</f>
        <v>#REF!</v>
      </c>
      <c r="AK22" s="359" t="e">
        <f>+MID(#REF!,74,1)</f>
        <v>#REF!</v>
      </c>
      <c r="AL22" s="570"/>
    </row>
    <row r="23" spans="1:38" s="361" customFormat="1" ht="14.25" customHeight="1" x14ac:dyDescent="0.25">
      <c r="A23" s="571" t="s">
        <v>1466</v>
      </c>
      <c r="B23" s="572"/>
      <c r="C23" s="572"/>
      <c r="D23" s="572"/>
      <c r="E23" s="572"/>
      <c r="F23" s="572"/>
      <c r="G23" s="572"/>
      <c r="H23" s="572"/>
      <c r="I23" s="572"/>
      <c r="J23" s="572"/>
      <c r="K23" s="572"/>
      <c r="L23" s="572"/>
      <c r="M23" s="572"/>
      <c r="N23" s="572"/>
      <c r="O23" s="572"/>
      <c r="P23" s="572"/>
      <c r="Q23" s="572"/>
      <c r="R23" s="572"/>
      <c r="S23" s="572"/>
      <c r="T23" s="572"/>
      <c r="U23" s="572"/>
      <c r="V23" s="572"/>
      <c r="W23" s="370"/>
      <c r="X23" s="370"/>
      <c r="Y23" s="370"/>
      <c r="Z23" s="370"/>
      <c r="AA23" s="370"/>
      <c r="AB23" s="370"/>
      <c r="AC23" s="370"/>
      <c r="AD23" s="370"/>
      <c r="AE23" s="370"/>
      <c r="AF23" s="370"/>
      <c r="AG23" s="370"/>
      <c r="AH23" s="370"/>
      <c r="AI23" s="370"/>
      <c r="AJ23" s="370"/>
      <c r="AK23" s="370"/>
      <c r="AL23" s="573"/>
    </row>
    <row r="24" spans="1:38" ht="13.15" x14ac:dyDescent="0.3">
      <c r="A24" s="357" t="s">
        <v>1467</v>
      </c>
      <c r="W24" s="307"/>
      <c r="X24" s="307"/>
      <c r="Y24" s="307"/>
      <c r="Z24" s="307"/>
      <c r="AA24" s="307"/>
      <c r="AC24" s="307"/>
      <c r="AD24" s="306" t="s">
        <v>1468</v>
      </c>
      <c r="AE24" s="307"/>
      <c r="AF24" s="307"/>
      <c r="AG24" s="307"/>
      <c r="AH24" s="307"/>
      <c r="AI24" s="307"/>
      <c r="AJ24" s="307"/>
      <c r="AK24" s="307"/>
      <c r="AL24" s="574"/>
    </row>
    <row r="25" spans="1:38" ht="19.5" customHeight="1" x14ac:dyDescent="0.3">
      <c r="A25" s="360" t="e">
        <f>+LEFT(#REF!,1)</f>
        <v>#REF!</v>
      </c>
      <c r="B25" s="352" t="e">
        <f>+MID(#REF!,2,1)</f>
        <v>#REF!</v>
      </c>
      <c r="C25" s="352" t="e">
        <f>+MID(#REF!,3,1)</f>
        <v>#REF!</v>
      </c>
      <c r="D25" s="352" t="e">
        <f>+MID(#REF!,4,1)</f>
        <v>#REF!</v>
      </c>
      <c r="E25" s="352" t="e">
        <f>+MID(#REF!,5,1)</f>
        <v>#REF!</v>
      </c>
      <c r="F25" s="352" t="e">
        <f>+MID(#REF!,6,1)</f>
        <v>#REF!</v>
      </c>
      <c r="G25" s="352" t="e">
        <f>+MID(#REF!,7,1)</f>
        <v>#REF!</v>
      </c>
      <c r="H25" s="352" t="e">
        <f>+MID(#REF!,8,1)</f>
        <v>#REF!</v>
      </c>
      <c r="I25" s="352" t="e">
        <f>+MID(#REF!,9,1)</f>
        <v>#REF!</v>
      </c>
      <c r="J25" s="352" t="e">
        <f>+MID(#REF!,10,1)</f>
        <v>#REF!</v>
      </c>
      <c r="K25" s="352" t="e">
        <f>+MID(#REF!,11,1)</f>
        <v>#REF!</v>
      </c>
      <c r="L25" s="352" t="e">
        <f>+MID(#REF!,12,1)</f>
        <v>#REF!</v>
      </c>
      <c r="M25" s="352" t="e">
        <f>+MID(#REF!,13,1)</f>
        <v>#REF!</v>
      </c>
      <c r="N25" s="352" t="e">
        <f>+MID(#REF!,14,1)</f>
        <v>#REF!</v>
      </c>
      <c r="O25" s="352" t="e">
        <f>+MID(#REF!,15,1)</f>
        <v>#REF!</v>
      </c>
      <c r="P25" s="352" t="e">
        <f>+MID(#REF!,16,1)</f>
        <v>#REF!</v>
      </c>
      <c r="Q25" s="352" t="e">
        <f>+MID(#REF!,17,1)</f>
        <v>#REF!</v>
      </c>
      <c r="R25" s="352" t="e">
        <f>+MID(#REF!,18,1)</f>
        <v>#REF!</v>
      </c>
      <c r="S25" s="352" t="e">
        <f>+MID(#REF!,19,1)</f>
        <v>#REF!</v>
      </c>
      <c r="T25" s="352" t="e">
        <f>+MID(#REF!,20,1)</f>
        <v>#REF!</v>
      </c>
      <c r="U25" s="352" t="e">
        <f>+MID(#REF!,21,1)</f>
        <v>#REF!</v>
      </c>
      <c r="V25" s="352" t="e">
        <f>+MID(#REF!,22,1)</f>
        <v>#REF!</v>
      </c>
      <c r="W25" s="352" t="e">
        <f>+MID(#REF!,23,1)</f>
        <v>#REF!</v>
      </c>
      <c r="X25" s="352" t="e">
        <f>+MID(#REF!,24,1)</f>
        <v>#REF!</v>
      </c>
      <c r="Y25" s="352" t="e">
        <f>+MID(#REF!,25,1)</f>
        <v>#REF!</v>
      </c>
      <c r="Z25" s="352" t="e">
        <f>+MID(#REF!,26,1)</f>
        <v>#REF!</v>
      </c>
      <c r="AA25" s="352" t="e">
        <f>+MID(#REF!,27,1)</f>
        <v>#REF!</v>
      </c>
      <c r="AB25" s="352" t="e">
        <f>+MID(#REF!,28,1)</f>
        <v>#REF!</v>
      </c>
      <c r="AC25" s="354"/>
      <c r="AD25" s="352" t="e">
        <f>+LEFT(#REF!,1)</f>
        <v>#REF!</v>
      </c>
      <c r="AE25" s="352" t="e">
        <f>+MID(#REF!,2,1)</f>
        <v>#REF!</v>
      </c>
      <c r="AF25" s="352" t="e">
        <f>+MID(#REF!,3,1)</f>
        <v>#REF!</v>
      </c>
      <c r="AG25" s="352" t="e">
        <f>+MID(#REF!,4,1)</f>
        <v>#REF!</v>
      </c>
      <c r="AH25" s="352" t="e">
        <f>+MID(#REF!,5,1)</f>
        <v>#REF!</v>
      </c>
      <c r="AI25" s="352" t="e">
        <f>+MID(#REF!,6,1)</f>
        <v>#REF!</v>
      </c>
      <c r="AJ25" s="352" t="e">
        <f>+MID(#REF!,7,1)</f>
        <v>#REF!</v>
      </c>
      <c r="AK25" s="352" t="e">
        <f>+MID(#REF!,8,1)</f>
        <v>#REF!</v>
      </c>
      <c r="AL25" s="570"/>
    </row>
    <row r="26" spans="1:38" ht="13.15" x14ac:dyDescent="0.3">
      <c r="A26" s="357" t="s">
        <v>1469</v>
      </c>
      <c r="G26" s="356" t="s">
        <v>1470</v>
      </c>
      <c r="H26" s="356"/>
      <c r="I26" s="356"/>
      <c r="J26" s="356"/>
      <c r="K26" s="356"/>
      <c r="L26" s="356"/>
      <c r="M26" s="356"/>
      <c r="N26" s="356"/>
      <c r="O26" s="356"/>
      <c r="P26" s="356"/>
      <c r="Q26" s="356"/>
      <c r="R26" s="356"/>
      <c r="S26" s="356"/>
      <c r="T26" s="356"/>
      <c r="U26" s="356"/>
      <c r="V26" s="356"/>
      <c r="W26" s="356"/>
      <c r="X26" s="356"/>
      <c r="Y26" s="356"/>
      <c r="Z26" s="356"/>
      <c r="AA26" s="356"/>
      <c r="AB26" s="356"/>
      <c r="AC26" s="356"/>
      <c r="AD26" s="356"/>
      <c r="AE26" s="307"/>
      <c r="AF26" s="307"/>
      <c r="AG26" s="307"/>
      <c r="AH26" s="307"/>
      <c r="AI26" s="307"/>
      <c r="AJ26" s="307"/>
      <c r="AK26" s="307"/>
      <c r="AL26" s="574"/>
    </row>
    <row r="27" spans="1:38" s="358" customFormat="1" ht="19.5" customHeight="1" x14ac:dyDescent="0.3">
      <c r="A27" s="360" t="e">
        <f>+LEFT(#REF!,1)</f>
        <v>#REF!</v>
      </c>
      <c r="B27" s="352" t="e">
        <f>+MID(#REF!,2,1)</f>
        <v>#REF!</v>
      </c>
      <c r="C27" s="352" t="e">
        <f>+MID(#REF!,3,1)</f>
        <v>#REF!</v>
      </c>
      <c r="D27" s="352" t="e">
        <f>+MID(#REF!,4,1)</f>
        <v>#REF!</v>
      </c>
      <c r="E27" s="352" t="e">
        <f>+MID(#REF!,5,1)</f>
        <v>#REF!</v>
      </c>
      <c r="F27" s="352"/>
      <c r="G27" s="352" t="e">
        <f>+LEFT(#REF!,1)</f>
        <v>#REF!</v>
      </c>
      <c r="H27" s="352" t="e">
        <f>+MID(#REF!,2,1)</f>
        <v>#REF!</v>
      </c>
      <c r="I27" s="352" t="e">
        <f>+MID(#REF!,3,1)</f>
        <v>#REF!</v>
      </c>
      <c r="J27" s="352" t="e">
        <f>+MID(#REF!,4,1)</f>
        <v>#REF!</v>
      </c>
      <c r="K27" s="352" t="e">
        <f>+MID(#REF!,5,1)</f>
        <v>#REF!</v>
      </c>
      <c r="L27" s="352" t="e">
        <f>+MID(#REF!,6,1)</f>
        <v>#REF!</v>
      </c>
      <c r="M27" s="352" t="e">
        <f>+MID(#REF!,7,1)</f>
        <v>#REF!</v>
      </c>
      <c r="N27" s="352" t="e">
        <f>+MID(#REF!,8,1)</f>
        <v>#REF!</v>
      </c>
      <c r="O27" s="352" t="e">
        <f>+MID(#REF!,9,1)</f>
        <v>#REF!</v>
      </c>
      <c r="P27" s="352" t="e">
        <f>+MID(#REF!,10,1)</f>
        <v>#REF!</v>
      </c>
      <c r="Q27" s="352" t="e">
        <f>+MID(#REF!,11,1)</f>
        <v>#REF!</v>
      </c>
      <c r="R27" s="352" t="e">
        <f>+MID(#REF!,12,1)</f>
        <v>#REF!</v>
      </c>
      <c r="S27" s="352" t="e">
        <f>+MID(#REF!,13,1)</f>
        <v>#REF!</v>
      </c>
      <c r="T27" s="352" t="e">
        <f>+MID(#REF!,14,1)</f>
        <v>#REF!</v>
      </c>
      <c r="U27" s="352" t="e">
        <f>+MID(#REF!,15,1)</f>
        <v>#REF!</v>
      </c>
      <c r="V27" s="352" t="e">
        <f>+MID(#REF!,16,1)</f>
        <v>#REF!</v>
      </c>
      <c r="W27" s="352" t="e">
        <f>+MID(#REF!,17,1)</f>
        <v>#REF!</v>
      </c>
      <c r="X27" s="352" t="e">
        <f>+MID(#REF!,18,1)</f>
        <v>#REF!</v>
      </c>
      <c r="Y27" s="352" t="e">
        <f>+MID(#REF!,19,1)</f>
        <v>#REF!</v>
      </c>
      <c r="Z27" s="352" t="e">
        <f>+MID(#REF!,20,1)</f>
        <v>#REF!</v>
      </c>
      <c r="AA27" s="352" t="e">
        <f>+MID(#REF!,21,1)</f>
        <v>#REF!</v>
      </c>
      <c r="AB27" s="352" t="e">
        <f>+MID(#REF!,22,1)</f>
        <v>#REF!</v>
      </c>
      <c r="AC27" s="352" t="e">
        <f>+MID(#REF!,23,1)</f>
        <v>#REF!</v>
      </c>
      <c r="AD27" s="352" t="e">
        <f>+MID(#REF!,24,1)</f>
        <v>#REF!</v>
      </c>
      <c r="AE27" s="352" t="e">
        <f>+MID(#REF!,25,1)</f>
        <v>#REF!</v>
      </c>
      <c r="AF27" s="352" t="e">
        <f>+MID(#REF!,26,1)</f>
        <v>#REF!</v>
      </c>
      <c r="AG27" s="352" t="e">
        <f>+MID(#REF!,27,1)</f>
        <v>#REF!</v>
      </c>
      <c r="AH27" s="352" t="e">
        <f>+MID(#REF!,28,1)</f>
        <v>#REF!</v>
      </c>
      <c r="AI27" s="352" t="e">
        <f>+MID(#REF!,29,1)</f>
        <v>#REF!</v>
      </c>
      <c r="AJ27" s="352" t="e">
        <f>+MID(#REF!,30,1)</f>
        <v>#REF!</v>
      </c>
      <c r="AK27" s="352" t="e">
        <f>+MID(#REF!,31,1)</f>
        <v>#REF!</v>
      </c>
      <c r="AL27" s="570"/>
    </row>
    <row r="28" spans="1:38" ht="13.15" x14ac:dyDescent="0.3">
      <c r="A28" s="357" t="s">
        <v>1471</v>
      </c>
      <c r="G28" s="356"/>
      <c r="H28" s="356"/>
      <c r="I28" s="356"/>
      <c r="J28" s="356"/>
      <c r="K28" s="356"/>
      <c r="L28" s="356"/>
      <c r="M28" s="356"/>
      <c r="O28" s="356" t="s">
        <v>1472</v>
      </c>
      <c r="P28" s="356"/>
      <c r="Q28" s="356"/>
      <c r="R28" s="356"/>
      <c r="S28" s="356"/>
      <c r="T28" s="356"/>
      <c r="U28" s="356"/>
      <c r="V28" s="356"/>
      <c r="W28" s="356"/>
      <c r="X28" s="356"/>
      <c r="Y28" s="356"/>
      <c r="Z28" s="356"/>
      <c r="AA28" s="356"/>
      <c r="AB28" s="356"/>
      <c r="AC28" s="356"/>
      <c r="AD28" s="356"/>
      <c r="AE28" s="307"/>
      <c r="AF28" s="307"/>
      <c r="AG28" s="307"/>
      <c r="AH28" s="307"/>
      <c r="AI28" s="307"/>
      <c r="AJ28" s="307"/>
      <c r="AK28" s="307"/>
      <c r="AL28" s="574"/>
    </row>
    <row r="29" spans="1:38" ht="19.5" customHeight="1" x14ac:dyDescent="0.3">
      <c r="A29" s="355">
        <v>0</v>
      </c>
      <c r="B29" s="352" t="e">
        <f>+LEFT(#REF!,1)</f>
        <v>#REF!</v>
      </c>
      <c r="C29" s="352" t="e">
        <f>+MID(#REF!,2,1)</f>
        <v>#REF!</v>
      </c>
      <c r="D29" s="352" t="e">
        <f>+MID(#REF!,3,1)</f>
        <v>#REF!</v>
      </c>
      <c r="E29" s="352" t="s">
        <v>982</v>
      </c>
      <c r="F29" s="352" t="e">
        <f>+LEFT(#REF!,1)</f>
        <v>#REF!</v>
      </c>
      <c r="G29" s="352" t="e">
        <f>+MID(#REF!,2,1)</f>
        <v>#REF!</v>
      </c>
      <c r="H29" s="352" t="e">
        <f>+MID(#REF!,3,1)</f>
        <v>#REF!</v>
      </c>
      <c r="I29" s="352" t="e">
        <f>+MID(#REF!,4,1)</f>
        <v>#REF!</v>
      </c>
      <c r="J29" s="352" t="e">
        <f>+MID(#REF!,5,1)</f>
        <v>#REF!</v>
      </c>
      <c r="K29" s="352" t="e">
        <f>+MID(#REF!,6,1)</f>
        <v>#REF!</v>
      </c>
      <c r="L29" s="352" t="e">
        <f>+MID(#REF!,7,1)</f>
        <v>#REF!</v>
      </c>
      <c r="M29" s="352" t="e">
        <f>+MID(#REF!,8,1)</f>
        <v>#REF!</v>
      </c>
      <c r="N29" s="354"/>
      <c r="O29" s="353">
        <v>0</v>
      </c>
      <c r="P29" s="352" t="e">
        <f>+LEFT(#REF!,1)</f>
        <v>#REF!</v>
      </c>
      <c r="Q29" s="352" t="e">
        <f>+MID(#REF!,2,1)</f>
        <v>#REF!</v>
      </c>
      <c r="R29" s="352" t="e">
        <f>+MID(#REF!,3,1)</f>
        <v>#REF!</v>
      </c>
      <c r="S29" s="352" t="s">
        <v>982</v>
      </c>
      <c r="T29" s="352" t="e">
        <f>+LEFT(#REF!,1)</f>
        <v>#REF!</v>
      </c>
      <c r="U29" s="352" t="e">
        <f>+MID(#REF!,2,1)</f>
        <v>#REF!</v>
      </c>
      <c r="V29" s="352" t="e">
        <f>+MID(#REF!,3,1)</f>
        <v>#REF!</v>
      </c>
      <c r="W29" s="352" t="e">
        <f>+MID(#REF!,4,1)</f>
        <v>#REF!</v>
      </c>
      <c r="X29" s="352" t="e">
        <f>+MID(#REF!,5,1)</f>
        <v>#REF!</v>
      </c>
      <c r="Y29" s="352" t="e">
        <f>+MID(#REF!,6,1)</f>
        <v>#REF!</v>
      </c>
      <c r="Z29" s="352" t="e">
        <f>+MID(#REF!,7,1)</f>
        <v>#REF!</v>
      </c>
      <c r="AA29" s="352" t="e">
        <f>+MID(#REF!,8,1)</f>
        <v>#REF!</v>
      </c>
      <c r="AB29" s="352"/>
      <c r="AC29" s="352"/>
      <c r="AD29" s="352"/>
      <c r="AE29" s="307"/>
      <c r="AF29" s="307"/>
      <c r="AG29" s="307"/>
      <c r="AH29" s="307"/>
      <c r="AI29" s="307"/>
      <c r="AJ29" s="307"/>
      <c r="AK29" s="307"/>
      <c r="AL29" s="570"/>
    </row>
    <row r="30" spans="1:38" s="306" customFormat="1" ht="13.15" x14ac:dyDescent="0.3">
      <c r="A30" s="315" t="s">
        <v>1473</v>
      </c>
      <c r="W30" s="307"/>
      <c r="X30" s="307"/>
      <c r="Y30" s="307"/>
      <c r="Z30" s="307"/>
      <c r="AA30" s="307"/>
      <c r="AB30" s="307"/>
      <c r="AC30" s="307"/>
      <c r="AD30" s="307"/>
      <c r="AE30" s="307"/>
      <c r="AF30" s="307"/>
      <c r="AG30" s="307"/>
      <c r="AH30" s="307"/>
      <c r="AI30" s="307"/>
      <c r="AJ30" s="307"/>
      <c r="AK30" s="307"/>
      <c r="AL30" s="396"/>
    </row>
    <row r="31" spans="1:38" ht="19.5" customHeight="1" thickBot="1" x14ac:dyDescent="0.35">
      <c r="A31" s="351" t="e">
        <f>+LEFT(#REF!,1)</f>
        <v>#REF!</v>
      </c>
      <c r="B31" s="350" t="e">
        <f>+MID(#REF!,2,1)</f>
        <v>#REF!</v>
      </c>
      <c r="C31" s="350" t="e">
        <f>+MID(#REF!,3,1)</f>
        <v>#REF!</v>
      </c>
      <c r="D31" s="350" t="e">
        <f>+MID(#REF!,4,1)</f>
        <v>#REF!</v>
      </c>
      <c r="E31" s="350" t="e">
        <f>+MID(#REF!,5,1)</f>
        <v>#REF!</v>
      </c>
      <c r="F31" s="350" t="e">
        <f>+MID(#REF!,6,1)</f>
        <v>#REF!</v>
      </c>
      <c r="G31" s="350" t="e">
        <f>+MID(#REF!,7,1)</f>
        <v>#REF!</v>
      </c>
      <c r="H31" s="350" t="e">
        <f>+MID(#REF!,8,1)</f>
        <v>#REF!</v>
      </c>
      <c r="I31" s="350" t="e">
        <f>+MID(#REF!,9,1)</f>
        <v>#REF!</v>
      </c>
      <c r="J31" s="350" t="e">
        <f>+MID(#REF!,10,1)</f>
        <v>#REF!</v>
      </c>
      <c r="K31" s="350" t="e">
        <f>+MID(#REF!,11,1)</f>
        <v>#REF!</v>
      </c>
      <c r="L31" s="350" t="e">
        <f>+MID(#REF!,12,1)</f>
        <v>#REF!</v>
      </c>
      <c r="M31" s="350" t="e">
        <f>+MID(#REF!,13,1)</f>
        <v>#REF!</v>
      </c>
      <c r="N31" s="350" t="e">
        <f>+MID(#REF!,14,1)</f>
        <v>#REF!</v>
      </c>
      <c r="O31" s="350" t="e">
        <f>+MID(#REF!,15,1)</f>
        <v>#REF!</v>
      </c>
      <c r="P31" s="350" t="e">
        <f>+MID(#REF!,16,1)</f>
        <v>#REF!</v>
      </c>
      <c r="Q31" s="350" t="e">
        <f>+MID(#REF!,17,1)</f>
        <v>#REF!</v>
      </c>
      <c r="R31" s="350" t="e">
        <f>+MID(#REF!,18,1)</f>
        <v>#REF!</v>
      </c>
      <c r="S31" s="350" t="e">
        <f>+MID(#REF!,19,1)</f>
        <v>#REF!</v>
      </c>
      <c r="T31" s="350" t="e">
        <f>+MID(#REF!,20,1)</f>
        <v>#REF!</v>
      </c>
      <c r="U31" s="350" t="e">
        <f>+MID(#REF!,21,1)</f>
        <v>#REF!</v>
      </c>
      <c r="V31" s="350" t="e">
        <f>+MID(#REF!,22,1)</f>
        <v>#REF!</v>
      </c>
      <c r="W31" s="350" t="e">
        <f>+MID(#REF!,23,1)</f>
        <v>#REF!</v>
      </c>
      <c r="X31" s="350" t="e">
        <f>+MID(#REF!,24,1)</f>
        <v>#REF!</v>
      </c>
      <c r="Y31" s="350" t="e">
        <f>+MID(#REF!,25,1)</f>
        <v>#REF!</v>
      </c>
      <c r="Z31" s="350" t="e">
        <f>+MID(#REF!,26,1)</f>
        <v>#REF!</v>
      </c>
      <c r="AA31" s="350" t="e">
        <f>+MID(#REF!,27,1)</f>
        <v>#REF!</v>
      </c>
      <c r="AB31" s="350" t="e">
        <f>+MID(#REF!,28,1)</f>
        <v>#REF!</v>
      </c>
      <c r="AC31" s="350" t="e">
        <f>+MID(#REF!,29,1)</f>
        <v>#REF!</v>
      </c>
      <c r="AD31" s="350" t="e">
        <f>+MID(#REF!,30,1)</f>
        <v>#REF!</v>
      </c>
      <c r="AE31" s="350" t="e">
        <f>+MID(#REF!,31,1)</f>
        <v>#REF!</v>
      </c>
      <c r="AF31" s="350" t="e">
        <f>+MID(#REF!,32,1)</f>
        <v>#REF!</v>
      </c>
      <c r="AG31" s="350" t="e">
        <f>+MID(#REF!,33,1)</f>
        <v>#REF!</v>
      </c>
      <c r="AH31" s="350" t="e">
        <f>+MID(#REF!,34,1)</f>
        <v>#REF!</v>
      </c>
      <c r="AI31" s="350" t="e">
        <f>+MID(#REF!,35,1)</f>
        <v>#REF!</v>
      </c>
      <c r="AJ31" s="350" t="e">
        <f>+MID(#REF!,36,1)</f>
        <v>#REF!</v>
      </c>
      <c r="AK31" s="350" t="e">
        <f>+MID(#REF!,37,1)</f>
        <v>#REF!</v>
      </c>
      <c r="AL31" s="575"/>
    </row>
    <row r="32" spans="1:38" s="306" customFormat="1" ht="4.5" customHeight="1" thickBot="1" x14ac:dyDescent="0.35">
      <c r="W32" s="307"/>
      <c r="X32" s="307"/>
      <c r="Y32" s="307"/>
      <c r="Z32" s="307"/>
      <c r="AA32" s="307"/>
      <c r="AB32" s="307"/>
      <c r="AC32" s="307"/>
      <c r="AD32" s="307"/>
      <c r="AE32" s="307"/>
      <c r="AF32" s="307"/>
      <c r="AG32" s="307"/>
      <c r="AH32" s="307"/>
      <c r="AI32" s="307"/>
      <c r="AJ32" s="307"/>
      <c r="AK32" s="307"/>
    </row>
    <row r="33" spans="1:38" s="345" customFormat="1" ht="12.75" customHeight="1" x14ac:dyDescent="0.25">
      <c r="A33" s="348" t="s">
        <v>1474</v>
      </c>
      <c r="B33" s="347"/>
      <c r="C33" s="347"/>
      <c r="D33" s="347"/>
      <c r="E33" s="347"/>
      <c r="F33" s="347"/>
      <c r="G33" s="347"/>
      <c r="H33" s="347"/>
      <c r="I33" s="347"/>
      <c r="J33" s="347"/>
      <c r="K33" s="536"/>
      <c r="L33" s="536"/>
      <c r="M33" s="1562" t="s">
        <v>1475</v>
      </c>
      <c r="N33" s="1563"/>
      <c r="O33" s="1563"/>
      <c r="P33" s="1563"/>
      <c r="Q33" s="1563"/>
      <c r="R33" s="1563"/>
      <c r="S33" s="1563"/>
      <c r="T33" s="1563"/>
      <c r="U33" s="1564"/>
      <c r="V33" s="1562" t="s">
        <v>1476</v>
      </c>
      <c r="W33" s="1563"/>
      <c r="X33" s="1563"/>
      <c r="Y33" s="1563"/>
      <c r="Z33" s="1563"/>
      <c r="AA33" s="1563"/>
      <c r="AB33" s="1563"/>
      <c r="AC33" s="1564"/>
      <c r="AD33" s="1562" t="s">
        <v>1477</v>
      </c>
      <c r="AE33" s="1563"/>
      <c r="AF33" s="1563"/>
      <c r="AG33" s="1563"/>
      <c r="AH33" s="1563"/>
      <c r="AI33" s="1563"/>
      <c r="AJ33" s="1563"/>
      <c r="AK33" s="1563"/>
      <c r="AL33" s="1568"/>
    </row>
    <row r="34" spans="1:38" s="306" customFormat="1" ht="19.5" customHeight="1" x14ac:dyDescent="0.25">
      <c r="A34" s="331" t="e">
        <f>LEFT(TEXT(#REF!,"dd.m.yyyy"),1)</f>
        <v>#REF!</v>
      </c>
      <c r="B34" s="330" t="e">
        <f>MID(TEXT(#REF!,"dd.mm.yyyy"),2,1)</f>
        <v>#REF!</v>
      </c>
      <c r="C34" s="329" t="s">
        <v>953</v>
      </c>
      <c r="D34" s="330" t="e">
        <f>MID(TEXT(#REF!,"dd.mm.yyyy"),4,1)</f>
        <v>#REF!</v>
      </c>
      <c r="E34" s="330" t="e">
        <f>MID(TEXT(#REF!,"dd.mm.yyyy"),5,1)</f>
        <v>#REF!</v>
      </c>
      <c r="F34" s="329" t="s">
        <v>953</v>
      </c>
      <c r="G34" s="330" t="e">
        <f>MID(TEXT(#REF!,"dd.mm.yyyy"),7,1)</f>
        <v>#REF!</v>
      </c>
      <c r="H34" s="330" t="e">
        <f>MID(TEXT(#REF!,"dd.mm.yyyy"),8,1)</f>
        <v>#REF!</v>
      </c>
      <c r="I34" s="330" t="e">
        <f>MID(TEXT(#REF!,"dd.mm.yyyy"),9,1)</f>
        <v>#REF!</v>
      </c>
      <c r="J34" s="330" t="e">
        <f>MID(TEXT(#REF!,"dd.mm.yyyy"),10,1)</f>
        <v>#REF!</v>
      </c>
      <c r="K34" s="576"/>
      <c r="L34" s="337"/>
      <c r="M34" s="1565"/>
      <c r="N34" s="1566"/>
      <c r="O34" s="1566"/>
      <c r="P34" s="1566"/>
      <c r="Q34" s="1566"/>
      <c r="R34" s="1566"/>
      <c r="S34" s="1566"/>
      <c r="T34" s="1566"/>
      <c r="U34" s="1567"/>
      <c r="V34" s="1565"/>
      <c r="W34" s="1566"/>
      <c r="X34" s="1566"/>
      <c r="Y34" s="1566"/>
      <c r="Z34" s="1566"/>
      <c r="AA34" s="1566"/>
      <c r="AB34" s="1566"/>
      <c r="AC34" s="1567"/>
      <c r="AD34" s="1565"/>
      <c r="AE34" s="1566"/>
      <c r="AF34" s="1566"/>
      <c r="AG34" s="1566"/>
      <c r="AH34" s="1566"/>
      <c r="AI34" s="1566"/>
      <c r="AJ34" s="1566"/>
      <c r="AK34" s="1566"/>
      <c r="AL34" s="1569"/>
    </row>
    <row r="35" spans="1:38" s="306" customFormat="1" ht="12.75" customHeight="1" x14ac:dyDescent="0.25">
      <c r="A35" s="343"/>
      <c r="B35" s="342"/>
      <c r="C35" s="342"/>
      <c r="D35" s="342"/>
      <c r="E35" s="342"/>
      <c r="F35" s="342"/>
      <c r="G35" s="342"/>
      <c r="H35" s="342"/>
      <c r="I35" s="342"/>
      <c r="J35" s="342"/>
      <c r="K35" s="538"/>
      <c r="L35" s="538"/>
      <c r="M35" s="1565"/>
      <c r="N35" s="1566"/>
      <c r="O35" s="1566"/>
      <c r="P35" s="1566"/>
      <c r="Q35" s="1566"/>
      <c r="R35" s="1566"/>
      <c r="S35" s="1566"/>
      <c r="T35" s="1566"/>
      <c r="U35" s="1567"/>
      <c r="V35" s="1565"/>
      <c r="W35" s="1566"/>
      <c r="X35" s="1566"/>
      <c r="Y35" s="1566"/>
      <c r="Z35" s="1566"/>
      <c r="AA35" s="1566"/>
      <c r="AB35" s="1566"/>
      <c r="AC35" s="1567"/>
      <c r="AD35" s="1565"/>
      <c r="AE35" s="1566"/>
      <c r="AF35" s="1566"/>
      <c r="AG35" s="1566"/>
      <c r="AH35" s="1566"/>
      <c r="AI35" s="1566"/>
      <c r="AJ35" s="1566"/>
      <c r="AK35" s="1566"/>
      <c r="AL35" s="1569"/>
    </row>
    <row r="36" spans="1:38" s="306" customFormat="1" ht="13.15" x14ac:dyDescent="0.25">
      <c r="A36" s="315" t="s">
        <v>1478</v>
      </c>
      <c r="K36" s="337"/>
      <c r="L36" s="539"/>
      <c r="M36" s="337"/>
      <c r="N36" s="337"/>
      <c r="O36" s="337"/>
      <c r="P36" s="337"/>
      <c r="Q36" s="337"/>
      <c r="R36" s="337"/>
      <c r="S36" s="337"/>
      <c r="U36" s="335"/>
      <c r="V36" s="336"/>
      <c r="W36" s="336"/>
      <c r="X36" s="336"/>
      <c r="Y36" s="336"/>
      <c r="Z36" s="336"/>
      <c r="AA36" s="307"/>
      <c r="AB36" s="336"/>
      <c r="AC36" s="335"/>
      <c r="AD36" s="334"/>
      <c r="AE36" s="333"/>
      <c r="AF36" s="333"/>
      <c r="AG36" s="333"/>
      <c r="AH36" s="333"/>
      <c r="AI36" s="333"/>
      <c r="AJ36" s="333"/>
      <c r="AK36" s="333"/>
      <c r="AL36" s="332"/>
    </row>
    <row r="37" spans="1:38" s="306" customFormat="1" ht="19.5" customHeight="1" x14ac:dyDescent="0.3">
      <c r="A37" s="331" t="e">
        <f>IF(#REF!="","",LEFT(TEXT(#REF!,"dd.mm.yyyy"),1))</f>
        <v>#REF!</v>
      </c>
      <c r="B37" s="330" t="e">
        <f>IF(#REF!="","",MID(TEXT(#REF!,"dd.mm.yyyy"),2,1))</f>
        <v>#REF!</v>
      </c>
      <c r="C37" s="329" t="s">
        <v>953</v>
      </c>
      <c r="D37" s="330" t="e">
        <f>IF(#REF!="","",MID(TEXT(#REF!,"dd.mm.yyyy"),4,1))</f>
        <v>#REF!</v>
      </c>
      <c r="E37" s="330" t="e">
        <f>IF(#REF!="","",MID(TEXT(#REF!,"dd.mm.yyyy"),5,1))</f>
        <v>#REF!</v>
      </c>
      <c r="F37" s="329" t="s">
        <v>953</v>
      </c>
      <c r="G37" s="328" t="e">
        <f>IF(#REF!="","",MID(TEXT(#REF!,"dd.mm.yyyy"),7,1))</f>
        <v>#REF!</v>
      </c>
      <c r="H37" s="328" t="e">
        <f>IF(#REF!="","",MID(TEXT(#REF!,"dd.mm.yyyy"),8,1))</f>
        <v>#REF!</v>
      </c>
      <c r="I37" s="328" t="e">
        <f>IF(#REF!="","",MID(TEXT(#REF!,"dd.mm.yyyy"),9,1))</f>
        <v>#REF!</v>
      </c>
      <c r="J37" s="328" t="e">
        <f>IF(#REF!="","",MID(TEXT(#REF!,"dd.mm.yyyy"),10,1))</f>
        <v>#REF!</v>
      </c>
      <c r="K37" s="540"/>
      <c r="L37" s="436"/>
      <c r="U37" s="436"/>
      <c r="W37" s="307"/>
      <c r="X37" s="307"/>
      <c r="Y37" s="307"/>
      <c r="Z37" s="307"/>
      <c r="AA37" s="307"/>
      <c r="AB37" s="307"/>
      <c r="AC37" s="435"/>
      <c r="AD37" s="307"/>
      <c r="AE37" s="307"/>
      <c r="AF37" s="307"/>
      <c r="AG37" s="307"/>
      <c r="AH37" s="307"/>
      <c r="AI37" s="307"/>
      <c r="AJ37" s="307"/>
      <c r="AK37" s="307"/>
      <c r="AL37" s="313"/>
    </row>
    <row r="38" spans="1:38" s="312" customFormat="1" ht="12" thickBot="1" x14ac:dyDescent="0.35">
      <c r="A38" s="323"/>
      <c r="B38" s="322"/>
      <c r="C38" s="322"/>
      <c r="D38" s="322"/>
      <c r="E38" s="322"/>
      <c r="F38" s="322"/>
      <c r="G38" s="322"/>
      <c r="H38" s="322"/>
      <c r="I38" s="322"/>
      <c r="J38" s="322"/>
      <c r="K38" s="322"/>
      <c r="L38" s="321"/>
      <c r="M38" s="1467" t="e">
        <f>#REF!</f>
        <v>#REF!</v>
      </c>
      <c r="N38" s="1468"/>
      <c r="O38" s="1468"/>
      <c r="P38" s="1468"/>
      <c r="Q38" s="1468"/>
      <c r="R38" s="1468"/>
      <c r="S38" s="1468"/>
      <c r="T38" s="1468"/>
      <c r="U38" s="1469"/>
      <c r="V38" s="1467" t="e">
        <f>#REF!</f>
        <v>#REF!</v>
      </c>
      <c r="W38" s="1468"/>
      <c r="X38" s="1468"/>
      <c r="Y38" s="1468"/>
      <c r="Z38" s="1468"/>
      <c r="AA38" s="1468"/>
      <c r="AB38" s="1468"/>
      <c r="AC38" s="1469"/>
      <c r="AD38" s="1467" t="e">
        <f>#REF!</f>
        <v>#REF!</v>
      </c>
      <c r="AE38" s="1468"/>
      <c r="AF38" s="1468"/>
      <c r="AG38" s="1468"/>
      <c r="AH38" s="1468"/>
      <c r="AI38" s="1468"/>
      <c r="AJ38" s="1468"/>
      <c r="AK38" s="1468"/>
      <c r="AL38" s="1470"/>
    </row>
    <row r="39" spans="1:38" s="312" customFormat="1" x14ac:dyDescent="0.2">
      <c r="M39" s="577"/>
      <c r="N39" s="577"/>
      <c r="O39" s="577"/>
      <c r="P39" s="577"/>
      <c r="Q39" s="577"/>
      <c r="R39" s="577"/>
      <c r="S39" s="577"/>
      <c r="T39" s="577"/>
      <c r="U39" s="577"/>
      <c r="W39" s="307"/>
      <c r="X39" s="307"/>
      <c r="Y39" s="307"/>
      <c r="Z39" s="307"/>
      <c r="AA39" s="307"/>
      <c r="AB39" s="307"/>
      <c r="AC39" s="307"/>
    </row>
    <row r="40" spans="1:38" s="312" customFormat="1" x14ac:dyDescent="0.2">
      <c r="M40" s="577"/>
      <c r="N40" s="577"/>
      <c r="O40" s="577"/>
      <c r="P40" s="577"/>
      <c r="Q40" s="577"/>
      <c r="R40" s="577"/>
      <c r="S40" s="577"/>
      <c r="T40" s="577"/>
      <c r="U40" s="577"/>
      <c r="W40" s="307"/>
      <c r="X40" s="307"/>
      <c r="Y40" s="307"/>
      <c r="Z40" s="307"/>
      <c r="AA40" s="307"/>
      <c r="AB40" s="307"/>
      <c r="AC40" s="307"/>
    </row>
    <row r="41" spans="1:38" s="312" customFormat="1" x14ac:dyDescent="0.25">
      <c r="W41" s="307"/>
      <c r="X41" s="307"/>
      <c r="Y41" s="307"/>
      <c r="Z41" s="307"/>
      <c r="AA41" s="307"/>
      <c r="AB41" s="307"/>
      <c r="AC41" s="307"/>
      <c r="AD41" s="307"/>
      <c r="AE41" s="307"/>
      <c r="AF41" s="307"/>
      <c r="AG41" s="307"/>
      <c r="AH41" s="307"/>
      <c r="AI41" s="307"/>
      <c r="AJ41" s="307"/>
      <c r="AK41" s="307"/>
    </row>
    <row r="42" spans="1:38" ht="13.5" thickBot="1" x14ac:dyDescent="0.3">
      <c r="W42" s="307"/>
      <c r="X42" s="307"/>
      <c r="Y42" s="307"/>
      <c r="Z42" s="307"/>
      <c r="AA42" s="307"/>
      <c r="AB42" s="307"/>
      <c r="AC42" s="307"/>
      <c r="AD42" s="307"/>
      <c r="AE42" s="307"/>
      <c r="AF42" s="307"/>
      <c r="AG42" s="307"/>
      <c r="AH42" s="307"/>
      <c r="AI42" s="307"/>
      <c r="AJ42" s="307"/>
      <c r="AK42" s="307"/>
    </row>
    <row r="43" spans="1:38" s="312" customFormat="1" x14ac:dyDescent="0.25">
      <c r="B43" s="320" t="s">
        <v>1479</v>
      </c>
      <c r="C43" s="319"/>
      <c r="D43" s="319"/>
      <c r="E43" s="319"/>
      <c r="F43" s="319"/>
      <c r="G43" s="319"/>
      <c r="H43" s="319"/>
      <c r="I43" s="319"/>
      <c r="J43" s="319"/>
      <c r="K43" s="319"/>
      <c r="L43" s="319"/>
      <c r="M43" s="319"/>
      <c r="N43" s="319"/>
      <c r="O43" s="319"/>
      <c r="P43" s="319"/>
      <c r="Q43" s="319"/>
      <c r="R43" s="319"/>
      <c r="S43" s="319"/>
      <c r="T43" s="319"/>
      <c r="U43" s="319"/>
      <c r="V43" s="319"/>
      <c r="W43" s="318"/>
      <c r="X43" s="318"/>
      <c r="Y43" s="318"/>
      <c r="Z43" s="318"/>
      <c r="AA43" s="318"/>
      <c r="AB43" s="318"/>
      <c r="AC43" s="318"/>
      <c r="AD43" s="318"/>
      <c r="AE43" s="318"/>
      <c r="AF43" s="318"/>
      <c r="AG43" s="318"/>
      <c r="AH43" s="318"/>
      <c r="AI43" s="318"/>
      <c r="AJ43" s="317"/>
      <c r="AK43" s="307"/>
    </row>
    <row r="44" spans="1:38" s="312" customFormat="1" x14ac:dyDescent="0.25">
      <c r="B44" s="314"/>
      <c r="W44" s="307"/>
      <c r="X44" s="307"/>
      <c r="Y44" s="307"/>
      <c r="Z44" s="307"/>
      <c r="AA44" s="307"/>
      <c r="AB44" s="307"/>
      <c r="AC44" s="307"/>
      <c r="AD44" s="307"/>
      <c r="AE44" s="307"/>
      <c r="AF44" s="307"/>
      <c r="AG44" s="307"/>
      <c r="AH44" s="307"/>
      <c r="AI44" s="307"/>
      <c r="AJ44" s="313"/>
      <c r="AK44" s="307"/>
    </row>
    <row r="45" spans="1:38" x14ac:dyDescent="0.25">
      <c r="B45" s="316"/>
      <c r="W45" s="307"/>
      <c r="X45" s="307"/>
      <c r="Y45" s="307"/>
      <c r="Z45" s="307"/>
      <c r="AA45" s="307"/>
      <c r="AB45" s="307"/>
      <c r="AC45" s="307"/>
      <c r="AD45" s="307"/>
      <c r="AE45" s="307"/>
      <c r="AF45" s="307"/>
      <c r="AG45" s="307"/>
      <c r="AH45" s="307"/>
      <c r="AI45" s="307"/>
      <c r="AJ45" s="313"/>
      <c r="AK45" s="307"/>
    </row>
    <row r="46" spans="1:38" s="312" customFormat="1" x14ac:dyDescent="0.25">
      <c r="B46" s="314"/>
      <c r="W46" s="307"/>
      <c r="X46" s="307"/>
      <c r="Y46" s="307"/>
      <c r="Z46" s="307"/>
      <c r="AA46" s="307"/>
      <c r="AB46" s="307"/>
      <c r="AC46" s="307"/>
      <c r="AD46" s="307"/>
      <c r="AE46" s="307"/>
      <c r="AF46" s="307"/>
      <c r="AG46" s="307"/>
      <c r="AH46" s="307"/>
      <c r="AI46" s="307"/>
      <c r="AJ46" s="313"/>
      <c r="AK46" s="307"/>
    </row>
    <row r="47" spans="1:38" s="306" customFormat="1" x14ac:dyDescent="0.25">
      <c r="B47" s="315"/>
      <c r="W47" s="307"/>
      <c r="X47" s="307"/>
      <c r="Y47" s="307"/>
      <c r="Z47" s="307"/>
      <c r="AA47" s="307"/>
      <c r="AB47" s="307"/>
      <c r="AC47" s="307"/>
      <c r="AD47" s="307"/>
      <c r="AE47" s="307"/>
      <c r="AF47" s="307"/>
      <c r="AG47" s="307"/>
      <c r="AH47" s="307"/>
      <c r="AI47" s="307"/>
      <c r="AJ47" s="313"/>
      <c r="AK47" s="307"/>
    </row>
    <row r="48" spans="1:38" s="306" customFormat="1" x14ac:dyDescent="0.25">
      <c r="B48" s="315"/>
      <c r="W48" s="307"/>
      <c r="X48" s="307"/>
      <c r="Y48" s="307"/>
      <c r="Z48" s="307"/>
      <c r="AA48" s="307"/>
      <c r="AB48" s="307"/>
      <c r="AC48" s="307"/>
      <c r="AD48" s="307"/>
      <c r="AE48" s="307"/>
      <c r="AF48" s="307"/>
      <c r="AG48" s="307"/>
      <c r="AH48" s="307"/>
      <c r="AI48" s="307"/>
      <c r="AJ48" s="313"/>
      <c r="AK48" s="307"/>
    </row>
    <row r="49" spans="2:37" s="312" customFormat="1" x14ac:dyDescent="0.25">
      <c r="B49" s="314"/>
      <c r="W49" s="307"/>
      <c r="X49" s="307"/>
      <c r="Y49" s="307"/>
      <c r="Z49" s="307"/>
      <c r="AA49" s="307"/>
      <c r="AB49" s="307"/>
      <c r="AC49" s="307"/>
      <c r="AD49" s="307"/>
      <c r="AE49" s="307"/>
      <c r="AF49" s="307"/>
      <c r="AG49" s="307"/>
      <c r="AH49" s="307"/>
      <c r="AI49" s="307"/>
      <c r="AJ49" s="313"/>
      <c r="AK49" s="307"/>
    </row>
    <row r="50" spans="2:37" s="312" customFormat="1" x14ac:dyDescent="0.25">
      <c r="B50" s="314"/>
      <c r="W50" s="307"/>
      <c r="X50" s="307"/>
      <c r="Y50" s="307"/>
      <c r="Z50" s="307"/>
      <c r="AA50" s="307"/>
      <c r="AB50" s="307"/>
      <c r="AC50" s="307"/>
      <c r="AD50" s="307"/>
      <c r="AE50" s="307"/>
      <c r="AF50" s="307"/>
      <c r="AG50" s="307"/>
      <c r="AH50" s="307"/>
      <c r="AI50" s="307"/>
      <c r="AJ50" s="313"/>
      <c r="AK50" s="307"/>
    </row>
    <row r="51" spans="2:37" s="312" customFormat="1" x14ac:dyDescent="0.25">
      <c r="B51" s="314"/>
      <c r="W51" s="307"/>
      <c r="X51" s="307"/>
      <c r="Y51" s="307"/>
      <c r="Z51" s="307"/>
      <c r="AA51" s="307"/>
      <c r="AB51" s="307"/>
      <c r="AC51" s="307"/>
      <c r="AD51" s="307"/>
      <c r="AE51" s="307"/>
      <c r="AF51" s="307"/>
      <c r="AG51" s="307"/>
      <c r="AH51" s="307"/>
      <c r="AI51" s="307"/>
      <c r="AJ51" s="313"/>
      <c r="AK51" s="307"/>
    </row>
    <row r="52" spans="2:37" s="312" customFormat="1" x14ac:dyDescent="0.25">
      <c r="B52" s="314"/>
      <c r="W52" s="307"/>
      <c r="X52" s="307"/>
      <c r="Y52" s="307"/>
      <c r="Z52" s="307"/>
      <c r="AA52" s="307"/>
      <c r="AB52" s="307"/>
      <c r="AC52" s="307"/>
      <c r="AD52" s="307"/>
      <c r="AE52" s="307"/>
      <c r="AF52" s="307"/>
      <c r="AG52" s="307"/>
      <c r="AH52" s="307"/>
      <c r="AI52" s="307"/>
      <c r="AJ52" s="313"/>
      <c r="AK52" s="307"/>
    </row>
    <row r="53" spans="2:37" s="306" customFormat="1" ht="13.5" thickBot="1" x14ac:dyDescent="0.3">
      <c r="B53" s="311"/>
      <c r="C53" s="310"/>
      <c r="D53" s="310"/>
      <c r="E53" s="310"/>
      <c r="F53" s="310"/>
      <c r="G53" s="310" t="s">
        <v>1480</v>
      </c>
      <c r="H53" s="310"/>
      <c r="I53" s="310"/>
      <c r="J53" s="310"/>
      <c r="K53" s="310"/>
      <c r="L53" s="310"/>
      <c r="M53" s="310"/>
      <c r="N53" s="310"/>
      <c r="O53" s="310"/>
      <c r="P53" s="310"/>
      <c r="Q53" s="310"/>
      <c r="R53" s="310"/>
      <c r="S53" s="310"/>
      <c r="T53" s="310"/>
      <c r="U53" s="310" t="s">
        <v>1481</v>
      </c>
      <c r="V53" s="310"/>
      <c r="W53" s="309"/>
      <c r="X53" s="309"/>
      <c r="Y53" s="309"/>
      <c r="Z53" s="309"/>
      <c r="AA53" s="309"/>
      <c r="AB53" s="309"/>
      <c r="AC53" s="309"/>
      <c r="AD53" s="309"/>
      <c r="AE53" s="309"/>
      <c r="AF53" s="309"/>
      <c r="AG53" s="309"/>
      <c r="AH53" s="309"/>
      <c r="AI53" s="309"/>
      <c r="AJ53" s="308"/>
      <c r="AK53" s="307"/>
    </row>
  </sheetData>
  <mergeCells count="7">
    <mergeCell ref="V5:AA5"/>
    <mergeCell ref="M33:U35"/>
    <mergeCell ref="V33:AC35"/>
    <mergeCell ref="AD33:AL35"/>
    <mergeCell ref="M38:U38"/>
    <mergeCell ref="V38:AC38"/>
    <mergeCell ref="AD38:AL38"/>
  </mergeCells>
  <pageMargins left="0.39370078740157483" right="0.39370078740157483" top="0.35433070866141736" bottom="0.35433070866141736" header="0.23622047244094491" footer="0.23622047244094491"/>
  <pageSetup scale="95" orientation="portrait" r:id="rId1"/>
  <headerFooter alignWithMargins="0">
    <oddFooter>&amp;LMF SR č. 24219/3/2008/1&amp;RSeite 1</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252"/>
  <sheetViews>
    <sheetView showGridLines="0" view="pageBreakPreview" zoomScaleNormal="100" zoomScaleSheetLayoutView="100" workbookViewId="0">
      <selection activeCell="E8" sqref="E8:G8"/>
    </sheetView>
  </sheetViews>
  <sheetFormatPr defaultColWidth="9.140625" defaultRowHeight="11.25" x14ac:dyDescent="0.25"/>
  <cols>
    <col min="1" max="1" width="5.5703125" style="666" customWidth="1"/>
    <col min="2" max="2" width="16.85546875" style="666" customWidth="1"/>
    <col min="3" max="3" width="0.85546875" style="666" customWidth="1"/>
    <col min="4" max="4" width="6.28515625" style="666" customWidth="1"/>
    <col min="5" max="5" width="3.5703125" style="666" customWidth="1"/>
    <col min="6" max="6" width="12.42578125" style="666" customWidth="1"/>
    <col min="7" max="7" width="12.140625" style="666" customWidth="1"/>
    <col min="8" max="8" width="0.85546875" style="666" customWidth="1"/>
    <col min="9" max="9" width="14.7109375" style="666" customWidth="1"/>
    <col min="10" max="10" width="3.5703125" style="666" customWidth="1"/>
    <col min="11" max="11" width="10.5703125" style="666" customWidth="1"/>
    <col min="12" max="12" width="14.42578125" style="666" customWidth="1"/>
    <col min="13" max="16384" width="9.140625" style="666"/>
  </cols>
  <sheetData>
    <row r="1" spans="1:15" ht="15" customHeight="1" x14ac:dyDescent="0.3">
      <c r="A1" s="665"/>
      <c r="B1" s="356"/>
      <c r="C1" s="356"/>
    </row>
    <row r="2" spans="1:15" ht="21.75" customHeight="1" x14ac:dyDescent="0.25">
      <c r="A2" s="665"/>
      <c r="B2" s="653" t="s">
        <v>1877</v>
      </c>
      <c r="C2" s="656"/>
      <c r="D2" s="433" t="s">
        <v>1482</v>
      </c>
      <c r="E2" s="432" t="e">
        <f>"  "&amp;#REF!&amp;"  "&amp;#REF!&amp;"  "&amp;#REF!&amp;"  "&amp;#REF!&amp;"  "&amp;#REF!&amp;"  "&amp;#REF!&amp;"  "&amp;#REF!&amp;"  "&amp;#REF!&amp;"  "&amp;#REF!&amp;"  "&amp;#REF!</f>
        <v>#REF!</v>
      </c>
      <c r="F2" s="431"/>
      <c r="G2" s="430"/>
      <c r="H2" s="683"/>
      <c r="I2" s="690" t="s">
        <v>1862</v>
      </c>
      <c r="J2" s="687" t="e">
        <f>"  "&amp;#REF!&amp;"  "&amp;#REF!&amp;"  "&amp;#REF!&amp;"  "&amp;#REF!&amp;"  "&amp;#REF!&amp;"  "&amp;#REF!&amp;"  "&amp;#REF!&amp;"  "&amp;#REF!&amp;" "</f>
        <v>#REF!</v>
      </c>
      <c r="K2" s="688"/>
      <c r="L2" s="689"/>
    </row>
    <row r="3" spans="1:15" ht="2.25" customHeight="1" thickBot="1" x14ac:dyDescent="0.35">
      <c r="A3" s="665"/>
    </row>
    <row r="4" spans="1:15" s="667" customFormat="1" ht="11.25" customHeight="1" x14ac:dyDescent="0.25">
      <c r="A4" s="1584" t="s">
        <v>1483</v>
      </c>
      <c r="B4" s="1586" t="s">
        <v>1484</v>
      </c>
      <c r="C4" s="770"/>
      <c r="D4" s="1718" t="s">
        <v>1485</v>
      </c>
      <c r="E4" s="1683" t="s">
        <v>1486</v>
      </c>
      <c r="F4" s="1684"/>
      <c r="G4" s="1684"/>
      <c r="H4" s="1684"/>
      <c r="I4" s="1684"/>
      <c r="J4" s="1685"/>
      <c r="K4" s="1485" t="s">
        <v>1464</v>
      </c>
      <c r="L4" s="1486"/>
    </row>
    <row r="5" spans="1:15" s="667" customFormat="1" ht="11.25" customHeight="1" x14ac:dyDescent="0.25">
      <c r="A5" s="1585"/>
      <c r="B5" s="1587"/>
      <c r="C5" s="737"/>
      <c r="D5" s="1516"/>
      <c r="E5" s="1719">
        <v>1</v>
      </c>
      <c r="F5" s="1478" t="s">
        <v>1487</v>
      </c>
      <c r="G5" s="1495"/>
      <c r="H5" s="796"/>
      <c r="I5" s="1655" t="s">
        <v>1068</v>
      </c>
      <c r="J5" s="1656"/>
      <c r="K5" s="1480"/>
      <c r="L5" s="1487"/>
    </row>
    <row r="6" spans="1:15" s="667" customFormat="1" ht="12" customHeight="1" x14ac:dyDescent="0.25">
      <c r="A6" s="1544"/>
      <c r="B6" s="1543"/>
      <c r="C6" s="771"/>
      <c r="D6" s="1518"/>
      <c r="E6" s="1719"/>
      <c r="F6" s="1478" t="s">
        <v>1488</v>
      </c>
      <c r="G6" s="1495"/>
      <c r="H6" s="796"/>
      <c r="I6" s="1657"/>
      <c r="J6" s="1658"/>
      <c r="K6" s="1478" t="s">
        <v>1066</v>
      </c>
      <c r="L6" s="1479"/>
    </row>
    <row r="7" spans="1:15" s="669" customFormat="1" ht="27.95" customHeight="1" x14ac:dyDescent="0.25">
      <c r="A7" s="1755"/>
      <c r="B7" s="1534" t="s">
        <v>1878</v>
      </c>
      <c r="C7" s="785"/>
      <c r="D7" s="1738" t="s">
        <v>486</v>
      </c>
      <c r="E7" s="1713" t="e">
        <f>#REF!</f>
        <v>#REF!</v>
      </c>
      <c r="F7" s="1713"/>
      <c r="G7" s="1675"/>
      <c r="H7" s="778"/>
      <c r="I7" s="1714" t="e">
        <f>E7-E8</f>
        <v>#REF!</v>
      </c>
      <c r="J7" s="1714"/>
      <c r="K7" s="1676"/>
      <c r="L7" s="668"/>
    </row>
    <row r="8" spans="1:15" s="669" customFormat="1" ht="27.95" customHeight="1" x14ac:dyDescent="0.25">
      <c r="A8" s="1755"/>
      <c r="B8" s="1534"/>
      <c r="C8" s="786"/>
      <c r="D8" s="1739"/>
      <c r="E8" s="1713" t="e">
        <f>#REF!</f>
        <v>#REF!</v>
      </c>
      <c r="F8" s="1713"/>
      <c r="G8" s="1675"/>
      <c r="H8" s="778"/>
      <c r="I8" s="778"/>
      <c r="J8" s="1675" t="e">
        <f>#REF!</f>
        <v>#REF!</v>
      </c>
      <c r="K8" s="1714"/>
      <c r="L8" s="1677"/>
      <c r="O8" s="669" t="s">
        <v>983</v>
      </c>
    </row>
    <row r="9" spans="1:15" s="669" customFormat="1" ht="27.95" customHeight="1" x14ac:dyDescent="0.25">
      <c r="A9" s="1755" t="s">
        <v>487</v>
      </c>
      <c r="B9" s="1659" t="s">
        <v>1490</v>
      </c>
      <c r="C9" s="785"/>
      <c r="D9" s="1738" t="s">
        <v>489</v>
      </c>
      <c r="E9" s="1713" t="e">
        <f>#REF!</f>
        <v>#REF!</v>
      </c>
      <c r="F9" s="1713"/>
      <c r="G9" s="1675"/>
      <c r="H9" s="778"/>
      <c r="I9" s="1714" t="e">
        <f>E9-E10</f>
        <v>#REF!</v>
      </c>
      <c r="J9" s="1714"/>
      <c r="K9" s="1676"/>
      <c r="L9" s="668"/>
    </row>
    <row r="10" spans="1:15" s="669" customFormat="1" ht="27.95" customHeight="1" x14ac:dyDescent="0.25">
      <c r="A10" s="1755"/>
      <c r="B10" s="1554"/>
      <c r="C10" s="786"/>
      <c r="D10" s="1739"/>
      <c r="E10" s="1713" t="e">
        <f>#REF!</f>
        <v>#REF!</v>
      </c>
      <c r="F10" s="1713"/>
      <c r="G10" s="1675"/>
      <c r="H10" s="778"/>
      <c r="I10" s="778"/>
      <c r="J10" s="1675" t="e">
        <f>#REF!</f>
        <v>#REF!</v>
      </c>
      <c r="K10" s="1714"/>
      <c r="L10" s="1677"/>
    </row>
    <row r="11" spans="1:15" s="669" customFormat="1" ht="27.95" customHeight="1" x14ac:dyDescent="0.25">
      <c r="A11" s="1753" t="s">
        <v>490</v>
      </c>
      <c r="B11" s="1659" t="s">
        <v>1491</v>
      </c>
      <c r="C11" s="691"/>
      <c r="D11" s="1738" t="s">
        <v>492</v>
      </c>
      <c r="E11" s="1713" t="e">
        <f>#REF!</f>
        <v>#REF!</v>
      </c>
      <c r="F11" s="1713"/>
      <c r="G11" s="1675"/>
      <c r="H11" s="778"/>
      <c r="I11" s="1714" t="e">
        <f>E11-E12</f>
        <v>#REF!</v>
      </c>
      <c r="J11" s="1714"/>
      <c r="K11" s="1676"/>
      <c r="L11" s="668"/>
    </row>
    <row r="12" spans="1:15" s="669" customFormat="1" ht="27.95" customHeight="1" x14ac:dyDescent="0.25">
      <c r="A12" s="1754"/>
      <c r="B12" s="1554"/>
      <c r="C12" s="692"/>
      <c r="D12" s="1739"/>
      <c r="E12" s="1713" t="e">
        <f>#REF!</f>
        <v>#REF!</v>
      </c>
      <c r="F12" s="1713"/>
      <c r="G12" s="1675"/>
      <c r="H12" s="778"/>
      <c r="I12" s="778"/>
      <c r="J12" s="1675" t="e">
        <f>#REF!</f>
        <v>#REF!</v>
      </c>
      <c r="K12" s="1714"/>
      <c r="L12" s="1677"/>
    </row>
    <row r="13" spans="1:15" s="667" customFormat="1" ht="27.95" customHeight="1" x14ac:dyDescent="0.25">
      <c r="A13" s="1749" t="s">
        <v>493</v>
      </c>
      <c r="B13" s="1611" t="s">
        <v>1492</v>
      </c>
      <c r="C13" s="782"/>
      <c r="D13" s="1731" t="s">
        <v>495</v>
      </c>
      <c r="E13" s="1706" t="e">
        <f>#REF!</f>
        <v>#REF!</v>
      </c>
      <c r="F13" s="1706"/>
      <c r="G13" s="1663"/>
      <c r="H13" s="768"/>
      <c r="I13" s="1707" t="e">
        <f>E13-E14</f>
        <v>#REF!</v>
      </c>
      <c r="J13" s="1707"/>
      <c r="K13" s="1664"/>
      <c r="L13" s="670"/>
    </row>
    <row r="14" spans="1:15" s="667" customFormat="1" ht="27.95" customHeight="1" x14ac:dyDescent="0.25">
      <c r="A14" s="1750"/>
      <c r="B14" s="1557"/>
      <c r="C14" s="783"/>
      <c r="D14" s="1735"/>
      <c r="E14" s="1706" t="e">
        <f>#REF!</f>
        <v>#REF!</v>
      </c>
      <c r="F14" s="1706"/>
      <c r="G14" s="1663"/>
      <c r="H14" s="768"/>
      <c r="I14" s="768"/>
      <c r="J14" s="1663" t="e">
        <f>#REF!</f>
        <v>#REF!</v>
      </c>
      <c r="K14" s="1707"/>
      <c r="L14" s="1665"/>
    </row>
    <row r="15" spans="1:15" s="667" customFormat="1" ht="27.95" customHeight="1" x14ac:dyDescent="0.25">
      <c r="A15" s="1748" t="s">
        <v>496</v>
      </c>
      <c r="B15" s="1611" t="s">
        <v>1493</v>
      </c>
      <c r="C15" s="782"/>
      <c r="D15" s="1731" t="s">
        <v>498</v>
      </c>
      <c r="E15" s="1706" t="e">
        <f>#REF!</f>
        <v>#REF!</v>
      </c>
      <c r="F15" s="1706"/>
      <c r="G15" s="1663"/>
      <c r="H15" s="768"/>
      <c r="I15" s="1707" t="e">
        <f>E15-E16</f>
        <v>#REF!</v>
      </c>
      <c r="J15" s="1707"/>
      <c r="K15" s="1664"/>
      <c r="L15" s="670"/>
    </row>
    <row r="16" spans="1:15" s="667" customFormat="1" ht="27.95" customHeight="1" x14ac:dyDescent="0.25">
      <c r="A16" s="1745"/>
      <c r="B16" s="1557"/>
      <c r="C16" s="783"/>
      <c r="D16" s="1735"/>
      <c r="E16" s="1706" t="e">
        <f>#REF!</f>
        <v>#REF!</v>
      </c>
      <c r="F16" s="1706"/>
      <c r="G16" s="1663"/>
      <c r="H16" s="768"/>
      <c r="I16" s="768"/>
      <c r="J16" s="1663" t="e">
        <f>#REF!</f>
        <v>#REF!</v>
      </c>
      <c r="K16" s="1707"/>
      <c r="L16" s="1665"/>
    </row>
    <row r="17" spans="1:12" s="667" customFormat="1" ht="27.95" customHeight="1" x14ac:dyDescent="0.25">
      <c r="A17" s="1748" t="s">
        <v>499</v>
      </c>
      <c r="B17" s="1611" t="s">
        <v>1494</v>
      </c>
      <c r="C17" s="782"/>
      <c r="D17" s="1731" t="s">
        <v>501</v>
      </c>
      <c r="E17" s="1706" t="e">
        <f>#REF!</f>
        <v>#REF!</v>
      </c>
      <c r="F17" s="1706"/>
      <c r="G17" s="1663"/>
      <c r="H17" s="768"/>
      <c r="I17" s="1707" t="e">
        <f>E17-E18</f>
        <v>#REF!</v>
      </c>
      <c r="J17" s="1707"/>
      <c r="K17" s="1664"/>
      <c r="L17" s="670"/>
    </row>
    <row r="18" spans="1:12" s="667" customFormat="1" ht="27.95" customHeight="1" x14ac:dyDescent="0.25">
      <c r="A18" s="1745"/>
      <c r="B18" s="1557"/>
      <c r="C18" s="783"/>
      <c r="D18" s="1735"/>
      <c r="E18" s="1706" t="e">
        <f>#REF!</f>
        <v>#REF!</v>
      </c>
      <c r="F18" s="1706"/>
      <c r="G18" s="1663"/>
      <c r="H18" s="768"/>
      <c r="I18" s="768"/>
      <c r="J18" s="1663" t="e">
        <f>#REF!</f>
        <v>#REF!</v>
      </c>
      <c r="K18" s="1707"/>
      <c r="L18" s="1665"/>
    </row>
    <row r="19" spans="1:12" s="667" customFormat="1" ht="27.95" customHeight="1" x14ac:dyDescent="0.25">
      <c r="A19" s="1748" t="s">
        <v>502</v>
      </c>
      <c r="B19" s="1611" t="s">
        <v>1495</v>
      </c>
      <c r="C19" s="782"/>
      <c r="D19" s="1731" t="s">
        <v>504</v>
      </c>
      <c r="E19" s="1706" t="e">
        <f>#REF!</f>
        <v>#REF!</v>
      </c>
      <c r="F19" s="1706"/>
      <c r="G19" s="1663"/>
      <c r="H19" s="768"/>
      <c r="I19" s="1707" t="e">
        <f>E19-E20</f>
        <v>#REF!</v>
      </c>
      <c r="J19" s="1707"/>
      <c r="K19" s="1664"/>
      <c r="L19" s="670"/>
    </row>
    <row r="20" spans="1:12" s="667" customFormat="1" ht="27.95" customHeight="1" x14ac:dyDescent="0.25">
      <c r="A20" s="1745"/>
      <c r="B20" s="1557"/>
      <c r="C20" s="783"/>
      <c r="D20" s="1735"/>
      <c r="E20" s="1706" t="e">
        <f>#REF!</f>
        <v>#REF!</v>
      </c>
      <c r="F20" s="1706"/>
      <c r="G20" s="1663"/>
      <c r="H20" s="768"/>
      <c r="I20" s="768"/>
      <c r="J20" s="1663" t="e">
        <f>#REF!</f>
        <v>#REF!</v>
      </c>
      <c r="K20" s="1707"/>
      <c r="L20" s="1665"/>
    </row>
    <row r="21" spans="1:12" s="667" customFormat="1" ht="27.95" customHeight="1" x14ac:dyDescent="0.25">
      <c r="A21" s="1748" t="s">
        <v>505</v>
      </c>
      <c r="B21" s="1611" t="s">
        <v>1496</v>
      </c>
      <c r="C21" s="782"/>
      <c r="D21" s="1731" t="s">
        <v>507</v>
      </c>
      <c r="E21" s="1706" t="e">
        <f>#REF!</f>
        <v>#REF!</v>
      </c>
      <c r="F21" s="1706"/>
      <c r="G21" s="1663"/>
      <c r="H21" s="768"/>
      <c r="I21" s="1707" t="e">
        <f>E21-E22</f>
        <v>#REF!</v>
      </c>
      <c r="J21" s="1707"/>
      <c r="K21" s="1664"/>
      <c r="L21" s="670"/>
    </row>
    <row r="22" spans="1:12" s="667" customFormat="1" ht="27.95" customHeight="1" x14ac:dyDescent="0.25">
      <c r="A22" s="1745"/>
      <c r="B22" s="1557"/>
      <c r="C22" s="783"/>
      <c r="D22" s="1735"/>
      <c r="E22" s="1706" t="e">
        <f>#REF!</f>
        <v>#REF!</v>
      </c>
      <c r="F22" s="1706"/>
      <c r="G22" s="1663"/>
      <c r="H22" s="768"/>
      <c r="I22" s="768"/>
      <c r="J22" s="1663" t="e">
        <f>#REF!</f>
        <v>#REF!</v>
      </c>
      <c r="K22" s="1707"/>
      <c r="L22" s="1665"/>
    </row>
    <row r="23" spans="1:12" s="667" customFormat="1" ht="27.95" customHeight="1" x14ac:dyDescent="0.25">
      <c r="A23" s="1748" t="s">
        <v>508</v>
      </c>
      <c r="B23" s="1611" t="s">
        <v>1497</v>
      </c>
      <c r="C23" s="782"/>
      <c r="D23" s="1731" t="s">
        <v>510</v>
      </c>
      <c r="E23" s="1706" t="e">
        <f>#REF!</f>
        <v>#REF!</v>
      </c>
      <c r="F23" s="1706"/>
      <c r="G23" s="1663"/>
      <c r="H23" s="768"/>
      <c r="I23" s="1707" t="e">
        <f>E23-E24</f>
        <v>#REF!</v>
      </c>
      <c r="J23" s="1707"/>
      <c r="K23" s="1664"/>
      <c r="L23" s="670"/>
    </row>
    <row r="24" spans="1:12" s="667" customFormat="1" ht="27.95" customHeight="1" x14ac:dyDescent="0.25">
      <c r="A24" s="1745"/>
      <c r="B24" s="1557"/>
      <c r="C24" s="783"/>
      <c r="D24" s="1735"/>
      <c r="E24" s="1706" t="e">
        <f>#REF!</f>
        <v>#REF!</v>
      </c>
      <c r="F24" s="1706"/>
      <c r="G24" s="1663"/>
      <c r="H24" s="768"/>
      <c r="I24" s="768"/>
      <c r="J24" s="1663" t="e">
        <f>#REF!</f>
        <v>#REF!</v>
      </c>
      <c r="K24" s="1707"/>
      <c r="L24" s="1665"/>
    </row>
    <row r="25" spans="1:12" s="667" customFormat="1" ht="27.95" customHeight="1" x14ac:dyDescent="0.25">
      <c r="A25" s="1748" t="s">
        <v>511</v>
      </c>
      <c r="B25" s="1611" t="s">
        <v>1498</v>
      </c>
      <c r="C25" s="782"/>
      <c r="D25" s="1731" t="s">
        <v>513</v>
      </c>
      <c r="E25" s="1706" t="e">
        <f>#REF!</f>
        <v>#REF!</v>
      </c>
      <c r="F25" s="1706"/>
      <c r="G25" s="1663"/>
      <c r="H25" s="768"/>
      <c r="I25" s="1707" t="e">
        <f>E25-E26</f>
        <v>#REF!</v>
      </c>
      <c r="J25" s="1707"/>
      <c r="K25" s="1664"/>
      <c r="L25" s="670"/>
    </row>
    <row r="26" spans="1:12" s="667" customFormat="1" ht="27.95" customHeight="1" x14ac:dyDescent="0.25">
      <c r="A26" s="1745"/>
      <c r="B26" s="1557"/>
      <c r="C26" s="783"/>
      <c r="D26" s="1735"/>
      <c r="E26" s="1706" t="e">
        <f>#REF!</f>
        <v>#REF!</v>
      </c>
      <c r="F26" s="1706"/>
      <c r="G26" s="1663"/>
      <c r="H26" s="768"/>
      <c r="I26" s="768"/>
      <c r="J26" s="1663" t="e">
        <f>#REF!</f>
        <v>#REF!</v>
      </c>
      <c r="K26" s="1707"/>
      <c r="L26" s="1665"/>
    </row>
    <row r="27" spans="1:12" s="669" customFormat="1" ht="27.95" customHeight="1" x14ac:dyDescent="0.25">
      <c r="A27" s="1751" t="s">
        <v>514</v>
      </c>
      <c r="B27" s="1654" t="s">
        <v>1499</v>
      </c>
      <c r="C27" s="785"/>
      <c r="D27" s="1738" t="s">
        <v>516</v>
      </c>
      <c r="E27" s="1713" t="e">
        <f>#REF!</f>
        <v>#REF!</v>
      </c>
      <c r="F27" s="1713"/>
      <c r="G27" s="1675"/>
      <c r="H27" s="778"/>
      <c r="I27" s="1714" t="e">
        <f>E27-E28</f>
        <v>#REF!</v>
      </c>
      <c r="J27" s="1714"/>
      <c r="K27" s="1676"/>
      <c r="L27" s="668"/>
    </row>
    <row r="28" spans="1:12" s="669" customFormat="1" ht="27.95" customHeight="1" x14ac:dyDescent="0.25">
      <c r="A28" s="1752"/>
      <c r="B28" s="1593"/>
      <c r="C28" s="786"/>
      <c r="D28" s="1739"/>
      <c r="E28" s="1713" t="e">
        <f>#REF!</f>
        <v>#REF!</v>
      </c>
      <c r="F28" s="1713"/>
      <c r="G28" s="1675"/>
      <c r="H28" s="778"/>
      <c r="I28" s="778"/>
      <c r="J28" s="1675" t="e">
        <f>#REF!</f>
        <v>#REF!</v>
      </c>
      <c r="K28" s="1714"/>
      <c r="L28" s="1677"/>
    </row>
    <row r="29" spans="1:12" s="667" customFormat="1" ht="27.95" customHeight="1" x14ac:dyDescent="0.25">
      <c r="A29" s="1749" t="s">
        <v>517</v>
      </c>
      <c r="B29" s="1611" t="s">
        <v>1500</v>
      </c>
      <c r="C29" s="782"/>
      <c r="D29" s="1731" t="s">
        <v>519</v>
      </c>
      <c r="E29" s="1706" t="e">
        <f>#REF!</f>
        <v>#REF!</v>
      </c>
      <c r="F29" s="1706"/>
      <c r="G29" s="1663"/>
      <c r="H29" s="768"/>
      <c r="I29" s="1707" t="e">
        <f>E29-E30</f>
        <v>#REF!</v>
      </c>
      <c r="J29" s="1707"/>
      <c r="K29" s="1664"/>
      <c r="L29" s="670"/>
    </row>
    <row r="30" spans="1:12" s="667" customFormat="1" ht="27.95" customHeight="1" x14ac:dyDescent="0.25">
      <c r="A30" s="1750"/>
      <c r="B30" s="1557"/>
      <c r="C30" s="783"/>
      <c r="D30" s="1735"/>
      <c r="E30" s="1706" t="e">
        <f>#REF!</f>
        <v>#REF!</v>
      </c>
      <c r="F30" s="1706"/>
      <c r="G30" s="1663"/>
      <c r="H30" s="768"/>
      <c r="I30" s="768"/>
      <c r="J30" s="1663" t="e">
        <f>#REF!</f>
        <v>#REF!</v>
      </c>
      <c r="K30" s="1707"/>
      <c r="L30" s="1665"/>
    </row>
    <row r="31" spans="1:12" s="667" customFormat="1" ht="27.95" customHeight="1" x14ac:dyDescent="0.25">
      <c r="A31" s="1748" t="s">
        <v>496</v>
      </c>
      <c r="B31" s="1611" t="s">
        <v>1501</v>
      </c>
      <c r="C31" s="782"/>
      <c r="D31" s="1731" t="s">
        <v>521</v>
      </c>
      <c r="E31" s="1706" t="e">
        <f>#REF!</f>
        <v>#REF!</v>
      </c>
      <c r="F31" s="1706"/>
      <c r="G31" s="1663"/>
      <c r="H31" s="768"/>
      <c r="I31" s="1707" t="e">
        <f>E31-E32</f>
        <v>#REF!</v>
      </c>
      <c r="J31" s="1707"/>
      <c r="K31" s="1664"/>
      <c r="L31" s="670"/>
    </row>
    <row r="32" spans="1:12" s="667" customFormat="1" ht="27.95" customHeight="1" x14ac:dyDescent="0.25">
      <c r="A32" s="1745"/>
      <c r="B32" s="1557"/>
      <c r="C32" s="783"/>
      <c r="D32" s="1735"/>
      <c r="E32" s="1706" t="e">
        <f>#REF!</f>
        <v>#REF!</v>
      </c>
      <c r="F32" s="1706"/>
      <c r="G32" s="1663"/>
      <c r="H32" s="768"/>
      <c r="I32" s="768"/>
      <c r="J32" s="1663" t="e">
        <f>#REF!</f>
        <v>#REF!</v>
      </c>
      <c r="K32" s="1707"/>
      <c r="L32" s="1665"/>
    </row>
    <row r="33" spans="1:12" ht="27.95" customHeight="1" x14ac:dyDescent="0.25">
      <c r="A33" s="1745" t="s">
        <v>499</v>
      </c>
      <c r="B33" s="1611" t="s">
        <v>1502</v>
      </c>
      <c r="C33" s="782"/>
      <c r="D33" s="1731" t="s">
        <v>523</v>
      </c>
      <c r="E33" s="1706" t="e">
        <f>#REF!</f>
        <v>#REF!</v>
      </c>
      <c r="F33" s="1706"/>
      <c r="G33" s="1663"/>
      <c r="H33" s="768"/>
      <c r="I33" s="1707" t="e">
        <f>E33-E34</f>
        <v>#REF!</v>
      </c>
      <c r="J33" s="1707"/>
      <c r="K33" s="1664"/>
      <c r="L33" s="670"/>
    </row>
    <row r="34" spans="1:12" ht="27.95" customHeight="1" thickBot="1" x14ac:dyDescent="0.3">
      <c r="A34" s="1720"/>
      <c r="B34" s="1747"/>
      <c r="C34" s="791"/>
      <c r="D34" s="1732"/>
      <c r="E34" s="1724" t="e">
        <f>#REF!</f>
        <v>#REF!</v>
      </c>
      <c r="F34" s="1724"/>
      <c r="G34" s="1669"/>
      <c r="H34" s="767"/>
      <c r="I34" s="767"/>
      <c r="J34" s="1669" t="e">
        <f>#REF!</f>
        <v>#REF!</v>
      </c>
      <c r="K34" s="1725"/>
      <c r="L34" s="1671"/>
    </row>
    <row r="35" spans="1:12" ht="11.25" customHeight="1" x14ac:dyDescent="0.25">
      <c r="A35" s="1584" t="s">
        <v>1483</v>
      </c>
      <c r="B35" s="1586" t="s">
        <v>1484</v>
      </c>
      <c r="C35" s="770"/>
      <c r="D35" s="1718" t="s">
        <v>1485</v>
      </c>
      <c r="E35" s="1683" t="s">
        <v>1486</v>
      </c>
      <c r="F35" s="1684"/>
      <c r="G35" s="1684"/>
      <c r="H35" s="1684"/>
      <c r="I35" s="1684"/>
      <c r="J35" s="1685"/>
      <c r="K35" s="1485" t="s">
        <v>1464</v>
      </c>
      <c r="L35" s="1486"/>
    </row>
    <row r="36" spans="1:12" ht="11.25" customHeight="1" x14ac:dyDescent="0.25">
      <c r="A36" s="1585"/>
      <c r="B36" s="1587"/>
      <c r="C36" s="737"/>
      <c r="D36" s="1516"/>
      <c r="E36" s="1719">
        <v>1</v>
      </c>
      <c r="F36" s="1478" t="s">
        <v>1487</v>
      </c>
      <c r="G36" s="1495"/>
      <c r="H36" s="796"/>
      <c r="I36" s="1655" t="s">
        <v>1068</v>
      </c>
      <c r="J36" s="1656"/>
      <c r="K36" s="1480"/>
      <c r="L36" s="1487"/>
    </row>
    <row r="37" spans="1:12" ht="12" customHeight="1" x14ac:dyDescent="0.25">
      <c r="A37" s="1544"/>
      <c r="B37" s="1543"/>
      <c r="C37" s="771"/>
      <c r="D37" s="1518"/>
      <c r="E37" s="1719"/>
      <c r="F37" s="1478" t="s">
        <v>1488</v>
      </c>
      <c r="G37" s="1495"/>
      <c r="H37" s="796"/>
      <c r="I37" s="1657"/>
      <c r="J37" s="1658"/>
      <c r="K37" s="1478" t="s">
        <v>1066</v>
      </c>
      <c r="L37" s="1479"/>
    </row>
    <row r="38" spans="1:12" ht="27.95" customHeight="1" x14ac:dyDescent="0.25">
      <c r="A38" s="1701" t="s">
        <v>502</v>
      </c>
      <c r="B38" s="1611" t="s">
        <v>1503</v>
      </c>
      <c r="C38" s="782"/>
      <c r="D38" s="1731" t="s">
        <v>525</v>
      </c>
      <c r="E38" s="1706" t="e">
        <f>#REF!</f>
        <v>#REF!</v>
      </c>
      <c r="F38" s="1706"/>
      <c r="G38" s="1663"/>
      <c r="H38" s="788"/>
      <c r="I38" s="1663" t="e">
        <f>E38-E39</f>
        <v>#REF!</v>
      </c>
      <c r="J38" s="1707"/>
      <c r="K38" s="1664"/>
      <c r="L38" s="760"/>
    </row>
    <row r="39" spans="1:12" ht="27.95" customHeight="1" x14ac:dyDescent="0.25">
      <c r="A39" s="1701"/>
      <c r="B39" s="1557"/>
      <c r="C39" s="783"/>
      <c r="D39" s="1735"/>
      <c r="E39" s="1664" t="e">
        <f>#REF!</f>
        <v>#REF!</v>
      </c>
      <c r="F39" s="1706"/>
      <c r="G39" s="1663"/>
      <c r="H39" s="768"/>
      <c r="I39" s="773"/>
      <c r="J39" s="1663" t="e">
        <f>#REF!</f>
        <v>#REF!</v>
      </c>
      <c r="K39" s="1707"/>
      <c r="L39" s="1665"/>
    </row>
    <row r="40" spans="1:12" ht="27.95" customHeight="1" x14ac:dyDescent="0.25">
      <c r="A40" s="1745" t="s">
        <v>505</v>
      </c>
      <c r="B40" s="1611" t="s">
        <v>1504</v>
      </c>
      <c r="C40" s="782"/>
      <c r="D40" s="1731" t="s">
        <v>527</v>
      </c>
      <c r="E40" s="1664" t="e">
        <f>#REF!</f>
        <v>#REF!</v>
      </c>
      <c r="F40" s="1706"/>
      <c r="G40" s="1663"/>
      <c r="H40" s="774"/>
      <c r="I40" s="1663" t="e">
        <f>E40-E41</f>
        <v>#REF!</v>
      </c>
      <c r="J40" s="1707"/>
      <c r="K40" s="1664"/>
      <c r="L40" s="670"/>
    </row>
    <row r="41" spans="1:12" ht="27.95" customHeight="1" x14ac:dyDescent="0.25">
      <c r="A41" s="1701"/>
      <c r="B41" s="1557"/>
      <c r="C41" s="783"/>
      <c r="D41" s="1735"/>
      <c r="E41" s="1664" t="e">
        <f>#REF!</f>
        <v>#REF!</v>
      </c>
      <c r="F41" s="1706"/>
      <c r="G41" s="1663"/>
      <c r="H41" s="768"/>
      <c r="I41" s="773"/>
      <c r="J41" s="1663" t="e">
        <f>#REF!</f>
        <v>#REF!</v>
      </c>
      <c r="K41" s="1707"/>
      <c r="L41" s="1665"/>
    </row>
    <row r="42" spans="1:12" ht="27.95" customHeight="1" x14ac:dyDescent="0.25">
      <c r="A42" s="1745" t="s">
        <v>508</v>
      </c>
      <c r="B42" s="1611" t="s">
        <v>1505</v>
      </c>
      <c r="C42" s="782"/>
      <c r="D42" s="1731" t="s">
        <v>529</v>
      </c>
      <c r="E42" s="1664" t="e">
        <f>#REF!</f>
        <v>#REF!</v>
      </c>
      <c r="F42" s="1706"/>
      <c r="G42" s="1663"/>
      <c r="H42" s="774"/>
      <c r="I42" s="1663" t="e">
        <f>E42-E43</f>
        <v>#REF!</v>
      </c>
      <c r="J42" s="1707"/>
      <c r="K42" s="1664"/>
      <c r="L42" s="670"/>
    </row>
    <row r="43" spans="1:12" ht="27.95" customHeight="1" x14ac:dyDescent="0.25">
      <c r="A43" s="1701"/>
      <c r="B43" s="1557"/>
      <c r="C43" s="783"/>
      <c r="D43" s="1735"/>
      <c r="E43" s="1664" t="e">
        <f>#REF!</f>
        <v>#REF!</v>
      </c>
      <c r="F43" s="1706"/>
      <c r="G43" s="1663"/>
      <c r="H43" s="768"/>
      <c r="I43" s="773"/>
      <c r="J43" s="1663" t="e">
        <f>#REF!</f>
        <v>#REF!</v>
      </c>
      <c r="K43" s="1707"/>
      <c r="L43" s="1665"/>
    </row>
    <row r="44" spans="1:12" ht="27.95" customHeight="1" x14ac:dyDescent="0.25">
      <c r="A44" s="1745" t="s">
        <v>511</v>
      </c>
      <c r="B44" s="1611" t="s">
        <v>1506</v>
      </c>
      <c r="C44" s="782"/>
      <c r="D44" s="1731" t="s">
        <v>531</v>
      </c>
      <c r="E44" s="1664" t="e">
        <f>#REF!</f>
        <v>#REF!</v>
      </c>
      <c r="F44" s="1706"/>
      <c r="G44" s="1663"/>
      <c r="H44" s="774"/>
      <c r="I44" s="1663" t="e">
        <f>E44-E45</f>
        <v>#REF!</v>
      </c>
      <c r="J44" s="1707"/>
      <c r="K44" s="1664"/>
      <c r="L44" s="670"/>
    </row>
    <row r="45" spans="1:12" ht="27.95" customHeight="1" x14ac:dyDescent="0.25">
      <c r="A45" s="1701"/>
      <c r="B45" s="1557"/>
      <c r="C45" s="783"/>
      <c r="D45" s="1735"/>
      <c r="E45" s="1664" t="e">
        <f>#REF!</f>
        <v>#REF!</v>
      </c>
      <c r="F45" s="1706"/>
      <c r="G45" s="1663"/>
      <c r="H45" s="768"/>
      <c r="I45" s="773"/>
      <c r="J45" s="1663" t="e">
        <f>#REF!</f>
        <v>#REF!</v>
      </c>
      <c r="K45" s="1707"/>
      <c r="L45" s="1665"/>
    </row>
    <row r="46" spans="1:12" ht="27.95" customHeight="1" x14ac:dyDescent="0.25">
      <c r="A46" s="1745" t="s">
        <v>532</v>
      </c>
      <c r="B46" s="1611" t="s">
        <v>1507</v>
      </c>
      <c r="C46" s="782"/>
      <c r="D46" s="1731" t="s">
        <v>534</v>
      </c>
      <c r="E46" s="1664" t="e">
        <f>#REF!</f>
        <v>#REF!</v>
      </c>
      <c r="F46" s="1706"/>
      <c r="G46" s="1663"/>
      <c r="H46" s="774"/>
      <c r="I46" s="1663" t="e">
        <f>E46-E47</f>
        <v>#REF!</v>
      </c>
      <c r="J46" s="1707"/>
      <c r="K46" s="1664"/>
      <c r="L46" s="670"/>
    </row>
    <row r="47" spans="1:12" ht="27.95" customHeight="1" x14ac:dyDescent="0.25">
      <c r="A47" s="1701"/>
      <c r="B47" s="1557"/>
      <c r="C47" s="783"/>
      <c r="D47" s="1735"/>
      <c r="E47" s="1664" t="e">
        <f>#REF!</f>
        <v>#REF!</v>
      </c>
      <c r="F47" s="1706"/>
      <c r="G47" s="1663"/>
      <c r="H47" s="768"/>
      <c r="I47" s="773"/>
      <c r="J47" s="1663" t="e">
        <f>#REF!</f>
        <v>#REF!</v>
      </c>
      <c r="K47" s="1707"/>
      <c r="L47" s="1665"/>
    </row>
    <row r="48" spans="1:12" ht="27.95" customHeight="1" x14ac:dyDescent="0.25">
      <c r="A48" s="1745" t="s">
        <v>535</v>
      </c>
      <c r="B48" s="1611" t="s">
        <v>1508</v>
      </c>
      <c r="C48" s="782"/>
      <c r="D48" s="1731" t="s">
        <v>537</v>
      </c>
      <c r="E48" s="1664" t="e">
        <f>#REF!</f>
        <v>#REF!</v>
      </c>
      <c r="F48" s="1706"/>
      <c r="G48" s="1663"/>
      <c r="H48" s="774"/>
      <c r="I48" s="1663" t="e">
        <f>E48-E49</f>
        <v>#REF!</v>
      </c>
      <c r="J48" s="1707"/>
      <c r="K48" s="1664"/>
      <c r="L48" s="670"/>
    </row>
    <row r="49" spans="1:12" ht="27.95" customHeight="1" x14ac:dyDescent="0.25">
      <c r="A49" s="1701"/>
      <c r="B49" s="1557"/>
      <c r="C49" s="783"/>
      <c r="D49" s="1735"/>
      <c r="E49" s="1664" t="e">
        <f>#REF!</f>
        <v>#REF!</v>
      </c>
      <c r="F49" s="1706"/>
      <c r="G49" s="1663"/>
      <c r="H49" s="768"/>
      <c r="I49" s="773"/>
      <c r="J49" s="1663" t="e">
        <f>#REF!</f>
        <v>#REF!</v>
      </c>
      <c r="K49" s="1707"/>
      <c r="L49" s="1665"/>
    </row>
    <row r="50" spans="1:12" ht="27.95" customHeight="1" x14ac:dyDescent="0.25">
      <c r="A50" s="1746" t="s">
        <v>538</v>
      </c>
      <c r="B50" s="1659" t="s">
        <v>1879</v>
      </c>
      <c r="C50" s="693"/>
      <c r="D50" s="1738" t="s">
        <v>540</v>
      </c>
      <c r="E50" s="1713" t="e">
        <f>#REF!</f>
        <v>#REF!</v>
      </c>
      <c r="F50" s="1713"/>
      <c r="G50" s="1675"/>
      <c r="H50" s="777"/>
      <c r="I50" s="1675" t="e">
        <f>E50-E51</f>
        <v>#REF!</v>
      </c>
      <c r="J50" s="1714"/>
      <c r="K50" s="1676"/>
      <c r="L50" s="668"/>
    </row>
    <row r="51" spans="1:12" ht="27.95" customHeight="1" x14ac:dyDescent="0.25">
      <c r="A51" s="1708"/>
      <c r="B51" s="1554"/>
      <c r="C51" s="692"/>
      <c r="D51" s="1739"/>
      <c r="E51" s="1713" t="e">
        <f>#REF!</f>
        <v>#REF!</v>
      </c>
      <c r="F51" s="1713"/>
      <c r="G51" s="1675"/>
      <c r="H51" s="778"/>
      <c r="I51" s="776"/>
      <c r="J51" s="1675" t="e">
        <f>#REF!</f>
        <v>#REF!</v>
      </c>
      <c r="K51" s="1714"/>
      <c r="L51" s="1677"/>
    </row>
    <row r="52" spans="1:12" s="671" customFormat="1" ht="27.95" customHeight="1" x14ac:dyDescent="0.25">
      <c r="A52" s="1745" t="s">
        <v>541</v>
      </c>
      <c r="B52" s="1729" t="s">
        <v>1733</v>
      </c>
      <c r="C52" s="782"/>
      <c r="D52" s="1731" t="s">
        <v>543</v>
      </c>
      <c r="E52" s="1706" t="e">
        <f>#REF!</f>
        <v>#REF!</v>
      </c>
      <c r="F52" s="1706"/>
      <c r="G52" s="1663"/>
      <c r="H52" s="774"/>
      <c r="I52" s="1663" t="e">
        <f>E52-E53</f>
        <v>#REF!</v>
      </c>
      <c r="J52" s="1707"/>
      <c r="K52" s="1664"/>
      <c r="L52" s="670"/>
    </row>
    <row r="53" spans="1:12" s="671" customFormat="1" ht="27.95" customHeight="1" x14ac:dyDescent="0.25">
      <c r="A53" s="1701"/>
      <c r="B53" s="1686"/>
      <c r="C53" s="783"/>
      <c r="D53" s="1735"/>
      <c r="E53" s="1706" t="e">
        <f>#REF!</f>
        <v>#REF!</v>
      </c>
      <c r="F53" s="1706"/>
      <c r="G53" s="1663"/>
      <c r="H53" s="768"/>
      <c r="I53" s="773"/>
      <c r="J53" s="1663" t="e">
        <f>#REF!</f>
        <v>#REF!</v>
      </c>
      <c r="K53" s="1707"/>
      <c r="L53" s="1665"/>
    </row>
    <row r="54" spans="1:12" ht="27.95" customHeight="1" x14ac:dyDescent="0.25">
      <c r="A54" s="1745" t="s">
        <v>496</v>
      </c>
      <c r="B54" s="1729" t="s">
        <v>1734</v>
      </c>
      <c r="C54" s="782"/>
      <c r="D54" s="1731" t="s">
        <v>545</v>
      </c>
      <c r="E54" s="1706" t="e">
        <f>#REF!</f>
        <v>#REF!</v>
      </c>
      <c r="F54" s="1706"/>
      <c r="G54" s="1663"/>
      <c r="H54" s="774"/>
      <c r="I54" s="1663" t="e">
        <f>E54-E55</f>
        <v>#REF!</v>
      </c>
      <c r="J54" s="1707"/>
      <c r="K54" s="1664"/>
      <c r="L54" s="670"/>
    </row>
    <row r="55" spans="1:12" ht="27.95" customHeight="1" x14ac:dyDescent="0.25">
      <c r="A55" s="1701"/>
      <c r="B55" s="1686"/>
      <c r="C55" s="783"/>
      <c r="D55" s="1735"/>
      <c r="E55" s="1706" t="e">
        <f>#REF!</f>
        <v>#REF!</v>
      </c>
      <c r="F55" s="1706"/>
      <c r="G55" s="1663"/>
      <c r="H55" s="768"/>
      <c r="I55" s="773"/>
      <c r="J55" s="1663" t="e">
        <f>#REF!</f>
        <v>#REF!</v>
      </c>
      <c r="K55" s="1707"/>
      <c r="L55" s="1665"/>
    </row>
    <row r="56" spans="1:12" ht="27.95" customHeight="1" x14ac:dyDescent="0.25">
      <c r="A56" s="1745" t="s">
        <v>499</v>
      </c>
      <c r="B56" s="1729" t="s">
        <v>1735</v>
      </c>
      <c r="C56" s="782"/>
      <c r="D56" s="1731" t="s">
        <v>547</v>
      </c>
      <c r="E56" s="1706" t="e">
        <f>#REF!</f>
        <v>#REF!</v>
      </c>
      <c r="F56" s="1706"/>
      <c r="G56" s="1663"/>
      <c r="H56" s="774"/>
      <c r="I56" s="1663" t="e">
        <f>E56-E57</f>
        <v>#REF!</v>
      </c>
      <c r="J56" s="1707"/>
      <c r="K56" s="1664"/>
      <c r="L56" s="670"/>
    </row>
    <row r="57" spans="1:12" ht="27.95" customHeight="1" x14ac:dyDescent="0.25">
      <c r="A57" s="1701"/>
      <c r="B57" s="1686"/>
      <c r="C57" s="783"/>
      <c r="D57" s="1735"/>
      <c r="E57" s="1706" t="e">
        <f>#REF!</f>
        <v>#REF!</v>
      </c>
      <c r="F57" s="1706"/>
      <c r="G57" s="1663"/>
      <c r="H57" s="768"/>
      <c r="I57" s="773"/>
      <c r="J57" s="1663" t="e">
        <f>#REF!</f>
        <v>#REF!</v>
      </c>
      <c r="K57" s="1707"/>
      <c r="L57" s="1665"/>
    </row>
    <row r="58" spans="1:12" ht="27.95" customHeight="1" x14ac:dyDescent="0.25">
      <c r="A58" s="1745" t="s">
        <v>502</v>
      </c>
      <c r="B58" s="1729" t="s">
        <v>1736</v>
      </c>
      <c r="C58" s="782"/>
      <c r="D58" s="1731" t="s">
        <v>549</v>
      </c>
      <c r="E58" s="1706" t="e">
        <f>#REF!</f>
        <v>#REF!</v>
      </c>
      <c r="F58" s="1706"/>
      <c r="G58" s="1663"/>
      <c r="H58" s="774"/>
      <c r="I58" s="1663" t="e">
        <f>E58-E59</f>
        <v>#REF!</v>
      </c>
      <c r="J58" s="1707"/>
      <c r="K58" s="1664"/>
      <c r="L58" s="670"/>
    </row>
    <row r="59" spans="1:12" ht="27.95" customHeight="1" x14ac:dyDescent="0.25">
      <c r="A59" s="1701"/>
      <c r="B59" s="1686"/>
      <c r="C59" s="783"/>
      <c r="D59" s="1735"/>
      <c r="E59" s="1706" t="e">
        <f>#REF!</f>
        <v>#REF!</v>
      </c>
      <c r="F59" s="1706"/>
      <c r="G59" s="1663"/>
      <c r="H59" s="768"/>
      <c r="I59" s="773"/>
      <c r="J59" s="1663" t="e">
        <f>#REF!</f>
        <v>#REF!</v>
      </c>
      <c r="K59" s="1707"/>
      <c r="L59" s="1665"/>
    </row>
    <row r="60" spans="1:12" ht="27.95" customHeight="1" x14ac:dyDescent="0.25">
      <c r="A60" s="1745" t="s">
        <v>505</v>
      </c>
      <c r="B60" s="1729" t="s">
        <v>1737</v>
      </c>
      <c r="C60" s="782"/>
      <c r="D60" s="1731" t="s">
        <v>551</v>
      </c>
      <c r="E60" s="1706" t="e">
        <f>#REF!</f>
        <v>#REF!</v>
      </c>
      <c r="F60" s="1706"/>
      <c r="G60" s="1663"/>
      <c r="H60" s="774"/>
      <c r="I60" s="1663" t="e">
        <f>E60-E61</f>
        <v>#REF!</v>
      </c>
      <c r="J60" s="1707"/>
      <c r="K60" s="1664"/>
      <c r="L60" s="670"/>
    </row>
    <row r="61" spans="1:12" ht="27.95" customHeight="1" x14ac:dyDescent="0.25">
      <c r="A61" s="1701"/>
      <c r="B61" s="1686"/>
      <c r="C61" s="783"/>
      <c r="D61" s="1735"/>
      <c r="E61" s="1706" t="e">
        <f>#REF!</f>
        <v>#REF!</v>
      </c>
      <c r="F61" s="1706"/>
      <c r="G61" s="1663"/>
      <c r="H61" s="768"/>
      <c r="I61" s="773"/>
      <c r="J61" s="1663" t="e">
        <f>#REF!</f>
        <v>#REF!</v>
      </c>
      <c r="K61" s="1707"/>
      <c r="L61" s="1665"/>
    </row>
    <row r="62" spans="1:12" ht="27.95" customHeight="1" x14ac:dyDescent="0.25">
      <c r="A62" s="1745" t="s">
        <v>508</v>
      </c>
      <c r="B62" s="1729" t="s">
        <v>1738</v>
      </c>
      <c r="C62" s="782"/>
      <c r="D62" s="1731" t="s">
        <v>553</v>
      </c>
      <c r="E62" s="1706" t="e">
        <f>#REF!</f>
        <v>#REF!</v>
      </c>
      <c r="F62" s="1706"/>
      <c r="G62" s="1663"/>
      <c r="H62" s="774"/>
      <c r="I62" s="1663" t="e">
        <f>E62-E63</f>
        <v>#REF!</v>
      </c>
      <c r="J62" s="1707"/>
      <c r="K62" s="1664"/>
      <c r="L62" s="670"/>
    </row>
    <row r="63" spans="1:12" ht="27.95" customHeight="1" x14ac:dyDescent="0.25">
      <c r="A63" s="1701"/>
      <c r="B63" s="1686"/>
      <c r="C63" s="783"/>
      <c r="D63" s="1735"/>
      <c r="E63" s="1706" t="e">
        <f>#REF!</f>
        <v>#REF!</v>
      </c>
      <c r="F63" s="1706"/>
      <c r="G63" s="1663"/>
      <c r="H63" s="768"/>
      <c r="I63" s="773"/>
      <c r="J63" s="1663" t="e">
        <f>#REF!</f>
        <v>#REF!</v>
      </c>
      <c r="K63" s="1707"/>
      <c r="L63" s="1665"/>
    </row>
    <row r="64" spans="1:12" ht="27.95" customHeight="1" x14ac:dyDescent="0.25">
      <c r="A64" s="1701" t="s">
        <v>511</v>
      </c>
      <c r="B64" s="1729" t="s">
        <v>1739</v>
      </c>
      <c r="C64" s="782"/>
      <c r="D64" s="1731" t="s">
        <v>555</v>
      </c>
      <c r="E64" s="1706" t="e">
        <f>#REF!</f>
        <v>#REF!</v>
      </c>
      <c r="F64" s="1706"/>
      <c r="G64" s="1663"/>
      <c r="H64" s="774"/>
      <c r="I64" s="1663" t="e">
        <f>E64-E65</f>
        <v>#REF!</v>
      </c>
      <c r="J64" s="1707"/>
      <c r="K64" s="1664"/>
      <c r="L64" s="670"/>
    </row>
    <row r="65" spans="1:12" ht="27.95" customHeight="1" thickBot="1" x14ac:dyDescent="0.3">
      <c r="A65" s="1720"/>
      <c r="B65" s="1730"/>
      <c r="C65" s="791"/>
      <c r="D65" s="1732"/>
      <c r="E65" s="1724" t="e">
        <f>#REF!</f>
        <v>#REF!</v>
      </c>
      <c r="F65" s="1724"/>
      <c r="G65" s="1669"/>
      <c r="H65" s="767"/>
      <c r="I65" s="775"/>
      <c r="J65" s="1669" t="e">
        <f>#REF!</f>
        <v>#REF!</v>
      </c>
      <c r="K65" s="1725"/>
      <c r="L65" s="1671"/>
    </row>
    <row r="66" spans="1:12" ht="11.25" customHeight="1" x14ac:dyDescent="0.25">
      <c r="A66" s="1584" t="s">
        <v>1483</v>
      </c>
      <c r="B66" s="1586" t="s">
        <v>1484</v>
      </c>
      <c r="C66" s="770"/>
      <c r="D66" s="1718" t="s">
        <v>1485</v>
      </c>
      <c r="E66" s="1683" t="s">
        <v>1486</v>
      </c>
      <c r="F66" s="1684"/>
      <c r="G66" s="1684"/>
      <c r="H66" s="1684"/>
      <c r="I66" s="1684"/>
      <c r="J66" s="1685"/>
      <c r="K66" s="1485" t="s">
        <v>1464</v>
      </c>
      <c r="L66" s="1486"/>
    </row>
    <row r="67" spans="1:12" ht="11.25" customHeight="1" x14ac:dyDescent="0.25">
      <c r="A67" s="1585"/>
      <c r="B67" s="1587"/>
      <c r="C67" s="737"/>
      <c r="D67" s="1516"/>
      <c r="E67" s="1719">
        <v>1</v>
      </c>
      <c r="F67" s="1478" t="s">
        <v>1487</v>
      </c>
      <c r="G67" s="1495"/>
      <c r="H67" s="796"/>
      <c r="I67" s="1655" t="s">
        <v>1068</v>
      </c>
      <c r="J67" s="1656"/>
      <c r="K67" s="1480"/>
      <c r="L67" s="1487"/>
    </row>
    <row r="68" spans="1:12" ht="12" customHeight="1" x14ac:dyDescent="0.25">
      <c r="A68" s="1544"/>
      <c r="B68" s="1543"/>
      <c r="C68" s="771"/>
      <c r="D68" s="1518"/>
      <c r="E68" s="1719"/>
      <c r="F68" s="1478" t="s">
        <v>1488</v>
      </c>
      <c r="G68" s="1495"/>
      <c r="H68" s="796"/>
      <c r="I68" s="1657"/>
      <c r="J68" s="1658"/>
      <c r="K68" s="1478" t="s">
        <v>1066</v>
      </c>
      <c r="L68" s="1479"/>
    </row>
    <row r="69" spans="1:12" ht="27.95" customHeight="1" x14ac:dyDescent="0.25">
      <c r="A69" s="1701" t="s">
        <v>532</v>
      </c>
      <c r="B69" s="1729" t="s">
        <v>1740</v>
      </c>
      <c r="C69" s="782"/>
      <c r="D69" s="1731" t="s">
        <v>557</v>
      </c>
      <c r="E69" s="1706" t="e">
        <f>#REF!</f>
        <v>#REF!</v>
      </c>
      <c r="F69" s="1706"/>
      <c r="G69" s="1663"/>
      <c r="H69" s="774"/>
      <c r="I69" s="1663" t="e">
        <f>E69-E70</f>
        <v>#REF!</v>
      </c>
      <c r="J69" s="1707"/>
      <c r="K69" s="1664"/>
      <c r="L69" s="670"/>
    </row>
    <row r="70" spans="1:12" ht="27.95" customHeight="1" x14ac:dyDescent="0.25">
      <c r="A70" s="1701"/>
      <c r="B70" s="1686"/>
      <c r="C70" s="783"/>
      <c r="D70" s="1735"/>
      <c r="E70" s="1706" t="e">
        <f>#REF!</f>
        <v>#REF!</v>
      </c>
      <c r="F70" s="1706"/>
      <c r="G70" s="1663"/>
      <c r="H70" s="768"/>
      <c r="I70" s="773"/>
      <c r="J70" s="1663" t="e">
        <f>#REF!</f>
        <v>#REF!</v>
      </c>
      <c r="K70" s="1707"/>
      <c r="L70" s="1665"/>
    </row>
    <row r="71" spans="1:12" ht="27.95" customHeight="1" x14ac:dyDescent="0.25">
      <c r="A71" s="1701" t="s">
        <v>535</v>
      </c>
      <c r="B71" s="1733" t="s">
        <v>1741</v>
      </c>
      <c r="C71" s="710"/>
      <c r="D71" s="1731" t="s">
        <v>560</v>
      </c>
      <c r="E71" s="1706" t="e">
        <f>#REF!</f>
        <v>#REF!</v>
      </c>
      <c r="F71" s="1706"/>
      <c r="G71" s="1663"/>
      <c r="H71" s="774"/>
      <c r="I71" s="1663" t="e">
        <f>E71-E72</f>
        <v>#REF!</v>
      </c>
      <c r="J71" s="1707"/>
      <c r="K71" s="1664"/>
      <c r="L71" s="670"/>
    </row>
    <row r="72" spans="1:12" ht="27.95" customHeight="1" x14ac:dyDescent="0.25">
      <c r="A72" s="1701"/>
      <c r="B72" s="1734"/>
      <c r="C72" s="711"/>
      <c r="D72" s="1735"/>
      <c r="E72" s="1706" t="e">
        <f>#REF!</f>
        <v>#REF!</v>
      </c>
      <c r="F72" s="1706"/>
      <c r="G72" s="1663"/>
      <c r="H72" s="768"/>
      <c r="I72" s="773"/>
      <c r="J72" s="1663" t="e">
        <f>#REF!</f>
        <v>#REF!</v>
      </c>
      <c r="K72" s="1707"/>
      <c r="L72" s="1665"/>
    </row>
    <row r="73" spans="1:12" s="671" customFormat="1" ht="27.95" customHeight="1" x14ac:dyDescent="0.25">
      <c r="A73" s="1701" t="s">
        <v>722</v>
      </c>
      <c r="B73" s="1733" t="s">
        <v>1742</v>
      </c>
      <c r="C73" s="710"/>
      <c r="D73" s="1731" t="s">
        <v>563</v>
      </c>
      <c r="E73" s="1706" t="e">
        <f>#REF!</f>
        <v>#REF!</v>
      </c>
      <c r="F73" s="1706"/>
      <c r="G73" s="1663"/>
      <c r="H73" s="774"/>
      <c r="I73" s="1663" t="e">
        <f>E73-E74</f>
        <v>#REF!</v>
      </c>
      <c r="J73" s="1707"/>
      <c r="K73" s="1664"/>
      <c r="L73" s="670"/>
    </row>
    <row r="74" spans="1:12" s="671" customFormat="1" ht="27.95" customHeight="1" x14ac:dyDescent="0.25">
      <c r="A74" s="1701"/>
      <c r="B74" s="1734"/>
      <c r="C74" s="711"/>
      <c r="D74" s="1735"/>
      <c r="E74" s="1706" t="e">
        <f>#REF!</f>
        <v>#REF!</v>
      </c>
      <c r="F74" s="1706"/>
      <c r="G74" s="1663"/>
      <c r="H74" s="768"/>
      <c r="I74" s="773"/>
      <c r="J74" s="1663" t="e">
        <f>#REF!</f>
        <v>#REF!</v>
      </c>
      <c r="K74" s="1707"/>
      <c r="L74" s="1665"/>
    </row>
    <row r="75" spans="1:12" s="671" customFormat="1" ht="27.95" customHeight="1" x14ac:dyDescent="0.25">
      <c r="A75" s="1701" t="s">
        <v>725</v>
      </c>
      <c r="B75" s="1729" t="s">
        <v>1743</v>
      </c>
      <c r="C75" s="782"/>
      <c r="D75" s="1731" t="s">
        <v>566</v>
      </c>
      <c r="E75" s="1706" t="e">
        <f>#REF!</f>
        <v>#REF!</v>
      </c>
      <c r="F75" s="1706"/>
      <c r="G75" s="1663"/>
      <c r="H75" s="774"/>
      <c r="I75" s="1663" t="e">
        <f>E75-E76</f>
        <v>#REF!</v>
      </c>
      <c r="J75" s="1707"/>
      <c r="K75" s="1664"/>
      <c r="L75" s="670"/>
    </row>
    <row r="76" spans="1:12" s="671" customFormat="1" ht="27.95" customHeight="1" x14ac:dyDescent="0.25">
      <c r="A76" s="1701"/>
      <c r="B76" s="1686"/>
      <c r="C76" s="783"/>
      <c r="D76" s="1735"/>
      <c r="E76" s="1706" t="e">
        <f>#REF!</f>
        <v>#REF!</v>
      </c>
      <c r="F76" s="1706"/>
      <c r="G76" s="1663"/>
      <c r="H76" s="768"/>
      <c r="I76" s="773"/>
      <c r="J76" s="1663" t="e">
        <f>#REF!</f>
        <v>#REF!</v>
      </c>
      <c r="K76" s="1707"/>
      <c r="L76" s="1665"/>
    </row>
    <row r="77" spans="1:12" ht="27.95" customHeight="1" x14ac:dyDescent="0.25">
      <c r="A77" s="1708" t="s">
        <v>558</v>
      </c>
      <c r="B77" s="1528" t="s">
        <v>1880</v>
      </c>
      <c r="C77" s="785"/>
      <c r="D77" s="1738" t="s">
        <v>568</v>
      </c>
      <c r="E77" s="1713" t="e">
        <f>#REF!</f>
        <v>#REF!</v>
      </c>
      <c r="F77" s="1713"/>
      <c r="G77" s="1675"/>
      <c r="H77" s="777"/>
      <c r="I77" s="1675" t="e">
        <f>E77-E78</f>
        <v>#REF!</v>
      </c>
      <c r="J77" s="1714"/>
      <c r="K77" s="1676"/>
      <c r="L77" s="668"/>
    </row>
    <row r="78" spans="1:12" ht="27.95" customHeight="1" x14ac:dyDescent="0.25">
      <c r="A78" s="1708"/>
      <c r="B78" s="1737"/>
      <c r="C78" s="786"/>
      <c r="D78" s="1739"/>
      <c r="E78" s="1713" t="e">
        <f>#REF!</f>
        <v>#REF!</v>
      </c>
      <c r="F78" s="1713"/>
      <c r="G78" s="1675"/>
      <c r="H78" s="778"/>
      <c r="I78" s="776"/>
      <c r="J78" s="1675" t="e">
        <f>#REF!</f>
        <v>#REF!</v>
      </c>
      <c r="K78" s="1714"/>
      <c r="L78" s="1677"/>
    </row>
    <row r="79" spans="1:12" ht="27.95" customHeight="1" x14ac:dyDescent="0.25">
      <c r="A79" s="1708" t="s">
        <v>561</v>
      </c>
      <c r="B79" s="1528" t="s">
        <v>1881</v>
      </c>
      <c r="C79" s="785"/>
      <c r="D79" s="1738" t="s">
        <v>570</v>
      </c>
      <c r="E79" s="1713" t="e">
        <f>#REF!</f>
        <v>#REF!</v>
      </c>
      <c r="F79" s="1713"/>
      <c r="G79" s="1675"/>
      <c r="H79" s="777"/>
      <c r="I79" s="1675" t="e">
        <f>E79-E80</f>
        <v>#REF!</v>
      </c>
      <c r="J79" s="1714"/>
      <c r="K79" s="1676"/>
      <c r="L79" s="668"/>
    </row>
    <row r="80" spans="1:12" ht="27.95" customHeight="1" x14ac:dyDescent="0.25">
      <c r="A80" s="1708"/>
      <c r="B80" s="1737"/>
      <c r="C80" s="786"/>
      <c r="D80" s="1739"/>
      <c r="E80" s="1713" t="e">
        <f>#REF!</f>
        <v>#REF!</v>
      </c>
      <c r="F80" s="1713"/>
      <c r="G80" s="1675"/>
      <c r="H80" s="778"/>
      <c r="I80" s="776"/>
      <c r="J80" s="1675" t="e">
        <f>#REF!</f>
        <v>#REF!</v>
      </c>
      <c r="K80" s="1714"/>
      <c r="L80" s="1677"/>
    </row>
    <row r="81" spans="1:14" ht="27.95" customHeight="1" x14ac:dyDescent="0.25">
      <c r="A81" s="1701" t="s">
        <v>564</v>
      </c>
      <c r="B81" s="1743" t="s">
        <v>1882</v>
      </c>
      <c r="C81" s="782"/>
      <c r="D81" s="1731" t="s">
        <v>572</v>
      </c>
      <c r="E81" s="1706" t="e">
        <f>#REF!</f>
        <v>#REF!</v>
      </c>
      <c r="F81" s="1706"/>
      <c r="G81" s="1663"/>
      <c r="H81" s="774"/>
      <c r="I81" s="1663" t="e">
        <f>E81-E82</f>
        <v>#REF!</v>
      </c>
      <c r="J81" s="1707"/>
      <c r="K81" s="1664"/>
      <c r="L81" s="670"/>
    </row>
    <row r="82" spans="1:14" ht="27.95" customHeight="1" x14ac:dyDescent="0.25">
      <c r="A82" s="1701"/>
      <c r="B82" s="1744"/>
      <c r="C82" s="783"/>
      <c r="D82" s="1735"/>
      <c r="E82" s="1706" t="e">
        <f>#REF!</f>
        <v>#REF!</v>
      </c>
      <c r="F82" s="1706"/>
      <c r="G82" s="1663"/>
      <c r="H82" s="768"/>
      <c r="I82" s="773"/>
      <c r="J82" s="1663" t="e">
        <f>#REF!</f>
        <v>#REF!</v>
      </c>
      <c r="K82" s="1707"/>
      <c r="L82" s="1665"/>
    </row>
    <row r="83" spans="1:14" ht="27.95" customHeight="1" x14ac:dyDescent="0.25">
      <c r="A83" s="1701" t="s">
        <v>496</v>
      </c>
      <c r="B83" s="1743" t="s">
        <v>1883</v>
      </c>
      <c r="C83" s="782"/>
      <c r="D83" s="1731" t="s">
        <v>574</v>
      </c>
      <c r="E83" s="1706" t="e">
        <f>#REF!</f>
        <v>#REF!</v>
      </c>
      <c r="F83" s="1706"/>
      <c r="G83" s="1663"/>
      <c r="H83" s="774"/>
      <c r="I83" s="1663" t="e">
        <f>E83-E84</f>
        <v>#REF!</v>
      </c>
      <c r="J83" s="1707"/>
      <c r="K83" s="1664"/>
      <c r="L83" s="670"/>
    </row>
    <row r="84" spans="1:14" ht="27.95" customHeight="1" x14ac:dyDescent="0.25">
      <c r="A84" s="1701"/>
      <c r="B84" s="1744"/>
      <c r="C84" s="783"/>
      <c r="D84" s="1735"/>
      <c r="E84" s="1706" t="e">
        <f>#REF!</f>
        <v>#REF!</v>
      </c>
      <c r="F84" s="1706"/>
      <c r="G84" s="1663"/>
      <c r="H84" s="768"/>
      <c r="I84" s="773"/>
      <c r="J84" s="1663" t="e">
        <f>#REF!</f>
        <v>#REF!</v>
      </c>
      <c r="K84" s="1707"/>
      <c r="L84" s="1665"/>
    </row>
    <row r="85" spans="1:14" ht="27.95" customHeight="1" x14ac:dyDescent="0.25">
      <c r="A85" s="1701" t="s">
        <v>499</v>
      </c>
      <c r="B85" s="1743" t="s">
        <v>1884</v>
      </c>
      <c r="C85" s="782"/>
      <c r="D85" s="1731" t="s">
        <v>576</v>
      </c>
      <c r="E85" s="1706" t="e">
        <f>#REF!</f>
        <v>#REF!</v>
      </c>
      <c r="F85" s="1706"/>
      <c r="G85" s="1663"/>
      <c r="H85" s="774"/>
      <c r="I85" s="1663" t="e">
        <f>E85-E86</f>
        <v>#REF!</v>
      </c>
      <c r="J85" s="1707"/>
      <c r="K85" s="1664"/>
      <c r="L85" s="670"/>
    </row>
    <row r="86" spans="1:14" ht="27.95" customHeight="1" x14ac:dyDescent="0.25">
      <c r="A86" s="1701"/>
      <c r="B86" s="1744"/>
      <c r="C86" s="783"/>
      <c r="D86" s="1735"/>
      <c r="E86" s="1706" t="e">
        <f>#REF!</f>
        <v>#REF!</v>
      </c>
      <c r="F86" s="1706"/>
      <c r="G86" s="1663"/>
      <c r="H86" s="768"/>
      <c r="I86" s="773"/>
      <c r="J86" s="1663" t="e">
        <f>#REF!</f>
        <v>#REF!</v>
      </c>
      <c r="K86" s="1707"/>
      <c r="L86" s="1665"/>
    </row>
    <row r="87" spans="1:14" ht="27.95" customHeight="1" x14ac:dyDescent="0.25">
      <c r="A87" s="1701" t="s">
        <v>502</v>
      </c>
      <c r="B87" s="1743" t="s">
        <v>1885</v>
      </c>
      <c r="C87" s="782"/>
      <c r="D87" s="1731" t="s">
        <v>579</v>
      </c>
      <c r="E87" s="1706" t="e">
        <f>#REF!</f>
        <v>#REF!</v>
      </c>
      <c r="F87" s="1706"/>
      <c r="G87" s="1663"/>
      <c r="H87" s="774"/>
      <c r="I87" s="1663" t="e">
        <f>E87-E88</f>
        <v>#REF!</v>
      </c>
      <c r="J87" s="1707"/>
      <c r="K87" s="1664"/>
      <c r="L87" s="670"/>
    </row>
    <row r="88" spans="1:14" ht="27.95" customHeight="1" x14ac:dyDescent="0.25">
      <c r="A88" s="1701"/>
      <c r="B88" s="1744"/>
      <c r="C88" s="783"/>
      <c r="D88" s="1735"/>
      <c r="E88" s="1706" t="e">
        <f>#REF!</f>
        <v>#REF!</v>
      </c>
      <c r="F88" s="1706"/>
      <c r="G88" s="1663"/>
      <c r="H88" s="768"/>
      <c r="I88" s="773"/>
      <c r="J88" s="1663" t="e">
        <f>#REF!</f>
        <v>#REF!</v>
      </c>
      <c r="K88" s="1707"/>
      <c r="L88" s="1665"/>
    </row>
    <row r="89" spans="1:14" s="671" customFormat="1" ht="27.95" customHeight="1" x14ac:dyDescent="0.25">
      <c r="A89" s="1701" t="s">
        <v>505</v>
      </c>
      <c r="B89" s="1743" t="s">
        <v>1886</v>
      </c>
      <c r="C89" s="782"/>
      <c r="D89" s="1731" t="s">
        <v>582</v>
      </c>
      <c r="E89" s="1706" t="e">
        <f>#REF!</f>
        <v>#REF!</v>
      </c>
      <c r="F89" s="1706"/>
      <c r="G89" s="1663"/>
      <c r="H89" s="774"/>
      <c r="I89" s="1663" t="e">
        <f>E89-E90</f>
        <v>#REF!</v>
      </c>
      <c r="J89" s="1707"/>
      <c r="K89" s="1664"/>
      <c r="L89" s="670"/>
    </row>
    <row r="90" spans="1:14" s="671" customFormat="1" ht="27.95" customHeight="1" x14ac:dyDescent="0.25">
      <c r="A90" s="1701"/>
      <c r="B90" s="1744"/>
      <c r="C90" s="783"/>
      <c r="D90" s="1735"/>
      <c r="E90" s="1706" t="e">
        <f>#REF!</f>
        <v>#REF!</v>
      </c>
      <c r="F90" s="1706"/>
      <c r="G90" s="1663"/>
      <c r="H90" s="768"/>
      <c r="I90" s="773"/>
      <c r="J90" s="1663" t="e">
        <f>#REF!</f>
        <v>#REF!</v>
      </c>
      <c r="K90" s="1707"/>
      <c r="L90" s="1665"/>
    </row>
    <row r="91" spans="1:14" s="671" customFormat="1" ht="27.95" customHeight="1" x14ac:dyDescent="0.25">
      <c r="A91" s="1701" t="s">
        <v>508</v>
      </c>
      <c r="B91" s="1743" t="s">
        <v>1887</v>
      </c>
      <c r="C91" s="782"/>
      <c r="D91" s="1731" t="s">
        <v>584</v>
      </c>
      <c r="E91" s="1706" t="e">
        <f>#REF!</f>
        <v>#REF!</v>
      </c>
      <c r="F91" s="1706"/>
      <c r="G91" s="1663"/>
      <c r="H91" s="774"/>
      <c r="I91" s="1663" t="e">
        <f>E91-E92</f>
        <v>#REF!</v>
      </c>
      <c r="J91" s="1707"/>
      <c r="K91" s="1664"/>
      <c r="L91" s="670"/>
    </row>
    <row r="92" spans="1:14" s="671" customFormat="1" ht="27.95" customHeight="1" x14ac:dyDescent="0.25">
      <c r="A92" s="1701"/>
      <c r="B92" s="1744"/>
      <c r="C92" s="783"/>
      <c r="D92" s="1735"/>
      <c r="E92" s="1706" t="e">
        <f>#REF!</f>
        <v>#REF!</v>
      </c>
      <c r="F92" s="1706"/>
      <c r="G92" s="1663"/>
      <c r="H92" s="768"/>
      <c r="I92" s="773"/>
      <c r="J92" s="1663" t="e">
        <f>#REF!</f>
        <v>#REF!</v>
      </c>
      <c r="K92" s="1707"/>
      <c r="L92" s="1665"/>
    </row>
    <row r="93" spans="1:14" ht="27.95" customHeight="1" x14ac:dyDescent="0.25">
      <c r="A93" s="1708" t="s">
        <v>577</v>
      </c>
      <c r="B93" s="1736" t="s">
        <v>1888</v>
      </c>
      <c r="C93" s="785"/>
      <c r="D93" s="1738" t="s">
        <v>586</v>
      </c>
      <c r="E93" s="1713" t="e">
        <f>#REF!</f>
        <v>#REF!</v>
      </c>
      <c r="F93" s="1713"/>
      <c r="G93" s="1675"/>
      <c r="H93" s="777"/>
      <c r="I93" s="1675" t="e">
        <f>E93-E94</f>
        <v>#REF!</v>
      </c>
      <c r="J93" s="1714"/>
      <c r="K93" s="1676"/>
      <c r="L93" s="668"/>
    </row>
    <row r="94" spans="1:14" ht="27.95" customHeight="1" x14ac:dyDescent="0.25">
      <c r="A94" s="1708"/>
      <c r="B94" s="1737"/>
      <c r="C94" s="712"/>
      <c r="D94" s="1739"/>
      <c r="E94" s="1713" t="e">
        <f>#REF!</f>
        <v>#REF!</v>
      </c>
      <c r="F94" s="1713"/>
      <c r="G94" s="1675"/>
      <c r="H94" s="778"/>
      <c r="I94" s="776"/>
      <c r="J94" s="1675" t="e">
        <f>#REF!</f>
        <v>#REF!</v>
      </c>
      <c r="K94" s="1714"/>
      <c r="L94" s="1677"/>
    </row>
    <row r="95" spans="1:14" ht="27.95" customHeight="1" x14ac:dyDescent="0.25">
      <c r="A95" s="1708" t="s">
        <v>580</v>
      </c>
      <c r="B95" s="1736" t="s">
        <v>1889</v>
      </c>
      <c r="C95" s="785"/>
      <c r="D95" s="1738" t="s">
        <v>588</v>
      </c>
      <c r="E95" s="1706" t="e">
        <f>#REF!</f>
        <v>#REF!</v>
      </c>
      <c r="F95" s="1706"/>
      <c r="G95" s="1663"/>
      <c r="H95" s="774"/>
      <c r="I95" s="1663" t="e">
        <f>E95-E96</f>
        <v>#REF!</v>
      </c>
      <c r="J95" s="1707"/>
      <c r="K95" s="1664"/>
      <c r="L95" s="670"/>
      <c r="N95" s="666" t="s">
        <v>983</v>
      </c>
    </row>
    <row r="96" spans="1:14" ht="27.95" customHeight="1" thickBot="1" x14ac:dyDescent="0.3">
      <c r="A96" s="1740"/>
      <c r="B96" s="1741"/>
      <c r="C96" s="761"/>
      <c r="D96" s="1742"/>
      <c r="E96" s="1724" t="e">
        <f>#REF!</f>
        <v>#REF!</v>
      </c>
      <c r="F96" s="1724"/>
      <c r="G96" s="1669"/>
      <c r="H96" s="767"/>
      <c r="I96" s="775"/>
      <c r="J96" s="1669" t="e">
        <f>#REF!</f>
        <v>#REF!</v>
      </c>
      <c r="K96" s="1725"/>
      <c r="L96" s="1671"/>
    </row>
    <row r="97" spans="1:12" ht="11.25" customHeight="1" x14ac:dyDescent="0.25">
      <c r="A97" s="1584" t="s">
        <v>1483</v>
      </c>
      <c r="B97" s="1586" t="s">
        <v>1484</v>
      </c>
      <c r="C97" s="770"/>
      <c r="D97" s="1718" t="s">
        <v>1485</v>
      </c>
      <c r="E97" s="1683" t="s">
        <v>1486</v>
      </c>
      <c r="F97" s="1684"/>
      <c r="G97" s="1684"/>
      <c r="H97" s="1684"/>
      <c r="I97" s="1684"/>
      <c r="J97" s="1685"/>
      <c r="K97" s="1485" t="s">
        <v>1464</v>
      </c>
      <c r="L97" s="1486"/>
    </row>
    <row r="98" spans="1:12" ht="11.25" customHeight="1" x14ac:dyDescent="0.25">
      <c r="A98" s="1585"/>
      <c r="B98" s="1587"/>
      <c r="C98" s="737"/>
      <c r="D98" s="1516"/>
      <c r="E98" s="1719">
        <v>1</v>
      </c>
      <c r="F98" s="1478" t="s">
        <v>1487</v>
      </c>
      <c r="G98" s="1495"/>
      <c r="H98" s="796"/>
      <c r="I98" s="1655" t="s">
        <v>1068</v>
      </c>
      <c r="J98" s="1656"/>
      <c r="K98" s="1480"/>
      <c r="L98" s="1487"/>
    </row>
    <row r="99" spans="1:12" ht="12" customHeight="1" x14ac:dyDescent="0.25">
      <c r="A99" s="1544"/>
      <c r="B99" s="1543"/>
      <c r="C99" s="771"/>
      <c r="D99" s="1518"/>
      <c r="E99" s="1719"/>
      <c r="F99" s="1478" t="s">
        <v>1488</v>
      </c>
      <c r="G99" s="1495"/>
      <c r="H99" s="796"/>
      <c r="I99" s="1657"/>
      <c r="J99" s="1658"/>
      <c r="K99" s="1478" t="s">
        <v>1066</v>
      </c>
      <c r="L99" s="1479"/>
    </row>
    <row r="100" spans="1:12" ht="27.95" customHeight="1" x14ac:dyDescent="0.25">
      <c r="A100" s="1701" t="s">
        <v>1674</v>
      </c>
      <c r="B100" s="1729" t="s">
        <v>1744</v>
      </c>
      <c r="C100" s="714"/>
      <c r="D100" s="1731" t="s">
        <v>590</v>
      </c>
      <c r="E100" s="1706" t="e">
        <f>#REF!</f>
        <v>#REF!</v>
      </c>
      <c r="F100" s="1706"/>
      <c r="G100" s="1663"/>
      <c r="H100" s="774"/>
      <c r="I100" s="1663" t="e">
        <f>E100-E101</f>
        <v>#REF!</v>
      </c>
      <c r="J100" s="1707"/>
      <c r="K100" s="1664"/>
      <c r="L100" s="670"/>
    </row>
    <row r="101" spans="1:12" ht="27.95" customHeight="1" x14ac:dyDescent="0.25">
      <c r="A101" s="1701"/>
      <c r="B101" s="1686"/>
      <c r="C101" s="694"/>
      <c r="D101" s="1735"/>
      <c r="E101" s="1706" t="e">
        <f>#REF!</f>
        <v>#REF!</v>
      </c>
      <c r="F101" s="1706"/>
      <c r="G101" s="1663"/>
      <c r="H101" s="768"/>
      <c r="I101" s="773"/>
      <c r="J101" s="1663" t="e">
        <f>#REF!</f>
        <v>#REF!</v>
      </c>
      <c r="K101" s="1707"/>
      <c r="L101" s="1665"/>
    </row>
    <row r="102" spans="1:12" ht="27.95" customHeight="1" x14ac:dyDescent="0.25">
      <c r="A102" s="1701" t="s">
        <v>1675</v>
      </c>
      <c r="B102" s="1729" t="s">
        <v>1745</v>
      </c>
      <c r="C102" s="782"/>
      <c r="D102" s="1731" t="s">
        <v>592</v>
      </c>
      <c r="E102" s="1706" t="e">
        <f>#REF!</f>
        <v>#REF!</v>
      </c>
      <c r="F102" s="1706"/>
      <c r="G102" s="1663"/>
      <c r="H102" s="774"/>
      <c r="I102" s="1663" t="e">
        <f>E102-E103</f>
        <v>#REF!</v>
      </c>
      <c r="J102" s="1707"/>
      <c r="K102" s="1664"/>
      <c r="L102" s="670"/>
    </row>
    <row r="103" spans="1:12" ht="27.95" customHeight="1" x14ac:dyDescent="0.25">
      <c r="A103" s="1701"/>
      <c r="B103" s="1686"/>
      <c r="C103" s="783"/>
      <c r="D103" s="1735"/>
      <c r="E103" s="1706" t="e">
        <f>#REF!</f>
        <v>#REF!</v>
      </c>
      <c r="F103" s="1706"/>
      <c r="G103" s="1663"/>
      <c r="H103" s="768"/>
      <c r="I103" s="773"/>
      <c r="J103" s="1663" t="e">
        <f>#REF!</f>
        <v>#REF!</v>
      </c>
      <c r="K103" s="1707"/>
      <c r="L103" s="1665"/>
    </row>
    <row r="104" spans="1:12" ht="27.95" customHeight="1" x14ac:dyDescent="0.25">
      <c r="A104" s="1701" t="s">
        <v>1676</v>
      </c>
      <c r="B104" s="1729" t="s">
        <v>1746</v>
      </c>
      <c r="C104" s="782"/>
      <c r="D104" s="1731" t="s">
        <v>594</v>
      </c>
      <c r="E104" s="1706" t="e">
        <f>#REF!</f>
        <v>#REF!</v>
      </c>
      <c r="F104" s="1706"/>
      <c r="G104" s="1663"/>
      <c r="H104" s="774"/>
      <c r="I104" s="1663" t="e">
        <f>E104-E105</f>
        <v>#REF!</v>
      </c>
      <c r="J104" s="1707"/>
      <c r="K104" s="1664"/>
      <c r="L104" s="670"/>
    </row>
    <row r="105" spans="1:12" ht="27.95" customHeight="1" x14ac:dyDescent="0.25">
      <c r="A105" s="1701"/>
      <c r="B105" s="1686"/>
      <c r="C105" s="783"/>
      <c r="D105" s="1735"/>
      <c r="E105" s="1706" t="e">
        <f>#REF!</f>
        <v>#REF!</v>
      </c>
      <c r="F105" s="1706"/>
      <c r="G105" s="1663"/>
      <c r="H105" s="768"/>
      <c r="I105" s="773"/>
      <c r="J105" s="1663" t="e">
        <f>#REF!</f>
        <v>#REF!</v>
      </c>
      <c r="K105" s="1707"/>
      <c r="L105" s="1665"/>
    </row>
    <row r="106" spans="1:12" ht="27.95" customHeight="1" x14ac:dyDescent="0.25">
      <c r="A106" s="1701" t="s">
        <v>496</v>
      </c>
      <c r="B106" s="1733" t="s">
        <v>1010</v>
      </c>
      <c r="C106" s="710"/>
      <c r="D106" s="1731" t="s">
        <v>597</v>
      </c>
      <c r="E106" s="1706" t="e">
        <f>#REF!</f>
        <v>#REF!</v>
      </c>
      <c r="F106" s="1706"/>
      <c r="G106" s="1663"/>
      <c r="H106" s="774"/>
      <c r="I106" s="1663" t="e">
        <f>E106-E107</f>
        <v>#REF!</v>
      </c>
      <c r="J106" s="1707"/>
      <c r="K106" s="1664"/>
      <c r="L106" s="670"/>
    </row>
    <row r="107" spans="1:12" ht="27.95" customHeight="1" x14ac:dyDescent="0.25">
      <c r="A107" s="1701"/>
      <c r="B107" s="1734"/>
      <c r="C107" s="711"/>
      <c r="D107" s="1735"/>
      <c r="E107" s="1706" t="e">
        <f>#REF!</f>
        <v>#REF!</v>
      </c>
      <c r="F107" s="1706"/>
      <c r="G107" s="1663"/>
      <c r="H107" s="768"/>
      <c r="I107" s="773"/>
      <c r="J107" s="1663" t="e">
        <f>#REF!</f>
        <v>#REF!</v>
      </c>
      <c r="K107" s="1707"/>
      <c r="L107" s="1665"/>
    </row>
    <row r="108" spans="1:12" s="671" customFormat="1" ht="27.95" customHeight="1" x14ac:dyDescent="0.25">
      <c r="A108" s="1701" t="s">
        <v>499</v>
      </c>
      <c r="B108" s="1729" t="s">
        <v>1747</v>
      </c>
      <c r="C108" s="782"/>
      <c r="D108" s="1731" t="s">
        <v>600</v>
      </c>
      <c r="E108" s="1706" t="e">
        <f>#REF!</f>
        <v>#REF!</v>
      </c>
      <c r="F108" s="1706"/>
      <c r="G108" s="1663"/>
      <c r="H108" s="774"/>
      <c r="I108" s="1663" t="e">
        <f>E108-E109</f>
        <v>#REF!</v>
      </c>
      <c r="J108" s="1707"/>
      <c r="K108" s="1664"/>
      <c r="L108" s="670"/>
    </row>
    <row r="109" spans="1:12" s="671" customFormat="1" ht="27.95" customHeight="1" x14ac:dyDescent="0.25">
      <c r="A109" s="1701"/>
      <c r="B109" s="1686"/>
      <c r="C109" s="783"/>
      <c r="D109" s="1735"/>
      <c r="E109" s="1706" t="e">
        <f>#REF!</f>
        <v>#REF!</v>
      </c>
      <c r="F109" s="1706"/>
      <c r="G109" s="1663"/>
      <c r="H109" s="768"/>
      <c r="I109" s="773"/>
      <c r="J109" s="1663" t="e">
        <f>#REF!</f>
        <v>#REF!</v>
      </c>
      <c r="K109" s="1707"/>
      <c r="L109" s="1665"/>
    </row>
    <row r="110" spans="1:12" s="671" customFormat="1" ht="27.95" customHeight="1" x14ac:dyDescent="0.25">
      <c r="A110" s="1701" t="s">
        <v>502</v>
      </c>
      <c r="B110" s="1729" t="s">
        <v>1748</v>
      </c>
      <c r="C110" s="782"/>
      <c r="D110" s="1731" t="s">
        <v>601</v>
      </c>
      <c r="E110" s="1706" t="e">
        <f>#REF!</f>
        <v>#REF!</v>
      </c>
      <c r="F110" s="1706"/>
      <c r="G110" s="1663"/>
      <c r="H110" s="774"/>
      <c r="I110" s="1663" t="e">
        <f>E110-E111</f>
        <v>#REF!</v>
      </c>
      <c r="J110" s="1707"/>
      <c r="K110" s="1664"/>
      <c r="L110" s="670"/>
    </row>
    <row r="111" spans="1:12" s="671" customFormat="1" ht="27.95" customHeight="1" x14ac:dyDescent="0.25">
      <c r="A111" s="1701"/>
      <c r="B111" s="1686"/>
      <c r="C111" s="783"/>
      <c r="D111" s="1735"/>
      <c r="E111" s="1706" t="e">
        <f>#REF!</f>
        <v>#REF!</v>
      </c>
      <c r="F111" s="1706"/>
      <c r="G111" s="1663"/>
      <c r="H111" s="768"/>
      <c r="I111" s="773"/>
      <c r="J111" s="1663" t="e">
        <f>#REF!</f>
        <v>#REF!</v>
      </c>
      <c r="K111" s="1707"/>
      <c r="L111" s="1665"/>
    </row>
    <row r="112" spans="1:12" ht="27.95" customHeight="1" x14ac:dyDescent="0.25">
      <c r="A112" s="1701" t="s">
        <v>505</v>
      </c>
      <c r="B112" s="1729" t="s">
        <v>1749</v>
      </c>
      <c r="C112" s="782"/>
      <c r="D112" s="1731" t="s">
        <v>603</v>
      </c>
      <c r="E112" s="1706" t="e">
        <f>#REF!</f>
        <v>#REF!</v>
      </c>
      <c r="F112" s="1706"/>
      <c r="G112" s="1663"/>
      <c r="H112" s="774"/>
      <c r="I112" s="1663" t="e">
        <f>E112-E113</f>
        <v>#REF!</v>
      </c>
      <c r="J112" s="1707"/>
      <c r="K112" s="1664"/>
      <c r="L112" s="670"/>
    </row>
    <row r="113" spans="1:12" ht="27.95" customHeight="1" x14ac:dyDescent="0.25">
      <c r="A113" s="1701"/>
      <c r="B113" s="1686"/>
      <c r="C113" s="783"/>
      <c r="D113" s="1735"/>
      <c r="E113" s="1706" t="e">
        <f>#REF!</f>
        <v>#REF!</v>
      </c>
      <c r="F113" s="1706"/>
      <c r="G113" s="1663"/>
      <c r="H113" s="768"/>
      <c r="I113" s="773"/>
      <c r="J113" s="1663" t="e">
        <f>#REF!</f>
        <v>#REF!</v>
      </c>
      <c r="K113" s="1707"/>
      <c r="L113" s="1665"/>
    </row>
    <row r="114" spans="1:12" ht="27.95" customHeight="1" x14ac:dyDescent="0.25">
      <c r="A114" s="1701" t="s">
        <v>508</v>
      </c>
      <c r="B114" s="1729" t="s">
        <v>1750</v>
      </c>
      <c r="C114" s="782"/>
      <c r="D114" s="1731" t="s">
        <v>604</v>
      </c>
      <c r="E114" s="1706" t="e">
        <f>#REF!</f>
        <v>#REF!</v>
      </c>
      <c r="F114" s="1706"/>
      <c r="G114" s="1663"/>
      <c r="H114" s="774"/>
      <c r="I114" s="1663" t="e">
        <f>E114-E115</f>
        <v>#REF!</v>
      </c>
      <c r="J114" s="1707"/>
      <c r="K114" s="1664"/>
      <c r="L114" s="670"/>
    </row>
    <row r="115" spans="1:12" ht="27.95" customHeight="1" x14ac:dyDescent="0.25">
      <c r="A115" s="1701"/>
      <c r="B115" s="1686"/>
      <c r="C115" s="783"/>
      <c r="D115" s="1735"/>
      <c r="E115" s="1706" t="e">
        <f>#REF!</f>
        <v>#REF!</v>
      </c>
      <c r="F115" s="1706"/>
      <c r="G115" s="1663"/>
      <c r="H115" s="768"/>
      <c r="I115" s="773"/>
      <c r="J115" s="1663" t="e">
        <f>#REF!</f>
        <v>#REF!</v>
      </c>
      <c r="K115" s="1707"/>
      <c r="L115" s="1665"/>
    </row>
    <row r="116" spans="1:12" ht="27.95" customHeight="1" x14ac:dyDescent="0.25">
      <c r="A116" s="1701" t="s">
        <v>511</v>
      </c>
      <c r="B116" s="1729" t="s">
        <v>1751</v>
      </c>
      <c r="C116" s="782"/>
      <c r="D116" s="1731" t="s">
        <v>606</v>
      </c>
      <c r="E116" s="1706" t="e">
        <f>#REF!</f>
        <v>#REF!</v>
      </c>
      <c r="F116" s="1706"/>
      <c r="G116" s="1663"/>
      <c r="H116" s="774"/>
      <c r="I116" s="1663" t="e">
        <f>E116-E117</f>
        <v>#REF!</v>
      </c>
      <c r="J116" s="1707"/>
      <c r="K116" s="1664"/>
      <c r="L116" s="670"/>
    </row>
    <row r="117" spans="1:12" ht="27.95" customHeight="1" x14ac:dyDescent="0.25">
      <c r="A117" s="1701"/>
      <c r="B117" s="1686"/>
      <c r="C117" s="783"/>
      <c r="D117" s="1735"/>
      <c r="E117" s="1706" t="e">
        <f>#REF!</f>
        <v>#REF!</v>
      </c>
      <c r="F117" s="1706"/>
      <c r="G117" s="1663"/>
      <c r="H117" s="768"/>
      <c r="I117" s="773"/>
      <c r="J117" s="1663" t="e">
        <f>#REF!</f>
        <v>#REF!</v>
      </c>
      <c r="K117" s="1707"/>
      <c r="L117" s="1665"/>
    </row>
    <row r="118" spans="1:12" ht="27.95" customHeight="1" x14ac:dyDescent="0.25">
      <c r="A118" s="1701" t="s">
        <v>532</v>
      </c>
      <c r="B118" s="1729" t="s">
        <v>1752</v>
      </c>
      <c r="C118" s="782"/>
      <c r="D118" s="1731" t="s">
        <v>608</v>
      </c>
      <c r="E118" s="1706" t="e">
        <f>#REF!</f>
        <v>#REF!</v>
      </c>
      <c r="F118" s="1706"/>
      <c r="G118" s="1663"/>
      <c r="H118" s="774"/>
      <c r="I118" s="1663" t="e">
        <f>E118-E119</f>
        <v>#REF!</v>
      </c>
      <c r="J118" s="1707"/>
      <c r="K118" s="1664"/>
      <c r="L118" s="670"/>
    </row>
    <row r="119" spans="1:12" ht="27.95" customHeight="1" x14ac:dyDescent="0.25">
      <c r="A119" s="1701"/>
      <c r="B119" s="1686"/>
      <c r="C119" s="783"/>
      <c r="D119" s="1735"/>
      <c r="E119" s="1706" t="e">
        <f>#REF!</f>
        <v>#REF!</v>
      </c>
      <c r="F119" s="1706"/>
      <c r="G119" s="1663"/>
      <c r="H119" s="768"/>
      <c r="I119" s="773"/>
      <c r="J119" s="1663" t="e">
        <f>#REF!</f>
        <v>#REF!</v>
      </c>
      <c r="K119" s="1707"/>
      <c r="L119" s="1665"/>
    </row>
    <row r="120" spans="1:12" ht="27.95" customHeight="1" x14ac:dyDescent="0.25">
      <c r="A120" s="1708" t="s">
        <v>595</v>
      </c>
      <c r="B120" s="1528" t="s">
        <v>1890</v>
      </c>
      <c r="C120" s="785"/>
      <c r="D120" s="1738" t="s">
        <v>610</v>
      </c>
      <c r="E120" s="1713" t="e">
        <f>#REF!</f>
        <v>#REF!</v>
      </c>
      <c r="F120" s="1713"/>
      <c r="G120" s="1675"/>
      <c r="H120" s="777"/>
      <c r="I120" s="1675" t="e">
        <f>E120-E121</f>
        <v>#REF!</v>
      </c>
      <c r="J120" s="1714"/>
      <c r="K120" s="1676"/>
      <c r="L120" s="668"/>
    </row>
    <row r="121" spans="1:12" ht="27.95" customHeight="1" x14ac:dyDescent="0.25">
      <c r="A121" s="1708"/>
      <c r="B121" s="1737"/>
      <c r="C121" s="786"/>
      <c r="D121" s="1739"/>
      <c r="E121" s="1713" t="e">
        <f>#REF!</f>
        <v>#REF!</v>
      </c>
      <c r="F121" s="1713"/>
      <c r="G121" s="1675"/>
      <c r="H121" s="778"/>
      <c r="I121" s="776"/>
      <c r="J121" s="1675" t="e">
        <f>#REF!</f>
        <v>#REF!</v>
      </c>
      <c r="K121" s="1714"/>
      <c r="L121" s="1677"/>
    </row>
    <row r="122" spans="1:12" ht="27.95" customHeight="1" x14ac:dyDescent="0.25">
      <c r="A122" s="1708" t="s">
        <v>598</v>
      </c>
      <c r="B122" s="1736" t="s">
        <v>1891</v>
      </c>
      <c r="C122" s="785"/>
      <c r="D122" s="1738" t="s">
        <v>612</v>
      </c>
      <c r="E122" s="1706" t="e">
        <f>#REF!</f>
        <v>#REF!</v>
      </c>
      <c r="F122" s="1706"/>
      <c r="G122" s="1663"/>
      <c r="H122" s="774"/>
      <c r="I122" s="1663" t="e">
        <f>E122-E123</f>
        <v>#REF!</v>
      </c>
      <c r="J122" s="1707"/>
      <c r="K122" s="1664"/>
      <c r="L122" s="670"/>
    </row>
    <row r="123" spans="1:12" ht="27.95" customHeight="1" x14ac:dyDescent="0.25">
      <c r="A123" s="1708"/>
      <c r="B123" s="1737"/>
      <c r="C123" s="786"/>
      <c r="D123" s="1739"/>
      <c r="E123" s="1706" t="e">
        <f>#REF!</f>
        <v>#REF!</v>
      </c>
      <c r="F123" s="1706"/>
      <c r="G123" s="1663"/>
      <c r="H123" s="768"/>
      <c r="I123" s="773"/>
      <c r="J123" s="1663" t="e">
        <f>#REF!</f>
        <v>#REF!</v>
      </c>
      <c r="K123" s="1707"/>
      <c r="L123" s="1665"/>
    </row>
    <row r="124" spans="1:12" ht="27.95" customHeight="1" x14ac:dyDescent="0.25">
      <c r="A124" s="1701" t="s">
        <v>1674</v>
      </c>
      <c r="B124" s="1733" t="s">
        <v>1753</v>
      </c>
      <c r="C124" s="710"/>
      <c r="D124" s="1731" t="s">
        <v>615</v>
      </c>
      <c r="E124" s="1706" t="e">
        <f>#REF!</f>
        <v>#REF!</v>
      </c>
      <c r="F124" s="1706"/>
      <c r="G124" s="1663"/>
      <c r="H124" s="774"/>
      <c r="I124" s="1663" t="e">
        <f>E124-E125</f>
        <v>#REF!</v>
      </c>
      <c r="J124" s="1707"/>
      <c r="K124" s="1664"/>
      <c r="L124" s="670"/>
    </row>
    <row r="125" spans="1:12" ht="27.95" customHeight="1" x14ac:dyDescent="0.25">
      <c r="A125" s="1701"/>
      <c r="B125" s="1734"/>
      <c r="C125" s="711"/>
      <c r="D125" s="1735"/>
      <c r="E125" s="1706" t="e">
        <f>#REF!</f>
        <v>#REF!</v>
      </c>
      <c r="F125" s="1706"/>
      <c r="G125" s="1663"/>
      <c r="H125" s="768"/>
      <c r="I125" s="773"/>
      <c r="J125" s="1663" t="e">
        <f>#REF!</f>
        <v>#REF!</v>
      </c>
      <c r="K125" s="1707"/>
      <c r="L125" s="1665"/>
    </row>
    <row r="126" spans="1:12" s="671" customFormat="1" ht="27.95" customHeight="1" x14ac:dyDescent="0.25">
      <c r="A126" s="1701" t="s">
        <v>1675</v>
      </c>
      <c r="B126" s="1729" t="s">
        <v>1754</v>
      </c>
      <c r="C126" s="782"/>
      <c r="D126" s="1731" t="s">
        <v>618</v>
      </c>
      <c r="E126" s="1706" t="e">
        <f>#REF!</f>
        <v>#REF!</v>
      </c>
      <c r="F126" s="1706"/>
      <c r="G126" s="1663"/>
      <c r="H126" s="774"/>
      <c r="I126" s="1663" t="e">
        <f>E126-E127</f>
        <v>#REF!</v>
      </c>
      <c r="J126" s="1707"/>
      <c r="K126" s="1664"/>
      <c r="L126" s="670"/>
    </row>
    <row r="127" spans="1:12" s="671" customFormat="1" ht="27.95" customHeight="1" thickBot="1" x14ac:dyDescent="0.3">
      <c r="A127" s="1720"/>
      <c r="B127" s="1730"/>
      <c r="C127" s="791"/>
      <c r="D127" s="1732"/>
      <c r="E127" s="1724" t="e">
        <f>#REF!</f>
        <v>#REF!</v>
      </c>
      <c r="F127" s="1724"/>
      <c r="G127" s="1669"/>
      <c r="H127" s="767"/>
      <c r="I127" s="775"/>
      <c r="J127" s="1669" t="e">
        <f>#REF!</f>
        <v>#REF!</v>
      </c>
      <c r="K127" s="1725"/>
      <c r="L127" s="1671"/>
    </row>
    <row r="128" spans="1:12" ht="11.25" customHeight="1" x14ac:dyDescent="0.25">
      <c r="A128" s="1584" t="s">
        <v>1483</v>
      </c>
      <c r="B128" s="1586" t="s">
        <v>1484</v>
      </c>
      <c r="C128" s="770"/>
      <c r="D128" s="1718" t="s">
        <v>1485</v>
      </c>
      <c r="E128" s="1683" t="s">
        <v>1486</v>
      </c>
      <c r="F128" s="1684"/>
      <c r="G128" s="1684"/>
      <c r="H128" s="1684"/>
      <c r="I128" s="1684"/>
      <c r="J128" s="1685"/>
      <c r="K128" s="1485" t="s">
        <v>1464</v>
      </c>
      <c r="L128" s="1486"/>
    </row>
    <row r="129" spans="1:12" ht="11.25" customHeight="1" x14ac:dyDescent="0.25">
      <c r="A129" s="1585"/>
      <c r="B129" s="1587"/>
      <c r="C129" s="737"/>
      <c r="D129" s="1516"/>
      <c r="E129" s="1719">
        <v>1</v>
      </c>
      <c r="F129" s="1478" t="s">
        <v>1487</v>
      </c>
      <c r="G129" s="1495"/>
      <c r="H129" s="796"/>
      <c r="I129" s="1655" t="s">
        <v>1068</v>
      </c>
      <c r="J129" s="1656"/>
      <c r="K129" s="1480"/>
      <c r="L129" s="1487"/>
    </row>
    <row r="130" spans="1:12" ht="11.25" customHeight="1" x14ac:dyDescent="0.25">
      <c r="A130" s="1544"/>
      <c r="B130" s="1543"/>
      <c r="C130" s="771"/>
      <c r="D130" s="1518"/>
      <c r="E130" s="1719"/>
      <c r="F130" s="1478" t="s">
        <v>1488</v>
      </c>
      <c r="G130" s="1495"/>
      <c r="H130" s="796"/>
      <c r="I130" s="1657"/>
      <c r="J130" s="1658"/>
      <c r="K130" s="1478" t="s">
        <v>1066</v>
      </c>
      <c r="L130" s="1479"/>
    </row>
    <row r="131" spans="1:12" s="667" customFormat="1" ht="27.95" customHeight="1" x14ac:dyDescent="0.25">
      <c r="A131" s="1701" t="s">
        <v>1676</v>
      </c>
      <c r="B131" s="1721" t="s">
        <v>1746</v>
      </c>
      <c r="C131" s="713"/>
      <c r="D131" s="1704" t="s">
        <v>620</v>
      </c>
      <c r="E131" s="1706" t="e">
        <f>#REF!</f>
        <v>#REF!</v>
      </c>
      <c r="F131" s="1706"/>
      <c r="G131" s="1663"/>
      <c r="H131" s="774"/>
      <c r="I131" s="1663" t="e">
        <f>E131-E132</f>
        <v>#REF!</v>
      </c>
      <c r="J131" s="1707"/>
      <c r="K131" s="1664"/>
      <c r="L131" s="670"/>
    </row>
    <row r="132" spans="1:12" s="667" customFormat="1" ht="27.95" customHeight="1" x14ac:dyDescent="0.25">
      <c r="A132" s="1701"/>
      <c r="B132" s="1726"/>
      <c r="C132" s="709"/>
      <c r="D132" s="1705"/>
      <c r="E132" s="1706" t="e">
        <f>#REF!</f>
        <v>#REF!</v>
      </c>
      <c r="F132" s="1706"/>
      <c r="G132" s="1663"/>
      <c r="H132" s="768"/>
      <c r="I132" s="773"/>
      <c r="J132" s="1663" t="e">
        <f>#REF!</f>
        <v>#REF!</v>
      </c>
      <c r="K132" s="1707"/>
      <c r="L132" s="1665"/>
    </row>
    <row r="133" spans="1:12" s="667" customFormat="1" ht="27.95" customHeight="1" x14ac:dyDescent="0.25">
      <c r="A133" s="1701" t="s">
        <v>496</v>
      </c>
      <c r="B133" s="1721" t="s">
        <v>1755</v>
      </c>
      <c r="C133" s="713"/>
      <c r="D133" s="1704" t="s">
        <v>622</v>
      </c>
      <c r="E133" s="1706" t="e">
        <f>#REF!</f>
        <v>#REF!</v>
      </c>
      <c r="F133" s="1706"/>
      <c r="G133" s="1663"/>
      <c r="H133" s="774"/>
      <c r="I133" s="1663" t="e">
        <f>E133-E134</f>
        <v>#REF!</v>
      </c>
      <c r="J133" s="1707"/>
      <c r="K133" s="1664"/>
      <c r="L133" s="670"/>
    </row>
    <row r="134" spans="1:12" ht="27.95" customHeight="1" x14ac:dyDescent="0.25">
      <c r="A134" s="1701"/>
      <c r="B134" s="1726"/>
      <c r="C134" s="709"/>
      <c r="D134" s="1705"/>
      <c r="E134" s="1706" t="e">
        <f>#REF!</f>
        <v>#REF!</v>
      </c>
      <c r="F134" s="1706"/>
      <c r="G134" s="1663"/>
      <c r="H134" s="768"/>
      <c r="I134" s="773"/>
      <c r="J134" s="1663" t="e">
        <f>#REF!</f>
        <v>#REF!</v>
      </c>
      <c r="K134" s="1707"/>
      <c r="L134" s="1665"/>
    </row>
    <row r="135" spans="1:12" ht="27.95" customHeight="1" x14ac:dyDescent="0.25">
      <c r="A135" s="1701" t="s">
        <v>499</v>
      </c>
      <c r="B135" s="1721" t="s">
        <v>1747</v>
      </c>
      <c r="C135" s="713"/>
      <c r="D135" s="1704" t="s">
        <v>624</v>
      </c>
      <c r="E135" s="1706" t="e">
        <f>#REF!</f>
        <v>#REF!</v>
      </c>
      <c r="F135" s="1706"/>
      <c r="G135" s="1663"/>
      <c r="H135" s="774"/>
      <c r="I135" s="1663" t="e">
        <f>E135-E136</f>
        <v>#REF!</v>
      </c>
      <c r="J135" s="1707"/>
      <c r="K135" s="1664"/>
      <c r="L135" s="670"/>
    </row>
    <row r="136" spans="1:12" ht="27.95" customHeight="1" x14ac:dyDescent="0.25">
      <c r="A136" s="1701"/>
      <c r="B136" s="1726"/>
      <c r="C136" s="709"/>
      <c r="D136" s="1705"/>
      <c r="E136" s="1706" t="e">
        <f>#REF!</f>
        <v>#REF!</v>
      </c>
      <c r="F136" s="1706"/>
      <c r="G136" s="1663"/>
      <c r="H136" s="768"/>
      <c r="I136" s="773"/>
      <c r="J136" s="1663" t="e">
        <f>#REF!</f>
        <v>#REF!</v>
      </c>
      <c r="K136" s="1707"/>
      <c r="L136" s="1665"/>
    </row>
    <row r="137" spans="1:12" ht="27.95" customHeight="1" x14ac:dyDescent="0.25">
      <c r="A137" s="1701" t="s">
        <v>502</v>
      </c>
      <c r="B137" s="1721" t="s">
        <v>1756</v>
      </c>
      <c r="C137" s="713"/>
      <c r="D137" s="1704" t="s">
        <v>626</v>
      </c>
      <c r="E137" s="1706" t="e">
        <f>#REF!</f>
        <v>#REF!</v>
      </c>
      <c r="F137" s="1706"/>
      <c r="G137" s="1663"/>
      <c r="H137" s="774"/>
      <c r="I137" s="1663" t="e">
        <f>E137-E138</f>
        <v>#REF!</v>
      </c>
      <c r="J137" s="1707"/>
      <c r="K137" s="1664"/>
      <c r="L137" s="670"/>
    </row>
    <row r="138" spans="1:12" ht="27.95" customHeight="1" x14ac:dyDescent="0.25">
      <c r="A138" s="1701"/>
      <c r="B138" s="1726"/>
      <c r="C138" s="709"/>
      <c r="D138" s="1705"/>
      <c r="E138" s="1706" t="e">
        <f>#REF!</f>
        <v>#REF!</v>
      </c>
      <c r="F138" s="1706"/>
      <c r="G138" s="1663"/>
      <c r="H138" s="768"/>
      <c r="I138" s="773"/>
      <c r="J138" s="1663" t="e">
        <f>#REF!</f>
        <v>#REF!</v>
      </c>
      <c r="K138" s="1707"/>
      <c r="L138" s="1665"/>
    </row>
    <row r="139" spans="1:12" ht="27.95" customHeight="1" x14ac:dyDescent="0.25">
      <c r="A139" s="1701" t="s">
        <v>505</v>
      </c>
      <c r="B139" s="1721" t="s">
        <v>1757</v>
      </c>
      <c r="C139" s="713"/>
      <c r="D139" s="1704" t="s">
        <v>629</v>
      </c>
      <c r="E139" s="1706" t="e">
        <f>#REF!</f>
        <v>#REF!</v>
      </c>
      <c r="F139" s="1706"/>
      <c r="G139" s="1663"/>
      <c r="H139" s="774"/>
      <c r="I139" s="1663" t="e">
        <f>E139-E140</f>
        <v>#REF!</v>
      </c>
      <c r="J139" s="1707"/>
      <c r="K139" s="1664"/>
      <c r="L139" s="670"/>
    </row>
    <row r="140" spans="1:12" ht="27.95" customHeight="1" x14ac:dyDescent="0.25">
      <c r="A140" s="1701"/>
      <c r="B140" s="1726"/>
      <c r="C140" s="709"/>
      <c r="D140" s="1705"/>
      <c r="E140" s="1706" t="e">
        <f>#REF!</f>
        <v>#REF!</v>
      </c>
      <c r="F140" s="1706"/>
      <c r="G140" s="1663"/>
      <c r="H140" s="768"/>
      <c r="I140" s="773"/>
      <c r="J140" s="1663" t="e">
        <f>#REF!</f>
        <v>#REF!</v>
      </c>
      <c r="K140" s="1707"/>
      <c r="L140" s="1665"/>
    </row>
    <row r="141" spans="1:12" ht="27.95" customHeight="1" x14ac:dyDescent="0.25">
      <c r="A141" s="1701" t="s">
        <v>508</v>
      </c>
      <c r="B141" s="1721" t="s">
        <v>1758</v>
      </c>
      <c r="C141" s="713"/>
      <c r="D141" s="1704" t="s">
        <v>632</v>
      </c>
      <c r="E141" s="1706" t="e">
        <f>#REF!</f>
        <v>#REF!</v>
      </c>
      <c r="F141" s="1706"/>
      <c r="G141" s="1663"/>
      <c r="H141" s="774"/>
      <c r="I141" s="1663" t="e">
        <f>E141-E142</f>
        <v>#REF!</v>
      </c>
      <c r="J141" s="1707"/>
      <c r="K141" s="1664"/>
      <c r="L141" s="670"/>
    </row>
    <row r="142" spans="1:12" ht="27.95" customHeight="1" x14ac:dyDescent="0.25">
      <c r="A142" s="1701"/>
      <c r="B142" s="1726"/>
      <c r="C142" s="709"/>
      <c r="D142" s="1705"/>
      <c r="E142" s="1706" t="e">
        <f>#REF!</f>
        <v>#REF!</v>
      </c>
      <c r="F142" s="1706"/>
      <c r="G142" s="1663"/>
      <c r="H142" s="768"/>
      <c r="I142" s="773"/>
      <c r="J142" s="1663" t="e">
        <f>#REF!</f>
        <v>#REF!</v>
      </c>
      <c r="K142" s="1707"/>
      <c r="L142" s="1665"/>
    </row>
    <row r="143" spans="1:12" ht="27.95" customHeight="1" x14ac:dyDescent="0.25">
      <c r="A143" s="1701" t="s">
        <v>511</v>
      </c>
      <c r="B143" s="1721" t="s">
        <v>1759</v>
      </c>
      <c r="C143" s="713"/>
      <c r="D143" s="1704" t="s">
        <v>634</v>
      </c>
      <c r="E143" s="1706" t="e">
        <f>#REF!</f>
        <v>#REF!</v>
      </c>
      <c r="F143" s="1706"/>
      <c r="G143" s="1663"/>
      <c r="H143" s="774"/>
      <c r="I143" s="1663" t="e">
        <f>E143-E144</f>
        <v>#REF!</v>
      </c>
      <c r="J143" s="1707"/>
      <c r="K143" s="1664"/>
      <c r="L143" s="670"/>
    </row>
    <row r="144" spans="1:12" s="671" customFormat="1" ht="27.95" customHeight="1" x14ac:dyDescent="0.25">
      <c r="A144" s="1701"/>
      <c r="B144" s="1726"/>
      <c r="C144" s="709"/>
      <c r="D144" s="1705"/>
      <c r="E144" s="1706" t="e">
        <f>#REF!</f>
        <v>#REF!</v>
      </c>
      <c r="F144" s="1706"/>
      <c r="G144" s="1663"/>
      <c r="H144" s="768"/>
      <c r="I144" s="773"/>
      <c r="J144" s="1663" t="e">
        <f>#REF!</f>
        <v>#REF!</v>
      </c>
      <c r="K144" s="1707"/>
      <c r="L144" s="1665"/>
    </row>
    <row r="145" spans="1:12" s="671" customFormat="1" ht="27.95" customHeight="1" x14ac:dyDescent="0.25">
      <c r="A145" s="1701" t="s">
        <v>532</v>
      </c>
      <c r="B145" s="1721" t="s">
        <v>1750</v>
      </c>
      <c r="C145" s="713"/>
      <c r="D145" s="1704" t="s">
        <v>636</v>
      </c>
      <c r="E145" s="1706" t="e">
        <f>#REF!</f>
        <v>#REF!</v>
      </c>
      <c r="F145" s="1706"/>
      <c r="G145" s="1663"/>
      <c r="H145" s="774"/>
      <c r="I145" s="1663" t="e">
        <f>E145-E146</f>
        <v>#REF!</v>
      </c>
      <c r="J145" s="1707"/>
      <c r="K145" s="1664"/>
      <c r="L145" s="670"/>
    </row>
    <row r="146" spans="1:12" ht="27.95" customHeight="1" x14ac:dyDescent="0.25">
      <c r="A146" s="1701"/>
      <c r="B146" s="1726"/>
      <c r="C146" s="709"/>
      <c r="D146" s="1705"/>
      <c r="E146" s="1706" t="e">
        <f>#REF!</f>
        <v>#REF!</v>
      </c>
      <c r="F146" s="1706"/>
      <c r="G146" s="1663"/>
      <c r="H146" s="768"/>
      <c r="I146" s="773"/>
      <c r="J146" s="1663" t="e">
        <f>#REF!</f>
        <v>#REF!</v>
      </c>
      <c r="K146" s="1707"/>
      <c r="L146" s="1665"/>
    </row>
    <row r="147" spans="1:12" ht="27.95" customHeight="1" x14ac:dyDescent="0.25">
      <c r="A147" s="1701" t="s">
        <v>535</v>
      </c>
      <c r="B147" s="1721" t="s">
        <v>1760</v>
      </c>
      <c r="C147" s="719"/>
      <c r="D147" s="1704" t="s">
        <v>638</v>
      </c>
      <c r="E147" s="1706" t="e">
        <f>#REF!</f>
        <v>#REF!</v>
      </c>
      <c r="F147" s="1706"/>
      <c r="G147" s="1663"/>
      <c r="H147" s="774"/>
      <c r="I147" s="1663" t="e">
        <f>E147-E148</f>
        <v>#REF!</v>
      </c>
      <c r="J147" s="1707"/>
      <c r="K147" s="1664"/>
      <c r="L147" s="670"/>
    </row>
    <row r="148" spans="1:12" s="672" customFormat="1" ht="27.95" customHeight="1" x14ac:dyDescent="0.2">
      <c r="A148" s="1701"/>
      <c r="B148" s="1726"/>
      <c r="C148" s="720"/>
      <c r="D148" s="1705"/>
      <c r="E148" s="1706" t="e">
        <f>#REF!</f>
        <v>#REF!</v>
      </c>
      <c r="F148" s="1706"/>
      <c r="G148" s="1663"/>
      <c r="H148" s="768"/>
      <c r="I148" s="773"/>
      <c r="J148" s="1663" t="e">
        <f>#REF!</f>
        <v>#REF!</v>
      </c>
      <c r="K148" s="1707"/>
      <c r="L148" s="1665"/>
    </row>
    <row r="149" spans="1:12" s="667" customFormat="1" ht="27.95" customHeight="1" x14ac:dyDescent="0.25">
      <c r="A149" s="1708" t="s">
        <v>613</v>
      </c>
      <c r="B149" s="1727" t="s">
        <v>1761</v>
      </c>
      <c r="C149" s="718"/>
      <c r="D149" s="1711" t="s">
        <v>645</v>
      </c>
      <c r="E149" s="1713" t="e">
        <f>#REF!</f>
        <v>#REF!</v>
      </c>
      <c r="F149" s="1713"/>
      <c r="G149" s="1675"/>
      <c r="H149" s="777"/>
      <c r="I149" s="1675" t="e">
        <f>E149-E150</f>
        <v>#REF!</v>
      </c>
      <c r="J149" s="1714"/>
      <c r="K149" s="1676"/>
      <c r="L149" s="668"/>
    </row>
    <row r="150" spans="1:12" s="667" customFormat="1" ht="27.95" customHeight="1" x14ac:dyDescent="0.25">
      <c r="A150" s="1708"/>
      <c r="B150" s="1728"/>
      <c r="C150" s="797"/>
      <c r="D150" s="1712"/>
      <c r="E150" s="1713" t="e">
        <f>#REF!</f>
        <v>#REF!</v>
      </c>
      <c r="F150" s="1713"/>
      <c r="G150" s="1675"/>
      <c r="H150" s="778"/>
      <c r="I150" s="776"/>
      <c r="J150" s="1675" t="e">
        <f>#REF!</f>
        <v>#REF!</v>
      </c>
      <c r="K150" s="1714"/>
      <c r="L150" s="1677"/>
    </row>
    <row r="151" spans="1:12" s="667" customFormat="1" ht="27.95" customHeight="1" x14ac:dyDescent="0.25">
      <c r="A151" s="1701" t="s">
        <v>616</v>
      </c>
      <c r="B151" s="1721" t="s">
        <v>1762</v>
      </c>
      <c r="C151" s="713"/>
      <c r="D151" s="1704" t="s">
        <v>647</v>
      </c>
      <c r="E151" s="1706" t="e">
        <f>#REF!</f>
        <v>#REF!</v>
      </c>
      <c r="F151" s="1706"/>
      <c r="G151" s="1663"/>
      <c r="H151" s="774"/>
      <c r="I151" s="1663" t="e">
        <f>E151-E152</f>
        <v>#REF!</v>
      </c>
      <c r="J151" s="1707"/>
      <c r="K151" s="1664"/>
      <c r="L151" s="670"/>
    </row>
    <row r="152" spans="1:12" ht="27.95" customHeight="1" x14ac:dyDescent="0.25">
      <c r="A152" s="1701"/>
      <c r="B152" s="1726"/>
      <c r="C152" s="709"/>
      <c r="D152" s="1705"/>
      <c r="E152" s="1706" t="e">
        <f>#REF!</f>
        <v>#REF!</v>
      </c>
      <c r="F152" s="1706"/>
      <c r="G152" s="1663"/>
      <c r="H152" s="768"/>
      <c r="I152" s="773"/>
      <c r="J152" s="1663" t="e">
        <f>#REF!</f>
        <v>#REF!</v>
      </c>
      <c r="K152" s="1707"/>
      <c r="L152" s="1665"/>
    </row>
    <row r="153" spans="1:12" ht="27.95" customHeight="1" x14ac:dyDescent="0.25">
      <c r="A153" s="1701" t="s">
        <v>496</v>
      </c>
      <c r="B153" s="1721" t="s">
        <v>1763</v>
      </c>
      <c r="C153" s="713"/>
      <c r="D153" s="1704" t="s">
        <v>649</v>
      </c>
      <c r="E153" s="1706" t="e">
        <f>#REF!</f>
        <v>#REF!</v>
      </c>
      <c r="F153" s="1706"/>
      <c r="G153" s="1663"/>
      <c r="H153" s="774"/>
      <c r="I153" s="1663" t="e">
        <f>E153-E154</f>
        <v>#REF!</v>
      </c>
      <c r="J153" s="1707"/>
      <c r="K153" s="1664"/>
      <c r="L153" s="670"/>
    </row>
    <row r="154" spans="1:12" ht="27.95" customHeight="1" x14ac:dyDescent="0.25">
      <c r="A154" s="1701"/>
      <c r="B154" s="1726"/>
      <c r="C154" s="709"/>
      <c r="D154" s="1705"/>
      <c r="E154" s="1706" t="e">
        <f>#REF!</f>
        <v>#REF!</v>
      </c>
      <c r="F154" s="1706"/>
      <c r="G154" s="1663"/>
      <c r="H154" s="768"/>
      <c r="I154" s="773"/>
      <c r="J154" s="1663" t="e">
        <f>#REF!</f>
        <v>#REF!</v>
      </c>
      <c r="K154" s="1707"/>
      <c r="L154" s="1665"/>
    </row>
    <row r="155" spans="1:12" ht="27.95" customHeight="1" x14ac:dyDescent="0.25">
      <c r="A155" s="1701" t="s">
        <v>499</v>
      </c>
      <c r="B155" s="1721" t="s">
        <v>1764</v>
      </c>
      <c r="C155" s="713"/>
      <c r="D155" s="1704" t="s">
        <v>651</v>
      </c>
      <c r="E155" s="1706" t="e">
        <f>#REF!</f>
        <v>#REF!</v>
      </c>
      <c r="F155" s="1706"/>
      <c r="G155" s="1663"/>
      <c r="H155" s="774"/>
      <c r="I155" s="1663" t="e">
        <f>E155-E156</f>
        <v>#REF!</v>
      </c>
      <c r="J155" s="1707"/>
      <c r="K155" s="1664"/>
      <c r="L155" s="670"/>
    </row>
    <row r="156" spans="1:12" ht="27.95" customHeight="1" x14ac:dyDescent="0.25">
      <c r="A156" s="1701"/>
      <c r="B156" s="1726"/>
      <c r="C156" s="709"/>
      <c r="D156" s="1705"/>
      <c r="E156" s="1706" t="e">
        <f>#REF!</f>
        <v>#REF!</v>
      </c>
      <c r="F156" s="1706"/>
      <c r="G156" s="1663"/>
      <c r="H156" s="768"/>
      <c r="I156" s="773"/>
      <c r="J156" s="1663" t="e">
        <f>#REF!</f>
        <v>#REF!</v>
      </c>
      <c r="K156" s="1707"/>
      <c r="L156" s="1665"/>
    </row>
    <row r="157" spans="1:12" ht="27.95" customHeight="1" x14ac:dyDescent="0.25">
      <c r="A157" s="1701" t="s">
        <v>502</v>
      </c>
      <c r="B157" s="1721" t="s">
        <v>1765</v>
      </c>
      <c r="C157" s="713"/>
      <c r="D157" s="1704" t="s">
        <v>653</v>
      </c>
      <c r="E157" s="1706" t="e">
        <f>#REF!</f>
        <v>#REF!</v>
      </c>
      <c r="F157" s="1706"/>
      <c r="G157" s="1663"/>
      <c r="H157" s="774"/>
      <c r="I157" s="1663" t="e">
        <f>E157-E158</f>
        <v>#REF!</v>
      </c>
      <c r="J157" s="1707"/>
      <c r="K157" s="1664"/>
      <c r="L157" s="670"/>
    </row>
    <row r="158" spans="1:12" ht="27.95" customHeight="1" thickBot="1" x14ac:dyDescent="0.3">
      <c r="A158" s="1720"/>
      <c r="B158" s="1722"/>
      <c r="C158" s="762"/>
      <c r="D158" s="1723"/>
      <c r="E158" s="1724" t="e">
        <f>#REF!</f>
        <v>#REF!</v>
      </c>
      <c r="F158" s="1724"/>
      <c r="G158" s="1669"/>
      <c r="H158" s="767"/>
      <c r="I158" s="775"/>
      <c r="J158" s="1669" t="e">
        <f>#REF!</f>
        <v>#REF!</v>
      </c>
      <c r="K158" s="1725"/>
      <c r="L158" s="1671"/>
    </row>
    <row r="159" spans="1:12" ht="11.25" customHeight="1" x14ac:dyDescent="0.25">
      <c r="A159" s="1584" t="s">
        <v>1483</v>
      </c>
      <c r="B159" s="1586" t="s">
        <v>1484</v>
      </c>
      <c r="C159" s="770"/>
      <c r="D159" s="1718" t="s">
        <v>1485</v>
      </c>
      <c r="E159" s="1683" t="s">
        <v>1486</v>
      </c>
      <c r="F159" s="1684"/>
      <c r="G159" s="1684"/>
      <c r="H159" s="1684"/>
      <c r="I159" s="1684"/>
      <c r="J159" s="1685"/>
      <c r="K159" s="1485" t="s">
        <v>1464</v>
      </c>
      <c r="L159" s="1486"/>
    </row>
    <row r="160" spans="1:12" ht="11.25" customHeight="1" x14ac:dyDescent="0.25">
      <c r="A160" s="1585"/>
      <c r="B160" s="1587"/>
      <c r="C160" s="737"/>
      <c r="D160" s="1516"/>
      <c r="E160" s="1719">
        <v>1</v>
      </c>
      <c r="F160" s="1478" t="s">
        <v>1487</v>
      </c>
      <c r="G160" s="1495"/>
      <c r="H160" s="796"/>
      <c r="I160" s="1655" t="s">
        <v>1068</v>
      </c>
      <c r="J160" s="1656"/>
      <c r="K160" s="1480"/>
      <c r="L160" s="1487"/>
    </row>
    <row r="161" spans="1:12" ht="12" customHeight="1" x14ac:dyDescent="0.25">
      <c r="A161" s="1544"/>
      <c r="B161" s="1543"/>
      <c r="C161" s="771"/>
      <c r="D161" s="1518"/>
      <c r="E161" s="1719"/>
      <c r="F161" s="1478" t="s">
        <v>1488</v>
      </c>
      <c r="G161" s="1495"/>
      <c r="H161" s="796"/>
      <c r="I161" s="1657"/>
      <c r="J161" s="1658"/>
      <c r="K161" s="1478" t="s">
        <v>1066</v>
      </c>
      <c r="L161" s="1479"/>
    </row>
    <row r="162" spans="1:12" ht="27.95" customHeight="1" x14ac:dyDescent="0.25">
      <c r="A162" s="1708" t="s">
        <v>751</v>
      </c>
      <c r="B162" s="1709" t="s">
        <v>1892</v>
      </c>
      <c r="C162" s="718"/>
      <c r="D162" s="1711" t="s">
        <v>655</v>
      </c>
      <c r="E162" s="1713" t="e">
        <f>#REF!</f>
        <v>#REF!</v>
      </c>
      <c r="F162" s="1713"/>
      <c r="G162" s="1675"/>
      <c r="H162" s="777"/>
      <c r="I162" s="1675" t="e">
        <f>E162-E163</f>
        <v>#REF!</v>
      </c>
      <c r="J162" s="1714"/>
      <c r="K162" s="1676"/>
      <c r="L162" s="668"/>
    </row>
    <row r="163" spans="1:12" ht="27.95" customHeight="1" x14ac:dyDescent="0.25">
      <c r="A163" s="1708"/>
      <c r="B163" s="1710"/>
      <c r="C163" s="797"/>
      <c r="D163" s="1712"/>
      <c r="E163" s="1716" t="e">
        <f>#REF!</f>
        <v>#REF!</v>
      </c>
      <c r="F163" s="1716"/>
      <c r="G163" s="1717"/>
      <c r="H163" s="721"/>
      <c r="I163" s="789"/>
      <c r="J163" s="1675" t="e">
        <f>#REF!</f>
        <v>#REF!</v>
      </c>
      <c r="K163" s="1714"/>
      <c r="L163" s="1677"/>
    </row>
    <row r="164" spans="1:12" ht="27.95" customHeight="1" x14ac:dyDescent="0.25">
      <c r="A164" s="1701" t="s">
        <v>754</v>
      </c>
      <c r="B164" s="1702" t="s">
        <v>1540</v>
      </c>
      <c r="C164" s="713"/>
      <c r="D164" s="1704" t="s">
        <v>657</v>
      </c>
      <c r="E164" s="1706" t="e">
        <f>#REF!</f>
        <v>#REF!</v>
      </c>
      <c r="F164" s="1706"/>
      <c r="G164" s="1663"/>
      <c r="H164" s="774"/>
      <c r="I164" s="1663" t="e">
        <f>E164-E165</f>
        <v>#REF!</v>
      </c>
      <c r="J164" s="1715"/>
      <c r="K164" s="1689"/>
      <c r="L164" s="670"/>
    </row>
    <row r="165" spans="1:12" s="671" customFormat="1" ht="27.95" customHeight="1" x14ac:dyDescent="0.25">
      <c r="A165" s="1701"/>
      <c r="B165" s="1703"/>
      <c r="C165" s="709"/>
      <c r="D165" s="1705"/>
      <c r="E165" s="1706" t="e">
        <f>#REF!</f>
        <v>#REF!</v>
      </c>
      <c r="F165" s="1706"/>
      <c r="G165" s="1663"/>
      <c r="H165" s="768"/>
      <c r="I165" s="773"/>
      <c r="J165" s="1663" t="e">
        <f>#REF!</f>
        <v>#REF!</v>
      </c>
      <c r="K165" s="1707"/>
      <c r="L165" s="1665"/>
    </row>
    <row r="166" spans="1:12" s="671" customFormat="1" ht="27.95" customHeight="1" x14ac:dyDescent="0.25">
      <c r="A166" s="1701" t="s">
        <v>496</v>
      </c>
      <c r="B166" s="1702" t="s">
        <v>1893</v>
      </c>
      <c r="C166" s="713"/>
      <c r="D166" s="1704" t="s">
        <v>659</v>
      </c>
      <c r="E166" s="1706" t="e">
        <f>#REF!</f>
        <v>#REF!</v>
      </c>
      <c r="F166" s="1706"/>
      <c r="G166" s="1663"/>
      <c r="H166" s="774"/>
      <c r="I166" s="1663" t="e">
        <f>E166-E167</f>
        <v>#REF!</v>
      </c>
      <c r="J166" s="1707"/>
      <c r="K166" s="1664"/>
      <c r="L166" s="670"/>
    </row>
    <row r="167" spans="1:12" ht="27.95" customHeight="1" x14ac:dyDescent="0.25">
      <c r="A167" s="1701"/>
      <c r="B167" s="1703"/>
      <c r="C167" s="709"/>
      <c r="D167" s="1705"/>
      <c r="E167" s="1706" t="e">
        <f>#REF!</f>
        <v>#REF!</v>
      </c>
      <c r="F167" s="1706"/>
      <c r="G167" s="1663"/>
      <c r="H167" s="768"/>
      <c r="I167" s="773"/>
      <c r="J167" s="1663" t="e">
        <f>#REF!</f>
        <v>#REF!</v>
      </c>
      <c r="K167" s="1707"/>
      <c r="L167" s="1665"/>
    </row>
    <row r="168" spans="1:12" ht="27.95" customHeight="1" x14ac:dyDescent="0.25">
      <c r="A168" s="1708" t="s">
        <v>627</v>
      </c>
      <c r="B168" s="1709" t="s">
        <v>1894</v>
      </c>
      <c r="C168" s="718"/>
      <c r="D168" s="1711" t="s">
        <v>661</v>
      </c>
      <c r="E168" s="1713" t="e">
        <f>#REF!</f>
        <v>#REF!</v>
      </c>
      <c r="F168" s="1713"/>
      <c r="G168" s="1675"/>
      <c r="H168" s="777"/>
      <c r="I168" s="1675" t="e">
        <f>E168-E169</f>
        <v>#REF!</v>
      </c>
      <c r="J168" s="1714"/>
      <c r="K168" s="1676"/>
      <c r="L168" s="668"/>
    </row>
    <row r="169" spans="1:12" s="672" customFormat="1" ht="27.95" customHeight="1" x14ac:dyDescent="0.2">
      <c r="A169" s="1708"/>
      <c r="B169" s="1710"/>
      <c r="C169" s="797"/>
      <c r="D169" s="1712"/>
      <c r="E169" s="1713" t="e">
        <f>#REF!</f>
        <v>#REF!</v>
      </c>
      <c r="F169" s="1713"/>
      <c r="G169" s="1675"/>
      <c r="H169" s="778"/>
      <c r="I169" s="776"/>
      <c r="J169" s="1675" t="e">
        <f>#REF!</f>
        <v>#REF!</v>
      </c>
      <c r="K169" s="1714"/>
      <c r="L169" s="1677"/>
    </row>
    <row r="170" spans="1:12" ht="27.95" customHeight="1" x14ac:dyDescent="0.25">
      <c r="A170" s="1701" t="s">
        <v>630</v>
      </c>
      <c r="B170" s="1702" t="s">
        <v>1895</v>
      </c>
      <c r="C170" s="713"/>
      <c r="D170" s="1704" t="s">
        <v>663</v>
      </c>
      <c r="E170" s="1706" t="e">
        <f>#REF!</f>
        <v>#REF!</v>
      </c>
      <c r="F170" s="1706"/>
      <c r="G170" s="1663"/>
      <c r="H170" s="774"/>
      <c r="I170" s="1663" t="e">
        <f>E170-E171</f>
        <v>#REF!</v>
      </c>
      <c r="J170" s="1707"/>
      <c r="K170" s="1664"/>
      <c r="L170" s="670"/>
    </row>
    <row r="171" spans="1:12" s="671" customFormat="1" ht="27.95" customHeight="1" x14ac:dyDescent="0.25">
      <c r="A171" s="1701"/>
      <c r="B171" s="1703"/>
      <c r="C171" s="709"/>
      <c r="D171" s="1705"/>
      <c r="E171" s="1706" t="e">
        <f>#REF!</f>
        <v>#REF!</v>
      </c>
      <c r="F171" s="1706"/>
      <c r="G171" s="1663"/>
      <c r="H171" s="768"/>
      <c r="I171" s="773"/>
      <c r="J171" s="1663" t="e">
        <f>#REF!</f>
        <v>#REF!</v>
      </c>
      <c r="K171" s="1707"/>
      <c r="L171" s="1665"/>
    </row>
    <row r="172" spans="1:12" s="671" customFormat="1" ht="27.95" customHeight="1" x14ac:dyDescent="0.25">
      <c r="A172" s="1701" t="s">
        <v>496</v>
      </c>
      <c r="B172" s="1702" t="s">
        <v>1896</v>
      </c>
      <c r="C172" s="713"/>
      <c r="D172" s="1704" t="s">
        <v>665</v>
      </c>
      <c r="E172" s="1706" t="e">
        <f>#REF!</f>
        <v>#REF!</v>
      </c>
      <c r="F172" s="1706"/>
      <c r="G172" s="1663"/>
      <c r="H172" s="774"/>
      <c r="I172" s="1663" t="e">
        <f>E172-E173</f>
        <v>#REF!</v>
      </c>
      <c r="J172" s="1707"/>
      <c r="K172" s="1664"/>
      <c r="L172" s="670"/>
    </row>
    <row r="173" spans="1:12" ht="27.95" customHeight="1" x14ac:dyDescent="0.25">
      <c r="A173" s="1701"/>
      <c r="B173" s="1703"/>
      <c r="C173" s="709"/>
      <c r="D173" s="1705"/>
      <c r="E173" s="1706" t="e">
        <f>#REF!</f>
        <v>#REF!</v>
      </c>
      <c r="F173" s="1706"/>
      <c r="G173" s="1663"/>
      <c r="H173" s="768"/>
      <c r="I173" s="773"/>
      <c r="J173" s="1663" t="e">
        <f>#REF!</f>
        <v>#REF!</v>
      </c>
      <c r="K173" s="1707"/>
      <c r="L173" s="1665"/>
    </row>
    <row r="174" spans="1:12" ht="27.95" customHeight="1" x14ac:dyDescent="0.25">
      <c r="A174" s="1701" t="s">
        <v>499</v>
      </c>
      <c r="B174" s="1702" t="s">
        <v>1897</v>
      </c>
      <c r="C174" s="713"/>
      <c r="D174" s="1704" t="s">
        <v>667</v>
      </c>
      <c r="E174" s="1706" t="e">
        <f>#REF!</f>
        <v>#REF!</v>
      </c>
      <c r="F174" s="1706"/>
      <c r="G174" s="1663"/>
      <c r="H174" s="774"/>
      <c r="I174" s="1663" t="e">
        <f>E174-E175</f>
        <v>#REF!</v>
      </c>
      <c r="J174" s="1707"/>
      <c r="K174" s="1664"/>
      <c r="L174" s="670"/>
    </row>
    <row r="175" spans="1:12" s="672" customFormat="1" ht="27.95" customHeight="1" x14ac:dyDescent="0.2">
      <c r="A175" s="1701"/>
      <c r="B175" s="1703"/>
      <c r="C175" s="709"/>
      <c r="D175" s="1705"/>
      <c r="E175" s="1706" t="e">
        <f>#REF!</f>
        <v>#REF!</v>
      </c>
      <c r="F175" s="1706"/>
      <c r="G175" s="1663"/>
      <c r="H175" s="768"/>
      <c r="I175" s="773"/>
      <c r="J175" s="1663" t="e">
        <f>#REF!</f>
        <v>#REF!</v>
      </c>
      <c r="K175" s="1707"/>
      <c r="L175" s="1665"/>
    </row>
    <row r="176" spans="1:12" ht="27.95" customHeight="1" x14ac:dyDescent="0.25">
      <c r="A176" s="1701" t="s">
        <v>502</v>
      </c>
      <c r="B176" s="1702" t="s">
        <v>1898</v>
      </c>
      <c r="C176" s="713"/>
      <c r="D176" s="1704" t="s">
        <v>669</v>
      </c>
      <c r="E176" s="1706" t="e">
        <f>#REF!</f>
        <v>#REF!</v>
      </c>
      <c r="F176" s="1706"/>
      <c r="G176" s="1663"/>
      <c r="H176" s="774"/>
      <c r="I176" s="1663" t="e">
        <f>E176-E177</f>
        <v>#REF!</v>
      </c>
      <c r="J176" s="1707"/>
      <c r="K176" s="1664"/>
      <c r="L176" s="670"/>
    </row>
    <row r="177" spans="1:12" s="671" customFormat="1" ht="27.95" customHeight="1" x14ac:dyDescent="0.25">
      <c r="A177" s="1701"/>
      <c r="B177" s="1703"/>
      <c r="C177" s="709"/>
      <c r="D177" s="1705"/>
      <c r="E177" s="1706" t="e">
        <f>#REF!</f>
        <v>#REF!</v>
      </c>
      <c r="F177" s="1706"/>
      <c r="G177" s="1663"/>
      <c r="H177" s="768"/>
      <c r="I177" s="773"/>
      <c r="J177" s="1663" t="e">
        <f>#REF!</f>
        <v>#REF!</v>
      </c>
      <c r="K177" s="1707"/>
      <c r="L177" s="1665"/>
    </row>
    <row r="178" spans="1:12" s="671" customFormat="1" ht="2.25" customHeight="1" x14ac:dyDescent="0.25">
      <c r="A178" s="717"/>
      <c r="B178" s="694"/>
      <c r="C178" s="694"/>
      <c r="D178" s="722"/>
      <c r="E178" s="788"/>
      <c r="F178" s="774"/>
      <c r="G178" s="788"/>
      <c r="H178" s="774"/>
      <c r="I178" s="788"/>
      <c r="J178" s="788"/>
      <c r="K178" s="788"/>
      <c r="L178" s="769"/>
    </row>
    <row r="179" spans="1:12" s="672" customFormat="1" ht="30" customHeight="1" x14ac:dyDescent="0.2">
      <c r="A179" s="427" t="s">
        <v>1483</v>
      </c>
      <c r="B179" s="1697" t="s">
        <v>1550</v>
      </c>
      <c r="C179" s="1698"/>
      <c r="D179" s="1698"/>
      <c r="E179" s="1698"/>
      <c r="F179" s="1699"/>
      <c r="G179" s="657" t="s">
        <v>1485</v>
      </c>
      <c r="H179" s="723"/>
      <c r="I179" s="1478" t="s">
        <v>1551</v>
      </c>
      <c r="J179" s="1496"/>
      <c r="K179" s="1480" t="s">
        <v>1552</v>
      </c>
      <c r="L179" s="1487"/>
    </row>
    <row r="180" spans="1:12" s="672" customFormat="1" ht="27.75" customHeight="1" x14ac:dyDescent="0.2">
      <c r="A180" s="677"/>
      <c r="B180" s="1534" t="s">
        <v>1899</v>
      </c>
      <c r="C180" s="1534"/>
      <c r="D180" s="1700"/>
      <c r="E180" s="1700"/>
      <c r="F180" s="1700"/>
      <c r="G180" s="684" t="s">
        <v>671</v>
      </c>
      <c r="H180" s="724"/>
      <c r="I180" s="1663" t="e">
        <f>#REF!</f>
        <v>#REF!</v>
      </c>
      <c r="J180" s="1664"/>
      <c r="K180" s="1663" t="e">
        <f>#REF!</f>
        <v>#REF!</v>
      </c>
      <c r="L180" s="1665"/>
    </row>
    <row r="181" spans="1:12" s="672" customFormat="1" ht="27.75" customHeight="1" x14ac:dyDescent="0.2">
      <c r="A181" s="677" t="s">
        <v>487</v>
      </c>
      <c r="B181" s="1691" t="s">
        <v>1900</v>
      </c>
      <c r="C181" s="1692"/>
      <c r="D181" s="1692"/>
      <c r="E181" s="1692"/>
      <c r="F181" s="1693"/>
      <c r="G181" s="685" t="s">
        <v>673</v>
      </c>
      <c r="H181" s="715"/>
      <c r="I181" s="1663" t="e">
        <f>#REF!</f>
        <v>#REF!</v>
      </c>
      <c r="J181" s="1664"/>
      <c r="K181" s="1663" t="e">
        <f>#REF!</f>
        <v>#REF!</v>
      </c>
      <c r="L181" s="1665"/>
    </row>
    <row r="182" spans="1:12" ht="27.75" customHeight="1" x14ac:dyDescent="0.25">
      <c r="A182" s="677" t="s">
        <v>490</v>
      </c>
      <c r="B182" s="1691" t="s">
        <v>1901</v>
      </c>
      <c r="C182" s="1692"/>
      <c r="D182" s="1692"/>
      <c r="E182" s="1692"/>
      <c r="F182" s="1693"/>
      <c r="G182" s="685" t="s">
        <v>675</v>
      </c>
      <c r="H182" s="715"/>
      <c r="I182" s="1663" t="e">
        <f>#REF!</f>
        <v>#REF!</v>
      </c>
      <c r="J182" s="1664"/>
      <c r="K182" s="1663" t="e">
        <f>#REF!</f>
        <v>#REF!</v>
      </c>
      <c r="L182" s="1665"/>
    </row>
    <row r="183" spans="1:12" s="671" customFormat="1" ht="27.75" customHeight="1" x14ac:dyDescent="0.25">
      <c r="A183" s="679" t="s">
        <v>493</v>
      </c>
      <c r="B183" s="1694" t="s">
        <v>1902</v>
      </c>
      <c r="C183" s="1695"/>
      <c r="D183" s="1695"/>
      <c r="E183" s="1695"/>
      <c r="F183" s="1696"/>
      <c r="G183" s="686" t="s">
        <v>677</v>
      </c>
      <c r="H183" s="716"/>
      <c r="I183" s="1663" t="e">
        <f>#REF!</f>
        <v>#REF!</v>
      </c>
      <c r="J183" s="1664"/>
      <c r="K183" s="1663" t="e">
        <f>#REF!</f>
        <v>#REF!</v>
      </c>
      <c r="L183" s="1665"/>
    </row>
    <row r="184" spans="1:12" s="671" customFormat="1" ht="27.75" customHeight="1" x14ac:dyDescent="0.25">
      <c r="A184" s="677" t="s">
        <v>496</v>
      </c>
      <c r="B184" s="1694" t="s">
        <v>1558</v>
      </c>
      <c r="C184" s="1695"/>
      <c r="D184" s="1695"/>
      <c r="E184" s="1695"/>
      <c r="F184" s="1696"/>
      <c r="G184" s="686" t="s">
        <v>679</v>
      </c>
      <c r="H184" s="716"/>
      <c r="I184" s="1663" t="e">
        <f>#REF!</f>
        <v>#REF!</v>
      </c>
      <c r="J184" s="1664"/>
      <c r="K184" s="1663" t="e">
        <f>#REF!</f>
        <v>#REF!</v>
      </c>
      <c r="L184" s="1665"/>
    </row>
    <row r="185" spans="1:12" s="671" customFormat="1" ht="27.75" customHeight="1" x14ac:dyDescent="0.25">
      <c r="A185" s="677" t="s">
        <v>499</v>
      </c>
      <c r="B185" s="1660" t="s">
        <v>1050</v>
      </c>
      <c r="C185" s="1661"/>
      <c r="D185" s="1661"/>
      <c r="E185" s="1661"/>
      <c r="F185" s="1662"/>
      <c r="G185" s="686" t="s">
        <v>682</v>
      </c>
      <c r="H185" s="716"/>
      <c r="I185" s="1663" t="e">
        <f>#REF!</f>
        <v>#REF!</v>
      </c>
      <c r="J185" s="1664"/>
      <c r="K185" s="1663" t="e">
        <f>#REF!</f>
        <v>#REF!</v>
      </c>
      <c r="L185" s="1665"/>
    </row>
    <row r="186" spans="1:12" ht="27.75" customHeight="1" x14ac:dyDescent="0.25">
      <c r="A186" s="677" t="s">
        <v>514</v>
      </c>
      <c r="B186" s="1691" t="s">
        <v>1903</v>
      </c>
      <c r="C186" s="1692"/>
      <c r="D186" s="1692"/>
      <c r="E186" s="1692"/>
      <c r="F186" s="1693"/>
      <c r="G186" s="685" t="s">
        <v>685</v>
      </c>
      <c r="H186" s="715"/>
      <c r="I186" s="1675" t="e">
        <f>#REF!</f>
        <v>#REF!</v>
      </c>
      <c r="J186" s="1676"/>
      <c r="K186" s="1675" t="e">
        <f>#REF!</f>
        <v>#REF!</v>
      </c>
      <c r="L186" s="1677"/>
    </row>
    <row r="187" spans="1:12" ht="27.75" customHeight="1" x14ac:dyDescent="0.25">
      <c r="A187" s="677" t="s">
        <v>538</v>
      </c>
      <c r="B187" s="1691" t="s">
        <v>1561</v>
      </c>
      <c r="C187" s="1692"/>
      <c r="D187" s="1692"/>
      <c r="E187" s="1692"/>
      <c r="F187" s="1693"/>
      <c r="G187" s="685" t="s">
        <v>687</v>
      </c>
      <c r="H187" s="715"/>
      <c r="I187" s="1675" t="e">
        <f>#REF!</f>
        <v>#REF!</v>
      </c>
      <c r="J187" s="1676"/>
      <c r="K187" s="1675" t="e">
        <f>#REF!</f>
        <v>#REF!</v>
      </c>
      <c r="L187" s="1677"/>
    </row>
    <row r="188" spans="1:12" ht="27.75" customHeight="1" x14ac:dyDescent="0.25">
      <c r="A188" s="677" t="s">
        <v>680</v>
      </c>
      <c r="B188" s="1672" t="s">
        <v>1766</v>
      </c>
      <c r="C188" s="1673"/>
      <c r="D188" s="1673"/>
      <c r="E188" s="1673"/>
      <c r="F188" s="1674"/>
      <c r="G188" s="685" t="s">
        <v>690</v>
      </c>
      <c r="H188" s="715"/>
      <c r="I188" s="1675" t="e">
        <f>#REF!</f>
        <v>#REF!</v>
      </c>
      <c r="J188" s="1676"/>
      <c r="K188" s="1675" t="e">
        <f>#REF!</f>
        <v>#REF!</v>
      </c>
      <c r="L188" s="1677"/>
    </row>
    <row r="189" spans="1:12" ht="27.75" customHeight="1" x14ac:dyDescent="0.25">
      <c r="A189" s="679" t="s">
        <v>683</v>
      </c>
      <c r="B189" s="1660" t="s">
        <v>1767</v>
      </c>
      <c r="C189" s="1661"/>
      <c r="D189" s="1661"/>
      <c r="E189" s="1661"/>
      <c r="F189" s="1662"/>
      <c r="G189" s="686" t="s">
        <v>692</v>
      </c>
      <c r="H189" s="716"/>
      <c r="I189" s="1663" t="e">
        <f>#REF!</f>
        <v>#REF!</v>
      </c>
      <c r="J189" s="1664"/>
      <c r="K189" s="1663" t="e">
        <f>#REF!</f>
        <v>#REF!</v>
      </c>
      <c r="L189" s="1665"/>
    </row>
    <row r="190" spans="1:12" s="671" customFormat="1" ht="27.75" customHeight="1" thickBot="1" x14ac:dyDescent="0.3">
      <c r="A190" s="677" t="s">
        <v>496</v>
      </c>
      <c r="B190" s="1660" t="s">
        <v>1768</v>
      </c>
      <c r="C190" s="1661"/>
      <c r="D190" s="1661"/>
      <c r="E190" s="1661"/>
      <c r="F190" s="1662"/>
      <c r="G190" s="686" t="s">
        <v>694</v>
      </c>
      <c r="H190" s="716"/>
      <c r="I190" s="1663" t="e">
        <f>#REF!</f>
        <v>#REF!</v>
      </c>
      <c r="J190" s="1664"/>
      <c r="K190" s="1663" t="e">
        <f>#REF!</f>
        <v>#REF!</v>
      </c>
      <c r="L190" s="1665"/>
    </row>
    <row r="191" spans="1:12" s="671" customFormat="1" ht="27.75" customHeight="1" x14ac:dyDescent="0.15">
      <c r="A191" s="419" t="s">
        <v>1483</v>
      </c>
      <c r="B191" s="1683" t="s">
        <v>1550</v>
      </c>
      <c r="C191" s="1684"/>
      <c r="D191" s="1684"/>
      <c r="E191" s="1684"/>
      <c r="F191" s="1685"/>
      <c r="G191" s="661" t="s">
        <v>1485</v>
      </c>
      <c r="H191" s="763"/>
      <c r="I191" s="1490" t="s">
        <v>1551</v>
      </c>
      <c r="J191" s="1491"/>
      <c r="K191" s="1490" t="s">
        <v>1552</v>
      </c>
      <c r="L191" s="1558"/>
    </row>
    <row r="192" spans="1:12" ht="27.75" customHeight="1" x14ac:dyDescent="0.25">
      <c r="A192" s="677" t="s">
        <v>688</v>
      </c>
      <c r="B192" s="1672" t="s">
        <v>1769</v>
      </c>
      <c r="C192" s="1673"/>
      <c r="D192" s="1673"/>
      <c r="E192" s="1673"/>
      <c r="F192" s="1674"/>
      <c r="G192" s="685" t="s">
        <v>696</v>
      </c>
      <c r="H192" s="715"/>
      <c r="I192" s="1675" t="e">
        <f>#REF!</f>
        <v>#REF!</v>
      </c>
      <c r="J192" s="1676"/>
      <c r="K192" s="1675" t="e">
        <f>#REF!</f>
        <v>#REF!</v>
      </c>
      <c r="L192" s="1677"/>
    </row>
    <row r="193" spans="1:12" ht="27.75" customHeight="1" x14ac:dyDescent="0.25">
      <c r="A193" s="679" t="s">
        <v>1677</v>
      </c>
      <c r="B193" s="1660" t="s">
        <v>1770</v>
      </c>
      <c r="C193" s="1661"/>
      <c r="D193" s="1661"/>
      <c r="E193" s="1661"/>
      <c r="F193" s="1662"/>
      <c r="G193" s="686" t="s">
        <v>698</v>
      </c>
      <c r="H193" s="716"/>
      <c r="I193" s="1663" t="e">
        <f>#REF!</f>
        <v>#REF!</v>
      </c>
      <c r="J193" s="1664"/>
      <c r="K193" s="1663" t="e">
        <f>#REF!</f>
        <v>#REF!</v>
      </c>
      <c r="L193" s="1665"/>
    </row>
    <row r="194" spans="1:12" ht="27.75" customHeight="1" x14ac:dyDescent="0.25">
      <c r="A194" s="677" t="s">
        <v>496</v>
      </c>
      <c r="B194" s="1660" t="s">
        <v>1771</v>
      </c>
      <c r="C194" s="1661"/>
      <c r="D194" s="1661"/>
      <c r="E194" s="1661"/>
      <c r="F194" s="1662"/>
      <c r="G194" s="686" t="s">
        <v>700</v>
      </c>
      <c r="H194" s="716"/>
      <c r="I194" s="1663" t="e">
        <f>#REF!</f>
        <v>#REF!</v>
      </c>
      <c r="J194" s="1664"/>
      <c r="K194" s="1663" t="e">
        <f>#REF!</f>
        <v>#REF!</v>
      </c>
      <c r="L194" s="1665"/>
    </row>
    <row r="195" spans="1:12" ht="27.75" customHeight="1" x14ac:dyDescent="0.25">
      <c r="A195" s="677" t="s">
        <v>1678</v>
      </c>
      <c r="B195" s="1672" t="s">
        <v>1772</v>
      </c>
      <c r="C195" s="1673"/>
      <c r="D195" s="1673"/>
      <c r="E195" s="1673"/>
      <c r="F195" s="1674"/>
      <c r="G195" s="685" t="s">
        <v>702</v>
      </c>
      <c r="H195" s="715"/>
      <c r="I195" s="1675" t="e">
        <f>#REF!</f>
        <v>#REF!</v>
      </c>
      <c r="J195" s="1676"/>
      <c r="K195" s="1675" t="e">
        <f>#REF!</f>
        <v>#REF!</v>
      </c>
      <c r="L195" s="1677"/>
    </row>
    <row r="196" spans="1:12" ht="27.75" customHeight="1" x14ac:dyDescent="0.25">
      <c r="A196" s="679" t="s">
        <v>1679</v>
      </c>
      <c r="B196" s="1660" t="s">
        <v>1773</v>
      </c>
      <c r="C196" s="1661"/>
      <c r="D196" s="1661"/>
      <c r="E196" s="1661"/>
      <c r="F196" s="1662"/>
      <c r="G196" s="686" t="s">
        <v>704</v>
      </c>
      <c r="H196" s="716"/>
      <c r="I196" s="1663" t="e">
        <f>#REF!</f>
        <v>#REF!</v>
      </c>
      <c r="J196" s="1664"/>
      <c r="K196" s="1663" t="e">
        <f>#REF!</f>
        <v>#REF!</v>
      </c>
      <c r="L196" s="1665"/>
    </row>
    <row r="197" spans="1:12" ht="27.75" customHeight="1" x14ac:dyDescent="0.25">
      <c r="A197" s="679" t="s">
        <v>496</v>
      </c>
      <c r="B197" s="1660" t="s">
        <v>1044</v>
      </c>
      <c r="C197" s="1661"/>
      <c r="D197" s="1661"/>
      <c r="E197" s="1661"/>
      <c r="F197" s="1662"/>
      <c r="G197" s="686" t="s">
        <v>706</v>
      </c>
      <c r="H197" s="716"/>
      <c r="I197" s="1663" t="e">
        <f>#REF!</f>
        <v>#REF!</v>
      </c>
      <c r="J197" s="1664"/>
      <c r="K197" s="1663" t="e">
        <f>#REF!</f>
        <v>#REF!</v>
      </c>
      <c r="L197" s="1665"/>
    </row>
    <row r="198" spans="1:12" s="671" customFormat="1" ht="27.75" customHeight="1" x14ac:dyDescent="0.25">
      <c r="A198" s="679" t="s">
        <v>499</v>
      </c>
      <c r="B198" s="1660" t="s">
        <v>1774</v>
      </c>
      <c r="C198" s="1661"/>
      <c r="D198" s="1661"/>
      <c r="E198" s="1661"/>
      <c r="F198" s="1662"/>
      <c r="G198" s="686" t="s">
        <v>707</v>
      </c>
      <c r="H198" s="716"/>
      <c r="I198" s="1663" t="e">
        <f>#REF!</f>
        <v>#REF!</v>
      </c>
      <c r="J198" s="1664"/>
      <c r="K198" s="1663" t="e">
        <f>#REF!</f>
        <v>#REF!</v>
      </c>
      <c r="L198" s="1665"/>
    </row>
    <row r="199" spans="1:12" ht="27.75" customHeight="1" x14ac:dyDescent="0.25">
      <c r="A199" s="677" t="s">
        <v>1680</v>
      </c>
      <c r="B199" s="1691" t="s">
        <v>1904</v>
      </c>
      <c r="C199" s="1692"/>
      <c r="D199" s="1692"/>
      <c r="E199" s="1692"/>
      <c r="F199" s="1693"/>
      <c r="G199" s="685" t="s">
        <v>709</v>
      </c>
      <c r="H199" s="715"/>
      <c r="I199" s="1675" t="e">
        <f>#REF!</f>
        <v>#REF!</v>
      </c>
      <c r="J199" s="1676"/>
      <c r="K199" s="1675" t="e">
        <f>#REF!</f>
        <v>#REF!</v>
      </c>
      <c r="L199" s="1677"/>
    </row>
    <row r="200" spans="1:12" ht="27.75" customHeight="1" x14ac:dyDescent="0.25">
      <c r="A200" s="679" t="s">
        <v>1681</v>
      </c>
      <c r="B200" s="1694" t="s">
        <v>1571</v>
      </c>
      <c r="C200" s="1695"/>
      <c r="D200" s="1695"/>
      <c r="E200" s="1695"/>
      <c r="F200" s="1696"/>
      <c r="G200" s="686" t="s">
        <v>711</v>
      </c>
      <c r="H200" s="716"/>
      <c r="I200" s="1663" t="e">
        <f>#REF!</f>
        <v>#REF!</v>
      </c>
      <c r="J200" s="1664"/>
      <c r="K200" s="1663" t="e">
        <f>#REF!</f>
        <v>#REF!</v>
      </c>
      <c r="L200" s="1665"/>
    </row>
    <row r="201" spans="1:12" ht="27.75" customHeight="1" x14ac:dyDescent="0.25">
      <c r="A201" s="679" t="s">
        <v>496</v>
      </c>
      <c r="B201" s="1694" t="s">
        <v>1572</v>
      </c>
      <c r="C201" s="1695"/>
      <c r="D201" s="1695"/>
      <c r="E201" s="1695"/>
      <c r="F201" s="1696"/>
      <c r="G201" s="686" t="s">
        <v>713</v>
      </c>
      <c r="H201" s="716"/>
      <c r="I201" s="1663" t="e">
        <f>#REF!</f>
        <v>#REF!</v>
      </c>
      <c r="J201" s="1664"/>
      <c r="K201" s="1663" t="e">
        <f>#REF!</f>
        <v>#REF!</v>
      </c>
      <c r="L201" s="1665"/>
    </row>
    <row r="202" spans="1:12" s="671" customFormat="1" ht="31.5" customHeight="1" x14ac:dyDescent="0.25">
      <c r="A202" s="677" t="s">
        <v>1682</v>
      </c>
      <c r="B202" s="1691" t="s">
        <v>1905</v>
      </c>
      <c r="C202" s="1692"/>
      <c r="D202" s="1692"/>
      <c r="E202" s="1692"/>
      <c r="F202" s="1693"/>
      <c r="G202" s="685" t="s">
        <v>715</v>
      </c>
      <c r="H202" s="715"/>
      <c r="I202" s="1675" t="e">
        <f>#REF!</f>
        <v>#REF!</v>
      </c>
      <c r="J202" s="1676"/>
      <c r="K202" s="1675" t="e">
        <f>#REF!</f>
        <v>#REF!</v>
      </c>
      <c r="L202" s="1677"/>
    </row>
    <row r="203" spans="1:12" ht="27.75" customHeight="1" x14ac:dyDescent="0.25">
      <c r="A203" s="677" t="s">
        <v>558</v>
      </c>
      <c r="B203" s="1691" t="s">
        <v>1906</v>
      </c>
      <c r="C203" s="1692"/>
      <c r="D203" s="1692"/>
      <c r="E203" s="1692"/>
      <c r="F203" s="1693"/>
      <c r="G203" s="685" t="s">
        <v>717</v>
      </c>
      <c r="H203" s="715"/>
      <c r="I203" s="1675" t="e">
        <f>#REF!</f>
        <v>#REF!</v>
      </c>
      <c r="J203" s="1676"/>
      <c r="K203" s="1675" t="e">
        <f>#REF!</f>
        <v>#REF!</v>
      </c>
      <c r="L203" s="1677"/>
    </row>
    <row r="204" spans="1:12" ht="27.75" customHeight="1" x14ac:dyDescent="0.25">
      <c r="A204" s="677" t="s">
        <v>561</v>
      </c>
      <c r="B204" s="1691" t="s">
        <v>1907</v>
      </c>
      <c r="C204" s="1692"/>
      <c r="D204" s="1692"/>
      <c r="E204" s="1692"/>
      <c r="F204" s="1693"/>
      <c r="G204" s="685" t="s">
        <v>719</v>
      </c>
      <c r="H204" s="715"/>
      <c r="I204" s="1675" t="e">
        <f>#REF!</f>
        <v>#REF!</v>
      </c>
      <c r="J204" s="1676"/>
      <c r="K204" s="1675" t="e">
        <f>#REF!</f>
        <v>#REF!</v>
      </c>
      <c r="L204" s="1677"/>
    </row>
    <row r="205" spans="1:12" s="671" customFormat="1" ht="27.75" customHeight="1" x14ac:dyDescent="0.25">
      <c r="A205" s="677" t="s">
        <v>564</v>
      </c>
      <c r="B205" s="1691" t="s">
        <v>1775</v>
      </c>
      <c r="C205" s="1692"/>
      <c r="D205" s="1692"/>
      <c r="E205" s="1692"/>
      <c r="F205" s="1693"/>
      <c r="G205" s="685" t="s">
        <v>721</v>
      </c>
      <c r="H205" s="716"/>
      <c r="I205" s="1663" t="e">
        <f>#REF!</f>
        <v>#REF!</v>
      </c>
      <c r="J205" s="1664"/>
      <c r="K205" s="1663" t="e">
        <f>#REF!</f>
        <v>#REF!</v>
      </c>
      <c r="L205" s="1665"/>
    </row>
    <row r="206" spans="1:12" s="671" customFormat="1" ht="27.75" customHeight="1" x14ac:dyDescent="0.25">
      <c r="A206" s="679" t="s">
        <v>1674</v>
      </c>
      <c r="B206" s="1660" t="s">
        <v>1776</v>
      </c>
      <c r="C206" s="1661"/>
      <c r="D206" s="1661"/>
      <c r="E206" s="1661"/>
      <c r="F206" s="1662"/>
      <c r="G206" s="686" t="s">
        <v>724</v>
      </c>
      <c r="H206" s="716"/>
      <c r="I206" s="1663" t="e">
        <f>#REF!</f>
        <v>#REF!</v>
      </c>
      <c r="J206" s="1664"/>
      <c r="K206" s="1663" t="e">
        <f>#REF!</f>
        <v>#REF!</v>
      </c>
      <c r="L206" s="1665"/>
    </row>
    <row r="207" spans="1:12" s="671" customFormat="1" ht="31.5" customHeight="1" x14ac:dyDescent="0.25">
      <c r="A207" s="679" t="s">
        <v>1675</v>
      </c>
      <c r="B207" s="1660" t="s">
        <v>1777</v>
      </c>
      <c r="C207" s="1661"/>
      <c r="D207" s="1661"/>
      <c r="E207" s="1661"/>
      <c r="F207" s="1662"/>
      <c r="G207" s="686" t="s">
        <v>727</v>
      </c>
      <c r="H207" s="716"/>
      <c r="I207" s="1663" t="e">
        <f>#REF!</f>
        <v>#REF!</v>
      </c>
      <c r="J207" s="1664"/>
      <c r="K207" s="1663" t="e">
        <f>#REF!</f>
        <v>#REF!</v>
      </c>
      <c r="L207" s="1665"/>
    </row>
    <row r="208" spans="1:12" ht="27.75" customHeight="1" x14ac:dyDescent="0.25">
      <c r="A208" s="679" t="s">
        <v>1676</v>
      </c>
      <c r="B208" s="1660" t="s">
        <v>1778</v>
      </c>
      <c r="C208" s="1661"/>
      <c r="D208" s="1661"/>
      <c r="E208" s="1661"/>
      <c r="F208" s="1662"/>
      <c r="G208" s="686" t="s">
        <v>729</v>
      </c>
      <c r="H208" s="716"/>
      <c r="I208" s="1663" t="e">
        <f>#REF!</f>
        <v>#REF!</v>
      </c>
      <c r="J208" s="1664"/>
      <c r="K208" s="1663" t="e">
        <f>#REF!</f>
        <v>#REF!</v>
      </c>
      <c r="L208" s="1665"/>
    </row>
    <row r="209" spans="1:12" ht="25.5" customHeight="1" x14ac:dyDescent="0.25">
      <c r="A209" s="679" t="s">
        <v>496</v>
      </c>
      <c r="B209" s="1660" t="s">
        <v>1755</v>
      </c>
      <c r="C209" s="1661"/>
      <c r="D209" s="1661"/>
      <c r="E209" s="1661"/>
      <c r="F209" s="1662"/>
      <c r="G209" s="685" t="s">
        <v>731</v>
      </c>
      <c r="H209" s="715"/>
      <c r="I209" s="1663" t="e">
        <f>#REF!</f>
        <v>#REF!</v>
      </c>
      <c r="J209" s="1664"/>
      <c r="K209" s="1663" t="e">
        <f>#REF!</f>
        <v>#REF!</v>
      </c>
      <c r="L209" s="1665"/>
    </row>
    <row r="210" spans="1:12" ht="27.75" customHeight="1" x14ac:dyDescent="0.25">
      <c r="A210" s="793" t="s">
        <v>499</v>
      </c>
      <c r="B210" s="1686" t="s">
        <v>1779</v>
      </c>
      <c r="C210" s="1686"/>
      <c r="D210" s="1687"/>
      <c r="E210" s="1687"/>
      <c r="F210" s="1687"/>
      <c r="G210" s="725" t="s">
        <v>732</v>
      </c>
      <c r="H210" s="722"/>
      <c r="I210" s="1688" t="e">
        <f>#REF!</f>
        <v>#REF!</v>
      </c>
      <c r="J210" s="1689"/>
      <c r="K210" s="1688" t="e">
        <f>#REF!</f>
        <v>#REF!</v>
      </c>
      <c r="L210" s="1690"/>
    </row>
    <row r="211" spans="1:12" ht="32.25" customHeight="1" x14ac:dyDescent="0.25">
      <c r="A211" s="681" t="s">
        <v>502</v>
      </c>
      <c r="B211" s="1660" t="s">
        <v>1780</v>
      </c>
      <c r="C211" s="1661"/>
      <c r="D211" s="1661"/>
      <c r="E211" s="1661"/>
      <c r="F211" s="1662"/>
      <c r="G211" s="686" t="s">
        <v>734</v>
      </c>
      <c r="H211" s="716"/>
      <c r="I211" s="1663" t="e">
        <f>#REF!</f>
        <v>#REF!</v>
      </c>
      <c r="J211" s="1664"/>
      <c r="K211" s="1663" t="e">
        <f>#REF!</f>
        <v>#REF!</v>
      </c>
      <c r="L211" s="1665"/>
    </row>
    <row r="212" spans="1:12" s="671" customFormat="1" ht="27.75" customHeight="1" x14ac:dyDescent="0.25">
      <c r="A212" s="681" t="s">
        <v>505</v>
      </c>
      <c r="B212" s="1660" t="s">
        <v>1781</v>
      </c>
      <c r="C212" s="1661"/>
      <c r="D212" s="1661"/>
      <c r="E212" s="1661"/>
      <c r="F212" s="1662"/>
      <c r="G212" s="686" t="s">
        <v>736</v>
      </c>
      <c r="H212" s="716"/>
      <c r="I212" s="1663" t="e">
        <f>#REF!</f>
        <v>#REF!</v>
      </c>
      <c r="J212" s="1664"/>
      <c r="K212" s="1663" t="e">
        <f>#REF!</f>
        <v>#REF!</v>
      </c>
      <c r="L212" s="1665"/>
    </row>
    <row r="213" spans="1:12" ht="27.75" customHeight="1" x14ac:dyDescent="0.25">
      <c r="A213" s="681" t="s">
        <v>508</v>
      </c>
      <c r="B213" s="1660" t="s">
        <v>1018</v>
      </c>
      <c r="C213" s="1661"/>
      <c r="D213" s="1661"/>
      <c r="E213" s="1661"/>
      <c r="F213" s="1662"/>
      <c r="G213" s="686" t="s">
        <v>738</v>
      </c>
      <c r="H213" s="716"/>
      <c r="I213" s="1663" t="e">
        <f>#REF!</f>
        <v>#REF!</v>
      </c>
      <c r="J213" s="1664"/>
      <c r="K213" s="1663" t="e">
        <f>#REF!</f>
        <v>#REF!</v>
      </c>
      <c r="L213" s="1665"/>
    </row>
    <row r="214" spans="1:12" ht="27.75" customHeight="1" x14ac:dyDescent="0.25">
      <c r="A214" s="681" t="s">
        <v>511</v>
      </c>
      <c r="B214" s="1660" t="s">
        <v>1017</v>
      </c>
      <c r="C214" s="1661"/>
      <c r="D214" s="1661"/>
      <c r="E214" s="1661"/>
      <c r="F214" s="1662"/>
      <c r="G214" s="686" t="s">
        <v>740</v>
      </c>
      <c r="H214" s="716"/>
      <c r="I214" s="1663" t="e">
        <f>#REF!</f>
        <v>#REF!</v>
      </c>
      <c r="J214" s="1664"/>
      <c r="K214" s="1663" t="e">
        <f>#REF!</f>
        <v>#REF!</v>
      </c>
      <c r="L214" s="1665"/>
    </row>
    <row r="215" spans="1:12" ht="27.75" customHeight="1" x14ac:dyDescent="0.25">
      <c r="A215" s="681" t="s">
        <v>532</v>
      </c>
      <c r="B215" s="1660" t="s">
        <v>1782</v>
      </c>
      <c r="C215" s="1661"/>
      <c r="D215" s="1661"/>
      <c r="E215" s="1661"/>
      <c r="F215" s="1662"/>
      <c r="G215" s="686" t="s">
        <v>742</v>
      </c>
      <c r="H215" s="716"/>
      <c r="I215" s="1663" t="e">
        <f>#REF!</f>
        <v>#REF!</v>
      </c>
      <c r="J215" s="1664"/>
      <c r="K215" s="1663" t="e">
        <f>#REF!</f>
        <v>#REF!</v>
      </c>
      <c r="L215" s="1665"/>
    </row>
    <row r="216" spans="1:12" ht="27.75" customHeight="1" x14ac:dyDescent="0.25">
      <c r="A216" s="681" t="s">
        <v>535</v>
      </c>
      <c r="B216" s="1660" t="s">
        <v>1015</v>
      </c>
      <c r="C216" s="1661"/>
      <c r="D216" s="1661"/>
      <c r="E216" s="1661"/>
      <c r="F216" s="1662"/>
      <c r="G216" s="686" t="s">
        <v>744</v>
      </c>
      <c r="H216" s="716"/>
      <c r="I216" s="1663" t="e">
        <f>#REF!</f>
        <v>#REF!</v>
      </c>
      <c r="J216" s="1664"/>
      <c r="K216" s="1663" t="e">
        <f>#REF!</f>
        <v>#REF!</v>
      </c>
      <c r="L216" s="1665"/>
    </row>
    <row r="217" spans="1:12" ht="27.75" customHeight="1" x14ac:dyDescent="0.25">
      <c r="A217" s="681" t="s">
        <v>722</v>
      </c>
      <c r="B217" s="1660" t="s">
        <v>1783</v>
      </c>
      <c r="C217" s="1661"/>
      <c r="D217" s="1661"/>
      <c r="E217" s="1661"/>
      <c r="F217" s="1662"/>
      <c r="G217" s="686" t="s">
        <v>746</v>
      </c>
      <c r="H217" s="716"/>
      <c r="I217" s="1663" t="e">
        <f>#REF!</f>
        <v>#REF!</v>
      </c>
      <c r="J217" s="1664"/>
      <c r="K217" s="1663" t="e">
        <f>#REF!</f>
        <v>#REF!</v>
      </c>
      <c r="L217" s="1665"/>
    </row>
    <row r="218" spans="1:12" ht="27.75" customHeight="1" x14ac:dyDescent="0.25">
      <c r="A218" s="681" t="s">
        <v>725</v>
      </c>
      <c r="B218" s="1660" t="s">
        <v>1784</v>
      </c>
      <c r="C218" s="1661"/>
      <c r="D218" s="1661"/>
      <c r="E218" s="1661"/>
      <c r="F218" s="1662"/>
      <c r="G218" s="686" t="s">
        <v>748</v>
      </c>
      <c r="H218" s="716"/>
      <c r="I218" s="1663" t="e">
        <f>#REF!</f>
        <v>#REF!</v>
      </c>
      <c r="J218" s="1664"/>
      <c r="K218" s="1663" t="e">
        <f>#REF!</f>
        <v>#REF!</v>
      </c>
      <c r="L218" s="1665"/>
    </row>
    <row r="219" spans="1:12" ht="27.75" customHeight="1" thickBot="1" x14ac:dyDescent="0.3">
      <c r="A219" s="766" t="s">
        <v>1683</v>
      </c>
      <c r="B219" s="1666" t="s">
        <v>1013</v>
      </c>
      <c r="C219" s="1667"/>
      <c r="D219" s="1667"/>
      <c r="E219" s="1667"/>
      <c r="F219" s="1668"/>
      <c r="G219" s="764" t="s">
        <v>750</v>
      </c>
      <c r="H219" s="765"/>
      <c r="I219" s="1669" t="e">
        <f>#REF!</f>
        <v>#REF!</v>
      </c>
      <c r="J219" s="1670"/>
      <c r="K219" s="1669" t="e">
        <f>#REF!</f>
        <v>#REF!</v>
      </c>
      <c r="L219" s="1671"/>
    </row>
    <row r="220" spans="1:12" ht="27.75" customHeight="1" x14ac:dyDescent="0.15">
      <c r="A220" s="419" t="s">
        <v>1483</v>
      </c>
      <c r="B220" s="1683" t="s">
        <v>1550</v>
      </c>
      <c r="C220" s="1684"/>
      <c r="D220" s="1684"/>
      <c r="E220" s="1684"/>
      <c r="F220" s="1685"/>
      <c r="G220" s="661" t="s">
        <v>1485</v>
      </c>
      <c r="H220" s="763"/>
      <c r="I220" s="1490" t="s">
        <v>1551</v>
      </c>
      <c r="J220" s="1491"/>
      <c r="K220" s="1490" t="s">
        <v>1552</v>
      </c>
      <c r="L220" s="1558"/>
    </row>
    <row r="221" spans="1:12" ht="27.75" customHeight="1" x14ac:dyDescent="0.25">
      <c r="A221" s="795" t="s">
        <v>577</v>
      </c>
      <c r="B221" s="1672" t="s">
        <v>1785</v>
      </c>
      <c r="C221" s="1673"/>
      <c r="D221" s="1673"/>
      <c r="E221" s="1673"/>
      <c r="F221" s="1674"/>
      <c r="G221" s="685" t="s">
        <v>753</v>
      </c>
      <c r="H221" s="715"/>
      <c r="I221" s="1675" t="e">
        <f>#REF!</f>
        <v>#REF!</v>
      </c>
      <c r="J221" s="1676"/>
      <c r="K221" s="1675" t="e">
        <f>#REF!</f>
        <v>#REF!</v>
      </c>
      <c r="L221" s="1677"/>
    </row>
    <row r="222" spans="1:12" ht="27.75" customHeight="1" x14ac:dyDescent="0.25">
      <c r="A222" s="681" t="s">
        <v>580</v>
      </c>
      <c r="B222" s="1660" t="s">
        <v>1786</v>
      </c>
      <c r="C222" s="1661"/>
      <c r="D222" s="1661"/>
      <c r="E222" s="1661"/>
      <c r="F222" s="1662"/>
      <c r="G222" s="686" t="s">
        <v>756</v>
      </c>
      <c r="H222" s="716"/>
      <c r="I222" s="1663" t="e">
        <f>#REF!</f>
        <v>#REF!</v>
      </c>
      <c r="J222" s="1664"/>
      <c r="K222" s="1663" t="e">
        <f>#REF!</f>
        <v>#REF!</v>
      </c>
      <c r="L222" s="1665"/>
    </row>
    <row r="223" spans="1:12" ht="27.75" customHeight="1" x14ac:dyDescent="0.25">
      <c r="A223" s="681" t="s">
        <v>496</v>
      </c>
      <c r="B223" s="1660" t="s">
        <v>1787</v>
      </c>
      <c r="C223" s="1661"/>
      <c r="D223" s="1661"/>
      <c r="E223" s="1661"/>
      <c r="F223" s="1662"/>
      <c r="G223" s="686" t="s">
        <v>758</v>
      </c>
      <c r="H223" s="716"/>
      <c r="I223" s="1663" t="e">
        <f>#REF!</f>
        <v>#REF!</v>
      </c>
      <c r="J223" s="1664"/>
      <c r="K223" s="1663" t="e">
        <f>#REF!</f>
        <v>#REF!</v>
      </c>
      <c r="L223" s="1665"/>
    </row>
    <row r="224" spans="1:12" ht="27.75" customHeight="1" x14ac:dyDescent="0.25">
      <c r="A224" s="795" t="s">
        <v>595</v>
      </c>
      <c r="B224" s="1672" t="s">
        <v>1788</v>
      </c>
      <c r="C224" s="1673"/>
      <c r="D224" s="1673"/>
      <c r="E224" s="1673"/>
      <c r="F224" s="1674"/>
      <c r="G224" s="685" t="s">
        <v>760</v>
      </c>
      <c r="H224" s="715"/>
      <c r="I224" s="1675" t="e">
        <f>#REF!</f>
        <v>#REF!</v>
      </c>
      <c r="J224" s="1676"/>
      <c r="K224" s="1675" t="e">
        <f>#REF!</f>
        <v>#REF!</v>
      </c>
      <c r="L224" s="1677"/>
    </row>
    <row r="225" spans="1:12" ht="27.75" customHeight="1" x14ac:dyDescent="0.25">
      <c r="A225" s="795" t="s">
        <v>613</v>
      </c>
      <c r="B225" s="1672" t="s">
        <v>1860</v>
      </c>
      <c r="C225" s="1673"/>
      <c r="D225" s="1673"/>
      <c r="E225" s="1673"/>
      <c r="F225" s="1674"/>
      <c r="G225" s="685" t="s">
        <v>762</v>
      </c>
      <c r="H225" s="715"/>
      <c r="I225" s="1675" t="e">
        <f>#REF!</f>
        <v>#REF!</v>
      </c>
      <c r="J225" s="1676"/>
      <c r="K225" s="1675" t="e">
        <f>#REF!</f>
        <v>#REF!</v>
      </c>
      <c r="L225" s="1677"/>
    </row>
    <row r="226" spans="1:12" s="671" customFormat="1" ht="27.75" customHeight="1" x14ac:dyDescent="0.25">
      <c r="A226" s="795" t="s">
        <v>616</v>
      </c>
      <c r="B226" s="1672" t="s">
        <v>1789</v>
      </c>
      <c r="C226" s="1673"/>
      <c r="D226" s="1673"/>
      <c r="E226" s="1673"/>
      <c r="F226" s="1674"/>
      <c r="G226" s="685" t="s">
        <v>764</v>
      </c>
      <c r="H226" s="716"/>
      <c r="I226" s="1663" t="e">
        <f>#REF!</f>
        <v>#REF!</v>
      </c>
      <c r="J226" s="1664"/>
      <c r="K226" s="1663" t="e">
        <f>#REF!</f>
        <v>#REF!</v>
      </c>
      <c r="L226" s="1665"/>
    </row>
    <row r="227" spans="1:12" ht="31.5" customHeight="1" x14ac:dyDescent="0.25">
      <c r="A227" s="681" t="s">
        <v>1674</v>
      </c>
      <c r="B227" s="1660" t="s">
        <v>1790</v>
      </c>
      <c r="C227" s="1661"/>
      <c r="D227" s="1661"/>
      <c r="E227" s="1661"/>
      <c r="F227" s="1662"/>
      <c r="G227" s="686" t="s">
        <v>766</v>
      </c>
      <c r="H227" s="716"/>
      <c r="I227" s="1663" t="e">
        <f>#REF!</f>
        <v>#REF!</v>
      </c>
      <c r="J227" s="1664"/>
      <c r="K227" s="1663" t="e">
        <f>#REF!</f>
        <v>#REF!</v>
      </c>
      <c r="L227" s="1665"/>
    </row>
    <row r="228" spans="1:12" ht="30.75" customHeight="1" x14ac:dyDescent="0.25">
      <c r="A228" s="681" t="s">
        <v>1675</v>
      </c>
      <c r="B228" s="1660" t="s">
        <v>1791</v>
      </c>
      <c r="C228" s="1661"/>
      <c r="D228" s="1661"/>
      <c r="E228" s="1661"/>
      <c r="F228" s="1662"/>
      <c r="G228" s="686" t="s">
        <v>768</v>
      </c>
      <c r="H228" s="716"/>
      <c r="I228" s="1663" t="e">
        <f>#REF!</f>
        <v>#REF!</v>
      </c>
      <c r="J228" s="1664"/>
      <c r="K228" s="1663" t="e">
        <f>#REF!</f>
        <v>#REF!</v>
      </c>
      <c r="L228" s="1665"/>
    </row>
    <row r="229" spans="1:12" ht="31.5" customHeight="1" x14ac:dyDescent="0.25">
      <c r="A229" s="681" t="s">
        <v>1676</v>
      </c>
      <c r="B229" s="1660" t="s">
        <v>1792</v>
      </c>
      <c r="C229" s="1661"/>
      <c r="D229" s="1661"/>
      <c r="E229" s="1661"/>
      <c r="F229" s="1662"/>
      <c r="G229" s="686" t="s">
        <v>1684</v>
      </c>
      <c r="H229" s="716"/>
      <c r="I229" s="1663" t="e">
        <f>#REF!</f>
        <v>#REF!</v>
      </c>
      <c r="J229" s="1664"/>
      <c r="K229" s="1663" t="e">
        <f>#REF!</f>
        <v>#REF!</v>
      </c>
      <c r="L229" s="1665"/>
    </row>
    <row r="230" spans="1:12" ht="27.75" customHeight="1" x14ac:dyDescent="0.25">
      <c r="A230" s="681" t="s">
        <v>496</v>
      </c>
      <c r="B230" s="1660" t="s">
        <v>1010</v>
      </c>
      <c r="C230" s="1661"/>
      <c r="D230" s="1661"/>
      <c r="E230" s="1661"/>
      <c r="F230" s="1662"/>
      <c r="G230" s="686" t="s">
        <v>1685</v>
      </c>
      <c r="H230" s="716"/>
      <c r="I230" s="1663" t="e">
        <f>#REF!</f>
        <v>#REF!</v>
      </c>
      <c r="J230" s="1664"/>
      <c r="K230" s="1663" t="e">
        <f>#REF!</f>
        <v>#REF!</v>
      </c>
      <c r="L230" s="1665"/>
    </row>
    <row r="231" spans="1:12" ht="27.75" customHeight="1" x14ac:dyDescent="0.25">
      <c r="A231" s="681" t="s">
        <v>499</v>
      </c>
      <c r="B231" s="1660" t="s">
        <v>1793</v>
      </c>
      <c r="C231" s="1661"/>
      <c r="D231" s="1661"/>
      <c r="E231" s="1661"/>
      <c r="F231" s="1662"/>
      <c r="G231" s="686" t="s">
        <v>1686</v>
      </c>
      <c r="H231" s="716"/>
      <c r="I231" s="1663" t="e">
        <f>#REF!</f>
        <v>#REF!</v>
      </c>
      <c r="J231" s="1664"/>
      <c r="K231" s="1663" t="e">
        <f>#REF!</f>
        <v>#REF!</v>
      </c>
      <c r="L231" s="1665"/>
    </row>
    <row r="232" spans="1:12" ht="30.75" customHeight="1" x14ac:dyDescent="0.25">
      <c r="A232" s="681" t="s">
        <v>502</v>
      </c>
      <c r="B232" s="1660" t="s">
        <v>1794</v>
      </c>
      <c r="C232" s="1661"/>
      <c r="D232" s="1661"/>
      <c r="E232" s="1661"/>
      <c r="F232" s="1662"/>
      <c r="G232" s="686" t="s">
        <v>1687</v>
      </c>
      <c r="H232" s="716"/>
      <c r="I232" s="1663" t="e">
        <f>#REF!</f>
        <v>#REF!</v>
      </c>
      <c r="J232" s="1664"/>
      <c r="K232" s="1663" t="e">
        <f>#REF!</f>
        <v>#REF!</v>
      </c>
      <c r="L232" s="1665"/>
    </row>
    <row r="233" spans="1:12" ht="27.75" customHeight="1" x14ac:dyDescent="0.25">
      <c r="A233" s="681" t="s">
        <v>505</v>
      </c>
      <c r="B233" s="1660" t="s">
        <v>1795</v>
      </c>
      <c r="C233" s="1661"/>
      <c r="D233" s="1661"/>
      <c r="E233" s="1661"/>
      <c r="F233" s="1662"/>
      <c r="G233" s="686" t="s">
        <v>1688</v>
      </c>
      <c r="H233" s="716"/>
      <c r="I233" s="1663" t="e">
        <f>#REF!</f>
        <v>#REF!</v>
      </c>
      <c r="J233" s="1664"/>
      <c r="K233" s="1663" t="e">
        <f>#REF!</f>
        <v>#REF!</v>
      </c>
      <c r="L233" s="1665"/>
    </row>
    <row r="234" spans="1:12" ht="27.75" customHeight="1" x14ac:dyDescent="0.25">
      <c r="A234" s="681" t="s">
        <v>508</v>
      </c>
      <c r="B234" s="1660" t="s">
        <v>1005</v>
      </c>
      <c r="C234" s="1661"/>
      <c r="D234" s="1661"/>
      <c r="E234" s="1661"/>
      <c r="F234" s="1662"/>
      <c r="G234" s="686" t="s">
        <v>1689</v>
      </c>
      <c r="H234" s="716"/>
      <c r="I234" s="1663" t="e">
        <f>#REF!</f>
        <v>#REF!</v>
      </c>
      <c r="J234" s="1664"/>
      <c r="K234" s="1663" t="e">
        <f>#REF!</f>
        <v>#REF!</v>
      </c>
      <c r="L234" s="1665"/>
    </row>
    <row r="235" spans="1:12" ht="27.75" customHeight="1" x14ac:dyDescent="0.25">
      <c r="A235" s="681" t="s">
        <v>511</v>
      </c>
      <c r="B235" s="1660" t="s">
        <v>1796</v>
      </c>
      <c r="C235" s="1661"/>
      <c r="D235" s="1661"/>
      <c r="E235" s="1661"/>
      <c r="F235" s="1662"/>
      <c r="G235" s="686" t="s">
        <v>1690</v>
      </c>
      <c r="H235" s="716"/>
      <c r="I235" s="1663" t="e">
        <f>#REF!</f>
        <v>#REF!</v>
      </c>
      <c r="J235" s="1664"/>
      <c r="K235" s="1663" t="e">
        <f>#REF!</f>
        <v>#REF!</v>
      </c>
      <c r="L235" s="1665"/>
    </row>
    <row r="236" spans="1:12" s="671" customFormat="1" ht="27.75" customHeight="1" x14ac:dyDescent="0.25">
      <c r="A236" s="681" t="s">
        <v>532</v>
      </c>
      <c r="B236" s="1660" t="s">
        <v>1797</v>
      </c>
      <c r="C236" s="1661"/>
      <c r="D236" s="1661"/>
      <c r="E236" s="1661"/>
      <c r="F236" s="1662"/>
      <c r="G236" s="686" t="s">
        <v>1691</v>
      </c>
      <c r="H236" s="716"/>
      <c r="I236" s="1663" t="e">
        <f>#REF!</f>
        <v>#REF!</v>
      </c>
      <c r="J236" s="1664"/>
      <c r="K236" s="1663" t="e">
        <f>#REF!</f>
        <v>#REF!</v>
      </c>
      <c r="L236" s="1665"/>
    </row>
    <row r="237" spans="1:12" ht="27.75" customHeight="1" x14ac:dyDescent="0.25">
      <c r="A237" s="681" t="s">
        <v>535</v>
      </c>
      <c r="B237" s="1660" t="s">
        <v>1798</v>
      </c>
      <c r="C237" s="1661"/>
      <c r="D237" s="1661"/>
      <c r="E237" s="1661"/>
      <c r="F237" s="1662"/>
      <c r="G237" s="686" t="s">
        <v>1692</v>
      </c>
      <c r="H237" s="716"/>
      <c r="I237" s="1663" t="e">
        <f>#REF!</f>
        <v>#REF!</v>
      </c>
      <c r="J237" s="1664"/>
      <c r="K237" s="1663" t="e">
        <f>#REF!</f>
        <v>#REF!</v>
      </c>
      <c r="L237" s="1665"/>
    </row>
    <row r="238" spans="1:12" ht="27.75" customHeight="1" x14ac:dyDescent="0.25">
      <c r="A238" s="681" t="s">
        <v>722</v>
      </c>
      <c r="B238" s="1660" t="s">
        <v>1799</v>
      </c>
      <c r="C238" s="1661"/>
      <c r="D238" s="1661"/>
      <c r="E238" s="1661"/>
      <c r="F238" s="1662"/>
      <c r="G238" s="686" t="s">
        <v>1693</v>
      </c>
      <c r="H238" s="716"/>
      <c r="I238" s="1663" t="e">
        <f>#REF!</f>
        <v>#REF!</v>
      </c>
      <c r="J238" s="1664"/>
      <c r="K238" s="1663" t="e">
        <f>#REF!</f>
        <v>#REF!</v>
      </c>
      <c r="L238" s="1665"/>
    </row>
    <row r="239" spans="1:12" ht="27.75" customHeight="1" x14ac:dyDescent="0.25">
      <c r="A239" s="795" t="s">
        <v>751</v>
      </c>
      <c r="B239" s="1672" t="s">
        <v>1800</v>
      </c>
      <c r="C239" s="1673"/>
      <c r="D239" s="1673"/>
      <c r="E239" s="1673"/>
      <c r="F239" s="1674"/>
      <c r="G239" s="685" t="s">
        <v>1694</v>
      </c>
      <c r="H239" s="715"/>
      <c r="I239" s="1675" t="e">
        <f>#REF!</f>
        <v>#REF!</v>
      </c>
      <c r="J239" s="1676"/>
      <c r="K239" s="1675" t="e">
        <f>#REF!</f>
        <v>#REF!</v>
      </c>
      <c r="L239" s="1677"/>
    </row>
    <row r="240" spans="1:12" s="671" customFormat="1" ht="27.75" customHeight="1" x14ac:dyDescent="0.25">
      <c r="A240" s="681" t="s">
        <v>754</v>
      </c>
      <c r="B240" s="1660" t="s">
        <v>1801</v>
      </c>
      <c r="C240" s="1661"/>
      <c r="D240" s="1661"/>
      <c r="E240" s="1661"/>
      <c r="F240" s="1662"/>
      <c r="G240" s="686" t="s">
        <v>1695</v>
      </c>
      <c r="H240" s="716"/>
      <c r="I240" s="1663" t="e">
        <f>#REF!</f>
        <v>#REF!</v>
      </c>
      <c r="J240" s="1664"/>
      <c r="K240" s="1663" t="e">
        <f>#REF!</f>
        <v>#REF!</v>
      </c>
      <c r="L240" s="1665"/>
    </row>
    <row r="241" spans="1:12" s="671" customFormat="1" ht="27.75" customHeight="1" x14ac:dyDescent="0.25">
      <c r="A241" s="681" t="s">
        <v>496</v>
      </c>
      <c r="B241" s="1660" t="s">
        <v>1802</v>
      </c>
      <c r="C241" s="1661"/>
      <c r="D241" s="1661"/>
      <c r="E241" s="1661"/>
      <c r="F241" s="1662"/>
      <c r="G241" s="686" t="s">
        <v>1696</v>
      </c>
      <c r="H241" s="716"/>
      <c r="I241" s="1663" t="e">
        <f>#REF!</f>
        <v>#REF!</v>
      </c>
      <c r="J241" s="1664"/>
      <c r="K241" s="1663" t="e">
        <f>#REF!</f>
        <v>#REF!</v>
      </c>
      <c r="L241" s="1665"/>
    </row>
    <row r="242" spans="1:12" s="671" customFormat="1" ht="27.75" customHeight="1" x14ac:dyDescent="0.25">
      <c r="A242" s="792" t="s">
        <v>1697</v>
      </c>
      <c r="B242" s="1678" t="s">
        <v>1803</v>
      </c>
      <c r="C242" s="1678"/>
      <c r="D242" s="1679"/>
      <c r="E242" s="1679"/>
      <c r="F242" s="1679"/>
      <c r="G242" s="726" t="s">
        <v>1698</v>
      </c>
      <c r="H242" s="727"/>
      <c r="I242" s="1680" t="e">
        <f>#REF!</f>
        <v>#REF!</v>
      </c>
      <c r="J242" s="1681"/>
      <c r="K242" s="1680" t="e">
        <f>#REF!</f>
        <v>#REF!</v>
      </c>
      <c r="L242" s="1682"/>
    </row>
    <row r="243" spans="1:12" s="671" customFormat="1" ht="27.75" customHeight="1" x14ac:dyDescent="0.25">
      <c r="A243" s="772" t="s">
        <v>1699</v>
      </c>
      <c r="B243" s="1672" t="s">
        <v>1001</v>
      </c>
      <c r="C243" s="1673"/>
      <c r="D243" s="1673"/>
      <c r="E243" s="1673"/>
      <c r="F243" s="1674"/>
      <c r="G243" s="685" t="s">
        <v>1700</v>
      </c>
      <c r="H243" s="715"/>
      <c r="I243" s="1675" t="e">
        <f>#REF!</f>
        <v>#REF!</v>
      </c>
      <c r="J243" s="1676"/>
      <c r="K243" s="1675" t="e">
        <f>#REF!</f>
        <v>#REF!</v>
      </c>
      <c r="L243" s="1677"/>
    </row>
    <row r="244" spans="1:12" s="671" customFormat="1" ht="27.75" customHeight="1" x14ac:dyDescent="0.25">
      <c r="A244" s="772" t="s">
        <v>627</v>
      </c>
      <c r="B244" s="1672" t="s">
        <v>1804</v>
      </c>
      <c r="C244" s="1673"/>
      <c r="D244" s="1673"/>
      <c r="E244" s="1673"/>
      <c r="F244" s="1674"/>
      <c r="G244" s="685" t="s">
        <v>1701</v>
      </c>
      <c r="H244" s="715"/>
      <c r="I244" s="1675" t="e">
        <f>#REF!</f>
        <v>#REF!</v>
      </c>
      <c r="J244" s="1676"/>
      <c r="K244" s="1675" t="e">
        <f>#REF!</f>
        <v>#REF!</v>
      </c>
      <c r="L244" s="1677"/>
    </row>
    <row r="245" spans="1:12" s="671" customFormat="1" ht="27.75" customHeight="1" x14ac:dyDescent="0.25">
      <c r="A245" s="781" t="s">
        <v>630</v>
      </c>
      <c r="B245" s="1660" t="s">
        <v>996</v>
      </c>
      <c r="C245" s="1661"/>
      <c r="D245" s="1661"/>
      <c r="E245" s="1661"/>
      <c r="F245" s="1662"/>
      <c r="G245" s="686" t="s">
        <v>1702</v>
      </c>
      <c r="H245" s="716"/>
      <c r="I245" s="1663" t="e">
        <f>#REF!</f>
        <v>#REF!</v>
      </c>
      <c r="J245" s="1664"/>
      <c r="K245" s="1663" t="e">
        <f>#REF!</f>
        <v>#REF!</v>
      </c>
      <c r="L245" s="1665"/>
    </row>
    <row r="246" spans="1:12" s="671" customFormat="1" ht="27.75" customHeight="1" x14ac:dyDescent="0.25">
      <c r="A246" s="781" t="s">
        <v>496</v>
      </c>
      <c r="B246" s="1660" t="s">
        <v>995</v>
      </c>
      <c r="C246" s="1661"/>
      <c r="D246" s="1661"/>
      <c r="E246" s="1661"/>
      <c r="F246" s="1662"/>
      <c r="G246" s="686" t="s">
        <v>1703</v>
      </c>
      <c r="H246" s="716"/>
      <c r="I246" s="1663" t="e">
        <f>#REF!</f>
        <v>#REF!</v>
      </c>
      <c r="J246" s="1664"/>
      <c r="K246" s="1663" t="e">
        <f>#REF!</f>
        <v>#REF!</v>
      </c>
      <c r="L246" s="1665"/>
    </row>
    <row r="247" spans="1:12" s="671" customFormat="1" ht="27.75" customHeight="1" x14ac:dyDescent="0.25">
      <c r="A247" s="781" t="s">
        <v>499</v>
      </c>
      <c r="B247" s="1660" t="s">
        <v>1805</v>
      </c>
      <c r="C247" s="1661"/>
      <c r="D247" s="1661"/>
      <c r="E247" s="1661"/>
      <c r="F247" s="1662"/>
      <c r="G247" s="686" t="s">
        <v>1704</v>
      </c>
      <c r="H247" s="716"/>
      <c r="I247" s="1663" t="e">
        <f>#REF!</f>
        <v>#REF!</v>
      </c>
      <c r="J247" s="1664"/>
      <c r="K247" s="1663" t="e">
        <f>#REF!</f>
        <v>#REF!</v>
      </c>
      <c r="L247" s="1665"/>
    </row>
    <row r="248" spans="1:12" ht="27.75" customHeight="1" thickBot="1" x14ac:dyDescent="0.3">
      <c r="A248" s="790" t="s">
        <v>502</v>
      </c>
      <c r="B248" s="1666" t="s">
        <v>1806</v>
      </c>
      <c r="C248" s="1667"/>
      <c r="D248" s="1667"/>
      <c r="E248" s="1667"/>
      <c r="F248" s="1668"/>
      <c r="G248" s="764" t="s">
        <v>1705</v>
      </c>
      <c r="H248" s="765"/>
      <c r="I248" s="1669" t="e">
        <f>#REF!</f>
        <v>#REF!</v>
      </c>
      <c r="J248" s="1670"/>
      <c r="K248" s="1669" t="e">
        <f>#REF!</f>
        <v>#REF!</v>
      </c>
      <c r="L248" s="1671"/>
    </row>
    <row r="249" spans="1:12" ht="27.75" customHeight="1" x14ac:dyDescent="0.25">
      <c r="A249" s="673"/>
      <c r="B249" s="674"/>
      <c r="C249" s="674"/>
      <c r="D249" s="682"/>
      <c r="E249" s="682"/>
      <c r="F249" s="682"/>
      <c r="G249" s="675"/>
      <c r="H249" s="675"/>
      <c r="I249" s="676"/>
      <c r="J249" s="676"/>
      <c r="K249" s="676"/>
      <c r="L249" s="676"/>
    </row>
    <row r="250" spans="1:12" ht="24.75" customHeight="1" x14ac:dyDescent="0.25"/>
    <row r="251" spans="1:12" ht="24.75" customHeight="1" x14ac:dyDescent="0.25"/>
    <row r="252" spans="1:12" ht="24.75" customHeight="1" x14ac:dyDescent="0.25"/>
  </sheetData>
  <mergeCells count="816">
    <mergeCell ref="A4:A6"/>
    <mergeCell ref="B4:B6"/>
    <mergeCell ref="D4:D6"/>
    <mergeCell ref="E4:J4"/>
    <mergeCell ref="K4:L5"/>
    <mergeCell ref="E5:E6"/>
    <mergeCell ref="F5:G5"/>
    <mergeCell ref="I5:J6"/>
    <mergeCell ref="F6:G6"/>
    <mergeCell ref="K6:L6"/>
    <mergeCell ref="A9:A10"/>
    <mergeCell ref="B9:B10"/>
    <mergeCell ref="D9:D10"/>
    <mergeCell ref="E9:G9"/>
    <mergeCell ref="I9:K9"/>
    <mergeCell ref="E10:G10"/>
    <mergeCell ref="J10:L10"/>
    <mergeCell ref="A7:A8"/>
    <mergeCell ref="B7:B8"/>
    <mergeCell ref="D7:D8"/>
    <mergeCell ref="E7:G7"/>
    <mergeCell ref="I7:K7"/>
    <mergeCell ref="E8:G8"/>
    <mergeCell ref="J8:L8"/>
    <mergeCell ref="A13:A14"/>
    <mergeCell ref="B13:B14"/>
    <mergeCell ref="D13:D14"/>
    <mergeCell ref="E13:G13"/>
    <mergeCell ref="I13:K13"/>
    <mergeCell ref="E14:G14"/>
    <mergeCell ref="J14:L14"/>
    <mergeCell ref="A11:A12"/>
    <mergeCell ref="B11:B12"/>
    <mergeCell ref="D11:D12"/>
    <mergeCell ref="E11:G11"/>
    <mergeCell ref="I11:K11"/>
    <mergeCell ref="E12:G12"/>
    <mergeCell ref="J12:L12"/>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29:A30"/>
    <mergeCell ref="B29:B30"/>
    <mergeCell ref="D29:D30"/>
    <mergeCell ref="E29:G29"/>
    <mergeCell ref="I29:K29"/>
    <mergeCell ref="E30:G30"/>
    <mergeCell ref="J30:L30"/>
    <mergeCell ref="A27:A28"/>
    <mergeCell ref="B27:B28"/>
    <mergeCell ref="D27:D28"/>
    <mergeCell ref="E27:G27"/>
    <mergeCell ref="I27:K27"/>
    <mergeCell ref="E28:G28"/>
    <mergeCell ref="J28:L28"/>
    <mergeCell ref="A33:A34"/>
    <mergeCell ref="B33:B34"/>
    <mergeCell ref="D33:D34"/>
    <mergeCell ref="E33:G33"/>
    <mergeCell ref="I33:K33"/>
    <mergeCell ref="E34:G34"/>
    <mergeCell ref="J34:L34"/>
    <mergeCell ref="A31:A32"/>
    <mergeCell ref="B31:B32"/>
    <mergeCell ref="D31:D32"/>
    <mergeCell ref="E31:G31"/>
    <mergeCell ref="I31:K31"/>
    <mergeCell ref="E32:G32"/>
    <mergeCell ref="J32:L32"/>
    <mergeCell ref="A35:A37"/>
    <mergeCell ref="B35:B37"/>
    <mergeCell ref="D35:D37"/>
    <mergeCell ref="E35:J35"/>
    <mergeCell ref="K35:L36"/>
    <mergeCell ref="E36:E37"/>
    <mergeCell ref="F36:G36"/>
    <mergeCell ref="I36:J37"/>
    <mergeCell ref="F37:G37"/>
    <mergeCell ref="K37:L37"/>
    <mergeCell ref="A40:A41"/>
    <mergeCell ref="B40:B41"/>
    <mergeCell ref="D40:D41"/>
    <mergeCell ref="E40:G40"/>
    <mergeCell ref="I40:K40"/>
    <mergeCell ref="E41:G41"/>
    <mergeCell ref="J41:L41"/>
    <mergeCell ref="A38:A39"/>
    <mergeCell ref="B38:B39"/>
    <mergeCell ref="D38:D39"/>
    <mergeCell ref="E38:G38"/>
    <mergeCell ref="I38:K38"/>
    <mergeCell ref="E39:G39"/>
    <mergeCell ref="J39:L39"/>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48:A49"/>
    <mergeCell ref="B48:B49"/>
    <mergeCell ref="D48:D49"/>
    <mergeCell ref="E48:G48"/>
    <mergeCell ref="I48:K48"/>
    <mergeCell ref="E49:G49"/>
    <mergeCell ref="J49:L49"/>
    <mergeCell ref="A46:A47"/>
    <mergeCell ref="B46:B47"/>
    <mergeCell ref="D46:D47"/>
    <mergeCell ref="E46:G46"/>
    <mergeCell ref="I46:K46"/>
    <mergeCell ref="E47:G47"/>
    <mergeCell ref="J47:L47"/>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60:A61"/>
    <mergeCell ref="B60:B61"/>
    <mergeCell ref="D60:D61"/>
    <mergeCell ref="E60:G60"/>
    <mergeCell ref="I60:K60"/>
    <mergeCell ref="E61:G61"/>
    <mergeCell ref="J61:L61"/>
    <mergeCell ref="A58:A59"/>
    <mergeCell ref="B58:B59"/>
    <mergeCell ref="D58:D59"/>
    <mergeCell ref="E58:G58"/>
    <mergeCell ref="I58:K58"/>
    <mergeCell ref="E59:G59"/>
    <mergeCell ref="J59:L59"/>
    <mergeCell ref="A64:A65"/>
    <mergeCell ref="B64:B65"/>
    <mergeCell ref="D64:D65"/>
    <mergeCell ref="E64:G64"/>
    <mergeCell ref="I64:K64"/>
    <mergeCell ref="E65:G65"/>
    <mergeCell ref="J65:L65"/>
    <mergeCell ref="A62:A63"/>
    <mergeCell ref="B62:B63"/>
    <mergeCell ref="D62:D63"/>
    <mergeCell ref="E62:G62"/>
    <mergeCell ref="I62:K62"/>
    <mergeCell ref="E63:G63"/>
    <mergeCell ref="J63:L63"/>
    <mergeCell ref="A66:A68"/>
    <mergeCell ref="B66:B68"/>
    <mergeCell ref="D66:D68"/>
    <mergeCell ref="E66:J66"/>
    <mergeCell ref="K66:L67"/>
    <mergeCell ref="E67:E68"/>
    <mergeCell ref="F67:G67"/>
    <mergeCell ref="I67:J68"/>
    <mergeCell ref="F68:G68"/>
    <mergeCell ref="K68:L68"/>
    <mergeCell ref="A71:A72"/>
    <mergeCell ref="B71:B72"/>
    <mergeCell ref="D71:D72"/>
    <mergeCell ref="E71:G71"/>
    <mergeCell ref="I71:K71"/>
    <mergeCell ref="E72:G72"/>
    <mergeCell ref="J72:L72"/>
    <mergeCell ref="A69:A70"/>
    <mergeCell ref="B69:B70"/>
    <mergeCell ref="D69:D70"/>
    <mergeCell ref="E69:G69"/>
    <mergeCell ref="I69:K69"/>
    <mergeCell ref="E70:G70"/>
    <mergeCell ref="J70:L70"/>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95:A96"/>
    <mergeCell ref="B95:B96"/>
    <mergeCell ref="D95:D96"/>
    <mergeCell ref="E95:G95"/>
    <mergeCell ref="I95:K95"/>
    <mergeCell ref="E96:G96"/>
    <mergeCell ref="J96:L96"/>
    <mergeCell ref="A93:A94"/>
    <mergeCell ref="B93:B94"/>
    <mergeCell ref="D93:D94"/>
    <mergeCell ref="E93:G93"/>
    <mergeCell ref="I93:K93"/>
    <mergeCell ref="E94:G94"/>
    <mergeCell ref="J94:L94"/>
    <mergeCell ref="A97:A99"/>
    <mergeCell ref="B97:B99"/>
    <mergeCell ref="D97:D99"/>
    <mergeCell ref="E97:J97"/>
    <mergeCell ref="K97:L98"/>
    <mergeCell ref="E98:E99"/>
    <mergeCell ref="F98:G98"/>
    <mergeCell ref="I98:J99"/>
    <mergeCell ref="F99:G99"/>
    <mergeCell ref="K99:L99"/>
    <mergeCell ref="A102:A103"/>
    <mergeCell ref="B102:B103"/>
    <mergeCell ref="D102:D103"/>
    <mergeCell ref="E102:G102"/>
    <mergeCell ref="I102:K102"/>
    <mergeCell ref="E103:G103"/>
    <mergeCell ref="J103:L103"/>
    <mergeCell ref="A100:A101"/>
    <mergeCell ref="B100:B101"/>
    <mergeCell ref="D100:D101"/>
    <mergeCell ref="E100:G100"/>
    <mergeCell ref="I100:K100"/>
    <mergeCell ref="E101:G101"/>
    <mergeCell ref="J101:L101"/>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8:A130"/>
    <mergeCell ref="B128:B130"/>
    <mergeCell ref="D128:D130"/>
    <mergeCell ref="E128:J128"/>
    <mergeCell ref="K128:L129"/>
    <mergeCell ref="E129:E130"/>
    <mergeCell ref="F129:G129"/>
    <mergeCell ref="I129:J130"/>
    <mergeCell ref="F130:G130"/>
    <mergeCell ref="K130:L130"/>
    <mergeCell ref="A133:A134"/>
    <mergeCell ref="B133:B134"/>
    <mergeCell ref="D133:D134"/>
    <mergeCell ref="E133:G133"/>
    <mergeCell ref="I133:K133"/>
    <mergeCell ref="E134:G134"/>
    <mergeCell ref="J134:L134"/>
    <mergeCell ref="A131:A132"/>
    <mergeCell ref="B131:B132"/>
    <mergeCell ref="D131:D132"/>
    <mergeCell ref="E131:G131"/>
    <mergeCell ref="I131:K131"/>
    <mergeCell ref="E132:G132"/>
    <mergeCell ref="J132:L132"/>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41:A142"/>
    <mergeCell ref="B141:B142"/>
    <mergeCell ref="D141:D142"/>
    <mergeCell ref="E141:G141"/>
    <mergeCell ref="I141:K141"/>
    <mergeCell ref="E142:G142"/>
    <mergeCell ref="J142:L142"/>
    <mergeCell ref="A139:A140"/>
    <mergeCell ref="B139:B140"/>
    <mergeCell ref="D139:D140"/>
    <mergeCell ref="E139:G139"/>
    <mergeCell ref="I139:K139"/>
    <mergeCell ref="E140:G140"/>
    <mergeCell ref="J140:L140"/>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A153:A154"/>
    <mergeCell ref="B153:B154"/>
    <mergeCell ref="D153:D154"/>
    <mergeCell ref="E153:G153"/>
    <mergeCell ref="I153:K153"/>
    <mergeCell ref="E154:G154"/>
    <mergeCell ref="J154:L154"/>
    <mergeCell ref="A151:A152"/>
    <mergeCell ref="B151:B152"/>
    <mergeCell ref="D151:D152"/>
    <mergeCell ref="E151:G151"/>
    <mergeCell ref="I151:K151"/>
    <mergeCell ref="E152:G152"/>
    <mergeCell ref="J152:L152"/>
    <mergeCell ref="A157:A158"/>
    <mergeCell ref="B157:B158"/>
    <mergeCell ref="D157:D158"/>
    <mergeCell ref="E157:G157"/>
    <mergeCell ref="I157:K157"/>
    <mergeCell ref="E158:G158"/>
    <mergeCell ref="J158:L158"/>
    <mergeCell ref="A155:A156"/>
    <mergeCell ref="B155:B156"/>
    <mergeCell ref="D155:D156"/>
    <mergeCell ref="E155:G155"/>
    <mergeCell ref="I155:K155"/>
    <mergeCell ref="E156:G156"/>
    <mergeCell ref="J156:L156"/>
    <mergeCell ref="A162:A163"/>
    <mergeCell ref="B162:B163"/>
    <mergeCell ref="D162:D163"/>
    <mergeCell ref="E162:G162"/>
    <mergeCell ref="I162:K162"/>
    <mergeCell ref="E163:G163"/>
    <mergeCell ref="J163:L163"/>
    <mergeCell ref="A159:A161"/>
    <mergeCell ref="B159:B161"/>
    <mergeCell ref="D159:D161"/>
    <mergeCell ref="E159:J159"/>
    <mergeCell ref="K159:L160"/>
    <mergeCell ref="E160:E161"/>
    <mergeCell ref="F160:G160"/>
    <mergeCell ref="I160:J161"/>
    <mergeCell ref="F161:G161"/>
    <mergeCell ref="K161:L161"/>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A174:A175"/>
    <mergeCell ref="B174:B175"/>
    <mergeCell ref="D174:D175"/>
    <mergeCell ref="E174:G174"/>
    <mergeCell ref="I174:K174"/>
    <mergeCell ref="E175:G175"/>
    <mergeCell ref="J175:L175"/>
    <mergeCell ref="A172:A173"/>
    <mergeCell ref="B172:B173"/>
    <mergeCell ref="D172:D173"/>
    <mergeCell ref="E172:G172"/>
    <mergeCell ref="I172:K172"/>
    <mergeCell ref="E173:G173"/>
    <mergeCell ref="J173:L173"/>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87:F187"/>
    <mergeCell ref="I187:J187"/>
    <mergeCell ref="K187:L187"/>
    <mergeCell ref="B188:F188"/>
    <mergeCell ref="I188:J188"/>
    <mergeCell ref="K188:L188"/>
    <mergeCell ref="B185:F185"/>
    <mergeCell ref="I185:J185"/>
    <mergeCell ref="K185:L185"/>
    <mergeCell ref="B186:F186"/>
    <mergeCell ref="I186:J186"/>
    <mergeCell ref="K186:L186"/>
    <mergeCell ref="B191:F191"/>
    <mergeCell ref="I191:J191"/>
    <mergeCell ref="K191:L191"/>
    <mergeCell ref="B192:F192"/>
    <mergeCell ref="I192:J192"/>
    <mergeCell ref="K192:L192"/>
    <mergeCell ref="B189:F189"/>
    <mergeCell ref="I189:J189"/>
    <mergeCell ref="K189:L189"/>
    <mergeCell ref="B190:F190"/>
    <mergeCell ref="I190:J190"/>
    <mergeCell ref="K190:L190"/>
    <mergeCell ref="B195:F195"/>
    <mergeCell ref="I195:J195"/>
    <mergeCell ref="K195:L195"/>
    <mergeCell ref="B196:F196"/>
    <mergeCell ref="I196:J196"/>
    <mergeCell ref="K196:L196"/>
    <mergeCell ref="B193:F193"/>
    <mergeCell ref="I193:J193"/>
    <mergeCell ref="K193:L193"/>
    <mergeCell ref="B194:F194"/>
    <mergeCell ref="I194:J194"/>
    <mergeCell ref="K194:L194"/>
    <mergeCell ref="B199:F199"/>
    <mergeCell ref="I199:J199"/>
    <mergeCell ref="K199:L199"/>
    <mergeCell ref="B200:F200"/>
    <mergeCell ref="I200:J200"/>
    <mergeCell ref="K200:L200"/>
    <mergeCell ref="B197:F197"/>
    <mergeCell ref="I197:J197"/>
    <mergeCell ref="K197:L197"/>
    <mergeCell ref="B198:F198"/>
    <mergeCell ref="I198:J198"/>
    <mergeCell ref="K198:L198"/>
    <mergeCell ref="B203:F203"/>
    <mergeCell ref="I203:J203"/>
    <mergeCell ref="K203:L203"/>
    <mergeCell ref="B204:F204"/>
    <mergeCell ref="I204:J204"/>
    <mergeCell ref="K204:L204"/>
    <mergeCell ref="B201:F201"/>
    <mergeCell ref="I201:J201"/>
    <mergeCell ref="K201:L201"/>
    <mergeCell ref="B202:F202"/>
    <mergeCell ref="I202:J202"/>
    <mergeCell ref="K202:L202"/>
    <mergeCell ref="B207:F207"/>
    <mergeCell ref="I207:J207"/>
    <mergeCell ref="K207:L207"/>
    <mergeCell ref="B208:F208"/>
    <mergeCell ref="I208:J208"/>
    <mergeCell ref="K208:L208"/>
    <mergeCell ref="B205:F205"/>
    <mergeCell ref="I205:J205"/>
    <mergeCell ref="K205:L205"/>
    <mergeCell ref="B206:F206"/>
    <mergeCell ref="I206:J206"/>
    <mergeCell ref="K206:L206"/>
    <mergeCell ref="B211:F211"/>
    <mergeCell ref="I211:J211"/>
    <mergeCell ref="K211:L211"/>
    <mergeCell ref="B212:F212"/>
    <mergeCell ref="I212:J212"/>
    <mergeCell ref="K212:L212"/>
    <mergeCell ref="B209:F209"/>
    <mergeCell ref="I209:J209"/>
    <mergeCell ref="K209:L209"/>
    <mergeCell ref="B210:F210"/>
    <mergeCell ref="I210:J210"/>
    <mergeCell ref="K210:L210"/>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9:F219"/>
    <mergeCell ref="I219:J219"/>
    <mergeCell ref="K219:L219"/>
    <mergeCell ref="B220:F220"/>
    <mergeCell ref="I220:J220"/>
    <mergeCell ref="K220:L220"/>
    <mergeCell ref="B217:F217"/>
    <mergeCell ref="I217:J217"/>
    <mergeCell ref="K217:L217"/>
    <mergeCell ref="B218:F218"/>
    <mergeCell ref="I218:J218"/>
    <mergeCell ref="K218:L218"/>
    <mergeCell ref="B223:F223"/>
    <mergeCell ref="I223:J223"/>
    <mergeCell ref="K223:L223"/>
    <mergeCell ref="B224:F224"/>
    <mergeCell ref="I224:J224"/>
    <mergeCell ref="K224:L224"/>
    <mergeCell ref="B221:F221"/>
    <mergeCell ref="I221:J221"/>
    <mergeCell ref="K221:L221"/>
    <mergeCell ref="B222:F222"/>
    <mergeCell ref="I222:J222"/>
    <mergeCell ref="K222:L222"/>
    <mergeCell ref="B227:F227"/>
    <mergeCell ref="I227:J227"/>
    <mergeCell ref="K227:L227"/>
    <mergeCell ref="B228:F228"/>
    <mergeCell ref="I228:J228"/>
    <mergeCell ref="K228:L228"/>
    <mergeCell ref="B225:F225"/>
    <mergeCell ref="I225:J225"/>
    <mergeCell ref="K225:L225"/>
    <mergeCell ref="B226:F226"/>
    <mergeCell ref="I226:J226"/>
    <mergeCell ref="K226:L226"/>
    <mergeCell ref="B231:F231"/>
    <mergeCell ref="I231:J231"/>
    <mergeCell ref="K231:L231"/>
    <mergeCell ref="B232:F232"/>
    <mergeCell ref="I232:J232"/>
    <mergeCell ref="K232:L232"/>
    <mergeCell ref="B229:F229"/>
    <mergeCell ref="I229:J229"/>
    <mergeCell ref="K229:L229"/>
    <mergeCell ref="B230:F230"/>
    <mergeCell ref="I230:J230"/>
    <mergeCell ref="K230:L230"/>
    <mergeCell ref="B235:F235"/>
    <mergeCell ref="I235:J235"/>
    <mergeCell ref="K235:L235"/>
    <mergeCell ref="B236:F236"/>
    <mergeCell ref="I236:J236"/>
    <mergeCell ref="K236:L236"/>
    <mergeCell ref="B233:F233"/>
    <mergeCell ref="I233:J233"/>
    <mergeCell ref="K233:L233"/>
    <mergeCell ref="B234:F234"/>
    <mergeCell ref="I234:J234"/>
    <mergeCell ref="K234:L234"/>
    <mergeCell ref="B239:F239"/>
    <mergeCell ref="I239:J239"/>
    <mergeCell ref="K239:L239"/>
    <mergeCell ref="B240:F240"/>
    <mergeCell ref="I240:J240"/>
    <mergeCell ref="K240:L240"/>
    <mergeCell ref="B237:F237"/>
    <mergeCell ref="I237:J237"/>
    <mergeCell ref="K237:L237"/>
    <mergeCell ref="B238:F238"/>
    <mergeCell ref="I238:J238"/>
    <mergeCell ref="K238:L238"/>
    <mergeCell ref="B243:F243"/>
    <mergeCell ref="I243:J243"/>
    <mergeCell ref="K243:L243"/>
    <mergeCell ref="B244:F244"/>
    <mergeCell ref="I244:J244"/>
    <mergeCell ref="K244:L244"/>
    <mergeCell ref="B241:F241"/>
    <mergeCell ref="I241:J241"/>
    <mergeCell ref="K241:L241"/>
    <mergeCell ref="B242:F242"/>
    <mergeCell ref="I242:J242"/>
    <mergeCell ref="K242:L242"/>
    <mergeCell ref="B247:F247"/>
    <mergeCell ref="I247:J247"/>
    <mergeCell ref="K247:L247"/>
    <mergeCell ref="B248:F248"/>
    <mergeCell ref="I248:J248"/>
    <mergeCell ref="K248:L248"/>
    <mergeCell ref="B245:F245"/>
    <mergeCell ref="I245:J245"/>
    <mergeCell ref="K245:L245"/>
    <mergeCell ref="B246:F246"/>
    <mergeCell ref="I246:J246"/>
    <mergeCell ref="K246:L246"/>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č. 18009/2014&amp;RStrana &amp;P</oddFooter>
  </headerFooter>
  <rowBreaks count="7" manualBreakCount="7">
    <brk id="34" max="11" man="1"/>
    <brk id="65" max="11" man="1"/>
    <brk id="96" max="11" man="1"/>
    <brk id="127" max="11" man="1"/>
    <brk id="158" max="11" man="1"/>
    <brk id="190" max="11" man="1"/>
    <brk id="219" max="11"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sheetPr>
  <dimension ref="A1:L66"/>
  <sheetViews>
    <sheetView showGridLines="0" view="pageBreakPreview" zoomScaleNormal="100" zoomScaleSheetLayoutView="100" workbookViewId="0">
      <selection activeCell="G13" sqref="G13"/>
    </sheetView>
  </sheetViews>
  <sheetFormatPr defaultColWidth="9.140625" defaultRowHeight="10.5" x14ac:dyDescent="0.25"/>
  <cols>
    <col min="1" max="1" width="5.140625" style="704" customWidth="1"/>
    <col min="2" max="2" width="15.5703125" style="704" customWidth="1"/>
    <col min="3" max="3" width="6.140625" style="704" customWidth="1"/>
    <col min="4" max="4" width="23.85546875" style="704" customWidth="1"/>
    <col min="5" max="5" width="0.5703125" style="704" customWidth="1"/>
    <col min="6" max="6" width="6.42578125" style="704" customWidth="1"/>
    <col min="7" max="8" width="22.85546875" style="704" customWidth="1"/>
    <col min="9" max="16384" width="9.140625" style="704"/>
  </cols>
  <sheetData>
    <row r="1" spans="1:12" s="666" customFormat="1" ht="15" customHeight="1" x14ac:dyDescent="0.3">
      <c r="A1" s="665"/>
    </row>
    <row r="2" spans="1:12" s="666" customFormat="1" ht="23.25" customHeight="1" x14ac:dyDescent="0.25">
      <c r="A2" s="665"/>
      <c r="B2" s="653" t="s">
        <v>1908</v>
      </c>
      <c r="C2" s="433" t="s">
        <v>1482</v>
      </c>
      <c r="D2" s="731" t="e">
        <f>#REF!</f>
        <v>#REF!</v>
      </c>
      <c r="E2" s="487"/>
      <c r="F2" s="690" t="s">
        <v>1862</v>
      </c>
      <c r="G2" s="730" t="e">
        <f>#REF!</f>
        <v>#REF!</v>
      </c>
    </row>
    <row r="3" spans="1:12" s="666" customFormat="1" ht="2.25" customHeight="1" thickBot="1" x14ac:dyDescent="0.35">
      <c r="A3" s="665"/>
      <c r="B3" s="695"/>
    </row>
    <row r="4" spans="1:12" s="700" customFormat="1" ht="11.25" customHeight="1" x14ac:dyDescent="0.3">
      <c r="A4" s="696"/>
      <c r="B4" s="697"/>
      <c r="C4" s="729"/>
      <c r="D4" s="729"/>
      <c r="E4" s="698"/>
      <c r="F4" s="699"/>
      <c r="G4" s="1532" t="s">
        <v>1613</v>
      </c>
      <c r="H4" s="1559"/>
    </row>
    <row r="5" spans="1:12" s="700" customFormat="1" ht="33.75" customHeight="1" x14ac:dyDescent="0.3">
      <c r="A5" s="481" t="s">
        <v>1483</v>
      </c>
      <c r="B5" s="1770" t="s">
        <v>1188</v>
      </c>
      <c r="C5" s="1771"/>
      <c r="D5" s="1771"/>
      <c r="E5" s="796"/>
      <c r="F5" s="478" t="s">
        <v>1485</v>
      </c>
      <c r="G5" s="523" t="s">
        <v>1614</v>
      </c>
      <c r="H5" s="476" t="s">
        <v>1615</v>
      </c>
    </row>
    <row r="6" spans="1:12" s="700" customFormat="1" ht="29.65" customHeight="1" x14ac:dyDescent="0.25">
      <c r="A6" s="795" t="s">
        <v>844</v>
      </c>
      <c r="B6" s="1672" t="s">
        <v>1807</v>
      </c>
      <c r="C6" s="1673"/>
      <c r="D6" s="1673"/>
      <c r="E6" s="1674"/>
      <c r="F6" s="678" t="s">
        <v>778</v>
      </c>
      <c r="G6" s="776" t="e">
        <f>#REF!</f>
        <v>#REF!</v>
      </c>
      <c r="H6" s="779" t="e">
        <f>#REF!</f>
        <v>#REF!</v>
      </c>
    </row>
    <row r="7" spans="1:12" s="700" customFormat="1" ht="29.65" customHeight="1" x14ac:dyDescent="0.25">
      <c r="A7" s="795" t="s">
        <v>906</v>
      </c>
      <c r="B7" s="1672" t="s">
        <v>1808</v>
      </c>
      <c r="C7" s="1673"/>
      <c r="D7" s="1673"/>
      <c r="E7" s="1674"/>
      <c r="F7" s="678" t="s">
        <v>781</v>
      </c>
      <c r="G7" s="776" t="e">
        <f>#REF!</f>
        <v>#REF!</v>
      </c>
      <c r="H7" s="701" t="e">
        <f>#REF!</f>
        <v>#REF!</v>
      </c>
    </row>
    <row r="8" spans="1:12" s="703" customFormat="1" ht="29.65" customHeight="1" x14ac:dyDescent="0.25">
      <c r="A8" s="732" t="s">
        <v>841</v>
      </c>
      <c r="B8" s="1660" t="s">
        <v>1809</v>
      </c>
      <c r="C8" s="1661"/>
      <c r="D8" s="1661"/>
      <c r="E8" s="1662"/>
      <c r="F8" s="680" t="s">
        <v>784</v>
      </c>
      <c r="G8" s="773" t="e">
        <f>#REF!</f>
        <v>#REF!</v>
      </c>
      <c r="H8" s="702" t="e">
        <f>#REF!</f>
        <v>#REF!</v>
      </c>
    </row>
    <row r="9" spans="1:12" s="703" customFormat="1" ht="29.65" customHeight="1" x14ac:dyDescent="0.25">
      <c r="A9" s="732" t="s">
        <v>1706</v>
      </c>
      <c r="B9" s="1660" t="s">
        <v>1810</v>
      </c>
      <c r="C9" s="1661"/>
      <c r="D9" s="1661"/>
      <c r="E9" s="1662"/>
      <c r="F9" s="680" t="s">
        <v>787</v>
      </c>
      <c r="G9" s="773" t="e">
        <f>#REF!</f>
        <v>#REF!</v>
      </c>
      <c r="H9" s="702" t="e">
        <f>#REF!</f>
        <v>#REF!</v>
      </c>
    </row>
    <row r="10" spans="1:12" s="700" customFormat="1" ht="29.65" customHeight="1" x14ac:dyDescent="0.25">
      <c r="A10" s="732" t="s">
        <v>1707</v>
      </c>
      <c r="B10" s="1660" t="s">
        <v>1811</v>
      </c>
      <c r="C10" s="1661"/>
      <c r="D10" s="1661"/>
      <c r="E10" s="1662"/>
      <c r="F10" s="680" t="s">
        <v>790</v>
      </c>
      <c r="G10" s="773" t="e">
        <f>#REF!</f>
        <v>#REF!</v>
      </c>
      <c r="H10" s="702" t="e">
        <f>#REF!</f>
        <v>#REF!</v>
      </c>
    </row>
    <row r="11" spans="1:12" s="700" customFormat="1" ht="29.65" customHeight="1" x14ac:dyDescent="0.25">
      <c r="A11" s="732" t="s">
        <v>1708</v>
      </c>
      <c r="B11" s="1660" t="s">
        <v>1812</v>
      </c>
      <c r="C11" s="1661"/>
      <c r="D11" s="1661"/>
      <c r="E11" s="1662"/>
      <c r="F11" s="680" t="s">
        <v>792</v>
      </c>
      <c r="G11" s="773" t="e">
        <f>#REF!</f>
        <v>#REF!</v>
      </c>
      <c r="H11" s="702" t="e">
        <f>#REF!</f>
        <v>#REF!</v>
      </c>
    </row>
    <row r="12" spans="1:12" s="700" customFormat="1" ht="29.65" customHeight="1" x14ac:dyDescent="0.25">
      <c r="A12" s="732" t="s">
        <v>940</v>
      </c>
      <c r="B12" s="1660" t="s">
        <v>1813</v>
      </c>
      <c r="C12" s="1661"/>
      <c r="D12" s="1661"/>
      <c r="E12" s="1662"/>
      <c r="F12" s="680" t="s">
        <v>794</v>
      </c>
      <c r="G12" s="773" t="e">
        <f>#REF!</f>
        <v>#REF!</v>
      </c>
      <c r="H12" s="702" t="e">
        <f>#REF!</f>
        <v>#REF!</v>
      </c>
    </row>
    <row r="13" spans="1:12" s="703" customFormat="1" ht="31.5" customHeight="1" x14ac:dyDescent="0.25">
      <c r="A13" s="732" t="s">
        <v>1709</v>
      </c>
      <c r="B13" s="1660" t="s">
        <v>1814</v>
      </c>
      <c r="C13" s="1661"/>
      <c r="D13" s="1661"/>
      <c r="E13" s="1662"/>
      <c r="F13" s="680" t="s">
        <v>796</v>
      </c>
      <c r="G13" s="773" t="e">
        <f>#REF!</f>
        <v>#REF!</v>
      </c>
      <c r="H13" s="702" t="e">
        <f>#REF!</f>
        <v>#REF!</v>
      </c>
      <c r="L13" s="700"/>
    </row>
    <row r="14" spans="1:12" s="700" customFormat="1" ht="29.65" customHeight="1" x14ac:dyDescent="0.25">
      <c r="A14" s="732" t="s">
        <v>1710</v>
      </c>
      <c r="B14" s="1660" t="s">
        <v>1815</v>
      </c>
      <c r="C14" s="1661"/>
      <c r="D14" s="1661"/>
      <c r="E14" s="1662"/>
      <c r="F14" s="680" t="s">
        <v>799</v>
      </c>
      <c r="G14" s="773" t="e">
        <f>#REF!</f>
        <v>#REF!</v>
      </c>
      <c r="H14" s="702" t="e">
        <f>#REF!</f>
        <v>#REF!</v>
      </c>
    </row>
    <row r="15" spans="1:12" s="700" customFormat="1" ht="29.65" customHeight="1" x14ac:dyDescent="0.25">
      <c r="A15" s="733" t="s">
        <v>906</v>
      </c>
      <c r="B15" s="1672" t="s">
        <v>1816</v>
      </c>
      <c r="C15" s="1673"/>
      <c r="D15" s="1673"/>
      <c r="E15" s="1674"/>
      <c r="F15" s="678" t="s">
        <v>802</v>
      </c>
      <c r="G15" s="776" t="e">
        <f>#REF!</f>
        <v>#REF!</v>
      </c>
      <c r="H15" s="701" t="e">
        <f>#REF!</f>
        <v>#REF!</v>
      </c>
    </row>
    <row r="16" spans="1:12" s="703" customFormat="1" ht="29.65" customHeight="1" x14ac:dyDescent="0.25">
      <c r="A16" s="681" t="s">
        <v>487</v>
      </c>
      <c r="B16" s="1660" t="s">
        <v>1817</v>
      </c>
      <c r="C16" s="1661"/>
      <c r="D16" s="1661"/>
      <c r="E16" s="1662"/>
      <c r="F16" s="680" t="s">
        <v>804</v>
      </c>
      <c r="G16" s="773" t="e">
        <f>#REF!</f>
        <v>#REF!</v>
      </c>
      <c r="H16" s="702" t="e">
        <f>#REF!</f>
        <v>#REF!</v>
      </c>
    </row>
    <row r="17" spans="1:8" s="700" customFormat="1" ht="29.65" customHeight="1" x14ac:dyDescent="0.25">
      <c r="A17" s="681" t="s">
        <v>558</v>
      </c>
      <c r="B17" s="1660" t="s">
        <v>1818</v>
      </c>
      <c r="C17" s="1661"/>
      <c r="D17" s="1661"/>
      <c r="E17" s="1662"/>
      <c r="F17" s="680" t="s">
        <v>806</v>
      </c>
      <c r="G17" s="773" t="e">
        <f>#REF!</f>
        <v>#REF!</v>
      </c>
      <c r="H17" s="702" t="e">
        <f>#REF!</f>
        <v>#REF!</v>
      </c>
    </row>
    <row r="18" spans="1:8" s="700" customFormat="1" ht="29.65" customHeight="1" x14ac:dyDescent="0.25">
      <c r="A18" s="681" t="s">
        <v>627</v>
      </c>
      <c r="B18" s="1660" t="s">
        <v>1819</v>
      </c>
      <c r="C18" s="1661"/>
      <c r="D18" s="1661"/>
      <c r="E18" s="1662"/>
      <c r="F18" s="680" t="s">
        <v>808</v>
      </c>
      <c r="G18" s="773" t="e">
        <f>#REF!</f>
        <v>#REF!</v>
      </c>
      <c r="H18" s="702" t="e">
        <f>#REF!</f>
        <v>#REF!</v>
      </c>
    </row>
    <row r="19" spans="1:8" s="700" customFormat="1" ht="29.65" customHeight="1" x14ac:dyDescent="0.25">
      <c r="A19" s="681" t="s">
        <v>817</v>
      </c>
      <c r="B19" s="1660" t="s">
        <v>1176</v>
      </c>
      <c r="C19" s="1661"/>
      <c r="D19" s="1661"/>
      <c r="E19" s="1662"/>
      <c r="F19" s="680" t="s">
        <v>810</v>
      </c>
      <c r="G19" s="773" t="e">
        <f>#REF!</f>
        <v>#REF!</v>
      </c>
      <c r="H19" s="702" t="e">
        <f>#REF!</f>
        <v>#REF!</v>
      </c>
    </row>
    <row r="20" spans="1:8" s="700" customFormat="1" ht="29.65" customHeight="1" x14ac:dyDescent="0.25">
      <c r="A20" s="681" t="s">
        <v>820</v>
      </c>
      <c r="B20" s="1660" t="s">
        <v>1820</v>
      </c>
      <c r="C20" s="1661"/>
      <c r="D20" s="1661"/>
      <c r="E20" s="1662"/>
      <c r="F20" s="680" t="s">
        <v>813</v>
      </c>
      <c r="G20" s="773" t="e">
        <f>#REF!</f>
        <v>#REF!</v>
      </c>
      <c r="H20" s="702" t="e">
        <f>#REF!</f>
        <v>#REF!</v>
      </c>
    </row>
    <row r="21" spans="1:8" s="700" customFormat="1" ht="29.65" customHeight="1" x14ac:dyDescent="0.25">
      <c r="A21" s="681" t="s">
        <v>1711</v>
      </c>
      <c r="B21" s="1660" t="s">
        <v>1173</v>
      </c>
      <c r="C21" s="1661"/>
      <c r="D21" s="1661"/>
      <c r="E21" s="1662"/>
      <c r="F21" s="680" t="s">
        <v>816</v>
      </c>
      <c r="G21" s="773" t="e">
        <f>#REF!</f>
        <v>#REF!</v>
      </c>
      <c r="H21" s="702" t="e">
        <f>#REF!</f>
        <v>#REF!</v>
      </c>
    </row>
    <row r="22" spans="1:8" s="700" customFormat="1" ht="29.65" customHeight="1" x14ac:dyDescent="0.25">
      <c r="A22" s="681" t="s">
        <v>496</v>
      </c>
      <c r="B22" s="1660" t="s">
        <v>1821</v>
      </c>
      <c r="C22" s="1661"/>
      <c r="D22" s="1661"/>
      <c r="E22" s="1662"/>
      <c r="F22" s="680" t="s">
        <v>819</v>
      </c>
      <c r="G22" s="773" t="e">
        <f>#REF!</f>
        <v>#REF!</v>
      </c>
      <c r="H22" s="702" t="e">
        <f>#REF!</f>
        <v>#REF!</v>
      </c>
    </row>
    <row r="23" spans="1:8" s="700" customFormat="1" ht="29.65" customHeight="1" x14ac:dyDescent="0.25">
      <c r="A23" s="681" t="s">
        <v>499</v>
      </c>
      <c r="B23" s="1660" t="s">
        <v>1822</v>
      </c>
      <c r="C23" s="1661"/>
      <c r="D23" s="1661"/>
      <c r="E23" s="1662"/>
      <c r="F23" s="680" t="s">
        <v>822</v>
      </c>
      <c r="G23" s="773" t="e">
        <f>#REF!</f>
        <v>#REF!</v>
      </c>
      <c r="H23" s="702" t="e">
        <f>#REF!</f>
        <v>#REF!</v>
      </c>
    </row>
    <row r="24" spans="1:8" s="700" customFormat="1" ht="29.65" customHeight="1" x14ac:dyDescent="0.25">
      <c r="A24" s="681" t="s">
        <v>502</v>
      </c>
      <c r="B24" s="1660" t="s">
        <v>1170</v>
      </c>
      <c r="C24" s="1661"/>
      <c r="D24" s="1661"/>
      <c r="E24" s="1662"/>
      <c r="F24" s="680" t="s">
        <v>825</v>
      </c>
      <c r="G24" s="773" t="e">
        <f>#REF!</f>
        <v>#REF!</v>
      </c>
      <c r="H24" s="702" t="e">
        <f>#REF!</f>
        <v>#REF!</v>
      </c>
    </row>
    <row r="25" spans="1:8" s="700" customFormat="1" ht="29.65" customHeight="1" x14ac:dyDescent="0.25">
      <c r="A25" s="681" t="s">
        <v>826</v>
      </c>
      <c r="B25" s="1660" t="s">
        <v>1169</v>
      </c>
      <c r="C25" s="1661"/>
      <c r="D25" s="1661"/>
      <c r="E25" s="1662"/>
      <c r="F25" s="680" t="s">
        <v>828</v>
      </c>
      <c r="G25" s="773" t="e">
        <f>#REF!</f>
        <v>#REF!</v>
      </c>
      <c r="H25" s="702" t="e">
        <f>#REF!</f>
        <v>#REF!</v>
      </c>
    </row>
    <row r="26" spans="1:8" s="700" customFormat="1" ht="32.25" customHeight="1" x14ac:dyDescent="0.25">
      <c r="A26" s="681" t="s">
        <v>829</v>
      </c>
      <c r="B26" s="1767" t="s">
        <v>1823</v>
      </c>
      <c r="C26" s="1768"/>
      <c r="D26" s="1768"/>
      <c r="E26" s="1769"/>
      <c r="F26" s="680" t="s">
        <v>831</v>
      </c>
      <c r="G26" s="773" t="e">
        <f>#REF!</f>
        <v>#REF!</v>
      </c>
      <c r="H26" s="702" t="e">
        <f>#REF!</f>
        <v>#REF!</v>
      </c>
    </row>
    <row r="27" spans="1:8" s="700" customFormat="1" ht="29.65" customHeight="1" x14ac:dyDescent="0.25">
      <c r="A27" s="681" t="s">
        <v>1712</v>
      </c>
      <c r="B27" s="1660" t="s">
        <v>1824</v>
      </c>
      <c r="C27" s="1661"/>
      <c r="D27" s="1661"/>
      <c r="E27" s="1662"/>
      <c r="F27" s="680" t="s">
        <v>834</v>
      </c>
      <c r="G27" s="773" t="e">
        <f>#REF!</f>
        <v>#REF!</v>
      </c>
      <c r="H27" s="702" t="e">
        <f>#REF!</f>
        <v>#REF!</v>
      </c>
    </row>
    <row r="28" spans="1:8" s="700" customFormat="1" ht="32.25" customHeight="1" x14ac:dyDescent="0.25">
      <c r="A28" s="681" t="s">
        <v>496</v>
      </c>
      <c r="B28" s="1767" t="s">
        <v>1825</v>
      </c>
      <c r="C28" s="1768"/>
      <c r="D28" s="1768"/>
      <c r="E28" s="1769"/>
      <c r="F28" s="680" t="s">
        <v>837</v>
      </c>
      <c r="G28" s="773" t="e">
        <f>#REF!</f>
        <v>#REF!</v>
      </c>
      <c r="H28" s="702" t="e">
        <f>#REF!</f>
        <v>#REF!</v>
      </c>
    </row>
    <row r="29" spans="1:8" s="700" customFormat="1" ht="29.65" customHeight="1" x14ac:dyDescent="0.25">
      <c r="A29" s="681" t="s">
        <v>835</v>
      </c>
      <c r="B29" s="1660" t="s">
        <v>1826</v>
      </c>
      <c r="C29" s="1661"/>
      <c r="D29" s="1661"/>
      <c r="E29" s="1662"/>
      <c r="F29" s="680" t="s">
        <v>840</v>
      </c>
      <c r="G29" s="773" t="e">
        <f>#REF!</f>
        <v>#REF!</v>
      </c>
      <c r="H29" s="702" t="e">
        <f>#REF!</f>
        <v>#REF!</v>
      </c>
    </row>
    <row r="30" spans="1:8" s="700" customFormat="1" ht="29.65" customHeight="1" x14ac:dyDescent="0.25">
      <c r="A30" s="681" t="s">
        <v>841</v>
      </c>
      <c r="B30" s="1660" t="s">
        <v>1827</v>
      </c>
      <c r="C30" s="1661"/>
      <c r="D30" s="1661"/>
      <c r="E30" s="1662"/>
      <c r="F30" s="680" t="s">
        <v>843</v>
      </c>
      <c r="G30" s="773" t="e">
        <f>#REF!</f>
        <v>#REF!</v>
      </c>
      <c r="H30" s="702" t="e">
        <f>#REF!</f>
        <v>#REF!</v>
      </c>
    </row>
    <row r="31" spans="1:8" s="703" customFormat="1" ht="33.75" customHeight="1" x14ac:dyDescent="0.25">
      <c r="A31" s="681" t="s">
        <v>850</v>
      </c>
      <c r="B31" s="1767" t="s">
        <v>1828</v>
      </c>
      <c r="C31" s="1768"/>
      <c r="D31" s="1768"/>
      <c r="E31" s="1769"/>
      <c r="F31" s="680" t="s">
        <v>846</v>
      </c>
      <c r="G31" s="773" t="e">
        <f>#REF!</f>
        <v>#REF!</v>
      </c>
      <c r="H31" s="702" t="e">
        <f>#REF!</f>
        <v>#REF!</v>
      </c>
    </row>
    <row r="32" spans="1:8" s="700" customFormat="1" ht="29.65" customHeight="1" x14ac:dyDescent="0.25">
      <c r="A32" s="780" t="s">
        <v>937</v>
      </c>
      <c r="B32" s="1672" t="s">
        <v>1829</v>
      </c>
      <c r="C32" s="1673"/>
      <c r="D32" s="1673"/>
      <c r="E32" s="1674"/>
      <c r="F32" s="678" t="s">
        <v>849</v>
      </c>
      <c r="G32" s="776" t="e">
        <f>#REF!</f>
        <v>#REF!</v>
      </c>
      <c r="H32" s="776" t="e">
        <f>#REF!</f>
        <v>#REF!</v>
      </c>
    </row>
    <row r="33" spans="1:8" ht="24.75" customHeight="1" x14ac:dyDescent="0.25">
      <c r="A33" s="794" t="s">
        <v>844</v>
      </c>
      <c r="B33" s="1728" t="s">
        <v>1830</v>
      </c>
      <c r="C33" s="1756"/>
      <c r="D33" s="1756"/>
      <c r="E33" s="1757"/>
      <c r="F33" s="787" t="s">
        <v>852</v>
      </c>
      <c r="G33" s="776" t="e">
        <f>#REF!</f>
        <v>#REF!</v>
      </c>
      <c r="H33" s="701" t="e">
        <f>#REF!</f>
        <v>#REF!</v>
      </c>
    </row>
    <row r="34" spans="1:8" ht="30.75" customHeight="1" x14ac:dyDescent="0.25">
      <c r="A34" s="794" t="s">
        <v>906</v>
      </c>
      <c r="B34" s="1764" t="s">
        <v>1831</v>
      </c>
      <c r="C34" s="1765"/>
      <c r="D34" s="1765"/>
      <c r="E34" s="1766"/>
      <c r="F34" s="787" t="s">
        <v>855</v>
      </c>
      <c r="G34" s="776" t="e">
        <f>#REF!</f>
        <v>#REF!</v>
      </c>
      <c r="H34" s="701" t="e">
        <f>#REF!</f>
        <v>#REF!</v>
      </c>
    </row>
    <row r="35" spans="1:8" ht="36.75" customHeight="1" x14ac:dyDescent="0.25">
      <c r="A35" s="681" t="s">
        <v>1713</v>
      </c>
      <c r="B35" s="1660" t="s">
        <v>1832</v>
      </c>
      <c r="C35" s="1661"/>
      <c r="D35" s="1661"/>
      <c r="E35" s="1662"/>
      <c r="F35" s="680" t="s">
        <v>858</v>
      </c>
      <c r="G35" s="773" t="e">
        <f>#REF!</f>
        <v>#REF!</v>
      </c>
      <c r="H35" s="702" t="e">
        <f>#REF!</f>
        <v>#REF!</v>
      </c>
    </row>
    <row r="36" spans="1:8" ht="30.75" customHeight="1" x14ac:dyDescent="0.25">
      <c r="A36" s="681" t="s">
        <v>1714</v>
      </c>
      <c r="B36" s="1660" t="s">
        <v>1833</v>
      </c>
      <c r="C36" s="1661"/>
      <c r="D36" s="1661"/>
      <c r="E36" s="1662"/>
      <c r="F36" s="680" t="s">
        <v>861</v>
      </c>
      <c r="G36" s="773" t="e">
        <f>#REF!</f>
        <v>#REF!</v>
      </c>
      <c r="H36" s="702" t="e">
        <f>#REF!</f>
        <v>#REF!</v>
      </c>
    </row>
    <row r="37" spans="1:8" ht="30" customHeight="1" x14ac:dyDescent="0.25">
      <c r="A37" s="681" t="s">
        <v>1715</v>
      </c>
      <c r="B37" s="1660" t="s">
        <v>1834</v>
      </c>
      <c r="C37" s="1661"/>
      <c r="D37" s="1661"/>
      <c r="E37" s="1662"/>
      <c r="F37" s="680" t="s">
        <v>864</v>
      </c>
      <c r="G37" s="773" t="e">
        <f>#REF!</f>
        <v>#REF!</v>
      </c>
      <c r="H37" s="702" t="e">
        <f>#REF!</f>
        <v>#REF!</v>
      </c>
    </row>
    <row r="38" spans="1:8" ht="33.75" customHeight="1" x14ac:dyDescent="0.25">
      <c r="A38" s="681" t="s">
        <v>496</v>
      </c>
      <c r="B38" s="1660" t="s">
        <v>1835</v>
      </c>
      <c r="C38" s="1661"/>
      <c r="D38" s="1661"/>
      <c r="E38" s="1662"/>
      <c r="F38" s="680" t="s">
        <v>867</v>
      </c>
      <c r="G38" s="773" t="e">
        <f>#REF!</f>
        <v>#REF!</v>
      </c>
      <c r="H38" s="702" t="e">
        <f>#REF!</f>
        <v>#REF!</v>
      </c>
    </row>
    <row r="39" spans="1:8" ht="22.5" customHeight="1" x14ac:dyDescent="0.25">
      <c r="A39" s="681" t="s">
        <v>499</v>
      </c>
      <c r="B39" s="1660" t="s">
        <v>1836</v>
      </c>
      <c r="C39" s="1661"/>
      <c r="D39" s="1661"/>
      <c r="E39" s="1662"/>
      <c r="F39" s="680" t="s">
        <v>870</v>
      </c>
      <c r="G39" s="773" t="e">
        <f>#REF!</f>
        <v>#REF!</v>
      </c>
      <c r="H39" s="702" t="e">
        <f>#REF!</f>
        <v>#REF!</v>
      </c>
    </row>
    <row r="40" spans="1:8" ht="30.75" customHeight="1" x14ac:dyDescent="0.25">
      <c r="A40" s="681" t="s">
        <v>1716</v>
      </c>
      <c r="B40" s="1660" t="s">
        <v>1837</v>
      </c>
      <c r="C40" s="1661"/>
      <c r="D40" s="1661"/>
      <c r="E40" s="1662"/>
      <c r="F40" s="680" t="s">
        <v>873</v>
      </c>
      <c r="G40" s="773" t="e">
        <f>#REF!</f>
        <v>#REF!</v>
      </c>
      <c r="H40" s="702" t="e">
        <f>#REF!</f>
        <v>#REF!</v>
      </c>
    </row>
    <row r="41" spans="1:8" ht="30" customHeight="1" x14ac:dyDescent="0.25">
      <c r="A41" s="681" t="s">
        <v>1717</v>
      </c>
      <c r="B41" s="1660" t="s">
        <v>1838</v>
      </c>
      <c r="C41" s="1661"/>
      <c r="D41" s="1661"/>
      <c r="E41" s="1662"/>
      <c r="F41" s="680" t="s">
        <v>876</v>
      </c>
      <c r="G41" s="773" t="e">
        <f>#REF!</f>
        <v>#REF!</v>
      </c>
      <c r="H41" s="702" t="e">
        <f>#REF!</f>
        <v>#REF!</v>
      </c>
    </row>
    <row r="42" spans="1:8" ht="32.25" customHeight="1" x14ac:dyDescent="0.25">
      <c r="A42" s="681" t="s">
        <v>496</v>
      </c>
      <c r="B42" s="1660" t="s">
        <v>1839</v>
      </c>
      <c r="C42" s="1661"/>
      <c r="D42" s="1661"/>
      <c r="E42" s="1662"/>
      <c r="F42" s="680" t="s">
        <v>879</v>
      </c>
      <c r="G42" s="773" t="e">
        <f>#REF!</f>
        <v>#REF!</v>
      </c>
      <c r="H42" s="702" t="e">
        <f>#REF!</f>
        <v>#REF!</v>
      </c>
    </row>
    <row r="43" spans="1:8" ht="24" customHeight="1" x14ac:dyDescent="0.25">
      <c r="A43" s="681" t="s">
        <v>499</v>
      </c>
      <c r="B43" s="1660" t="s">
        <v>1840</v>
      </c>
      <c r="C43" s="1661"/>
      <c r="D43" s="1661"/>
      <c r="E43" s="1662"/>
      <c r="F43" s="680" t="s">
        <v>882</v>
      </c>
      <c r="G43" s="773" t="e">
        <f>#REF!</f>
        <v>#REF!</v>
      </c>
      <c r="H43" s="702" t="e">
        <f>#REF!</f>
        <v>#REF!</v>
      </c>
    </row>
    <row r="44" spans="1:8" ht="26.25" customHeight="1" x14ac:dyDescent="0.25">
      <c r="A44" s="681" t="s">
        <v>1718</v>
      </c>
      <c r="B44" s="1660" t="s">
        <v>1841</v>
      </c>
      <c r="C44" s="1661"/>
      <c r="D44" s="1661"/>
      <c r="E44" s="1662"/>
      <c r="F44" s="680" t="s">
        <v>885</v>
      </c>
      <c r="G44" s="773" t="e">
        <f>#REF!</f>
        <v>#REF!</v>
      </c>
      <c r="H44" s="702" t="e">
        <f>#REF!</f>
        <v>#REF!</v>
      </c>
    </row>
    <row r="45" spans="1:8" ht="24.75" customHeight="1" x14ac:dyDescent="0.25">
      <c r="A45" s="681" t="s">
        <v>1719</v>
      </c>
      <c r="B45" s="1660" t="s">
        <v>1842</v>
      </c>
      <c r="C45" s="1661"/>
      <c r="D45" s="1661"/>
      <c r="E45" s="1662"/>
      <c r="F45" s="680" t="s">
        <v>888</v>
      </c>
      <c r="G45" s="773" t="e">
        <f>#REF!</f>
        <v>#REF!</v>
      </c>
      <c r="H45" s="702" t="e">
        <f>#REF!</f>
        <v>#REF!</v>
      </c>
    </row>
    <row r="46" spans="1:8" ht="27" customHeight="1" x14ac:dyDescent="0.25">
      <c r="A46" s="681" t="s">
        <v>496</v>
      </c>
      <c r="B46" s="1660" t="s">
        <v>1843</v>
      </c>
      <c r="C46" s="1661"/>
      <c r="D46" s="1661"/>
      <c r="E46" s="1662"/>
      <c r="F46" s="680" t="s">
        <v>891</v>
      </c>
      <c r="G46" s="773" t="e">
        <f>#REF!</f>
        <v>#REF!</v>
      </c>
      <c r="H46" s="702" t="e">
        <f>#REF!</f>
        <v>#REF!</v>
      </c>
    </row>
    <row r="47" spans="1:8" ht="29.25" customHeight="1" x14ac:dyDescent="0.25">
      <c r="A47" s="681" t="s">
        <v>1720</v>
      </c>
      <c r="B47" s="1660" t="s">
        <v>1146</v>
      </c>
      <c r="C47" s="1661"/>
      <c r="D47" s="1661"/>
      <c r="E47" s="1662"/>
      <c r="F47" s="680" t="s">
        <v>894</v>
      </c>
      <c r="G47" s="773" t="e">
        <f>#REF!</f>
        <v>#REF!</v>
      </c>
      <c r="H47" s="702" t="e">
        <f>#REF!</f>
        <v>#REF!</v>
      </c>
    </row>
    <row r="48" spans="1:8" ht="27.75" customHeight="1" x14ac:dyDescent="0.25">
      <c r="A48" s="681" t="s">
        <v>1721</v>
      </c>
      <c r="B48" s="1660" t="s">
        <v>1844</v>
      </c>
      <c r="C48" s="1661"/>
      <c r="D48" s="1661"/>
      <c r="E48" s="1662"/>
      <c r="F48" s="680" t="s">
        <v>897</v>
      </c>
      <c r="G48" s="773" t="e">
        <f>#REF!</f>
        <v>#REF!</v>
      </c>
      <c r="H48" s="702" t="e">
        <f>#REF!</f>
        <v>#REF!</v>
      </c>
    </row>
    <row r="49" spans="1:8" ht="27.75" customHeight="1" x14ac:dyDescent="0.25">
      <c r="A49" s="681" t="s">
        <v>1722</v>
      </c>
      <c r="B49" s="1660" t="s">
        <v>1144</v>
      </c>
      <c r="C49" s="1661"/>
      <c r="D49" s="1661"/>
      <c r="E49" s="1662"/>
      <c r="F49" s="680" t="s">
        <v>900</v>
      </c>
      <c r="G49" s="773" t="e">
        <f>#REF!</f>
        <v>#REF!</v>
      </c>
      <c r="H49" s="702" t="e">
        <f>#REF!</f>
        <v>#REF!</v>
      </c>
    </row>
    <row r="50" spans="1:8" ht="27.75" customHeight="1" x14ac:dyDescent="0.25">
      <c r="A50" s="795" t="s">
        <v>906</v>
      </c>
      <c r="B50" s="1672" t="s">
        <v>1845</v>
      </c>
      <c r="C50" s="1673"/>
      <c r="D50" s="1673"/>
      <c r="E50" s="1674"/>
      <c r="F50" s="678" t="s">
        <v>903</v>
      </c>
      <c r="G50" s="776" t="e">
        <f>#REF!</f>
        <v>#REF!</v>
      </c>
      <c r="H50" s="701" t="e">
        <f>#REF!</f>
        <v>#REF!</v>
      </c>
    </row>
    <row r="51" spans="1:8" s="706" customFormat="1" ht="44.25" customHeight="1" x14ac:dyDescent="0.25">
      <c r="A51" s="705" t="s">
        <v>868</v>
      </c>
      <c r="B51" s="1758" t="s">
        <v>1158</v>
      </c>
      <c r="C51" s="1759"/>
      <c r="D51" s="1759"/>
      <c r="E51" s="1760"/>
      <c r="F51" s="680" t="s">
        <v>905</v>
      </c>
      <c r="G51" s="773" t="e">
        <f>#REF!</f>
        <v>#REF!</v>
      </c>
      <c r="H51" s="702" t="e">
        <f>#REF!</f>
        <v>#REF!</v>
      </c>
    </row>
    <row r="52" spans="1:8" s="706" customFormat="1" ht="29.25" customHeight="1" x14ac:dyDescent="0.25">
      <c r="A52" s="705" t="s">
        <v>874</v>
      </c>
      <c r="B52" s="1761" t="s">
        <v>1846</v>
      </c>
      <c r="C52" s="1762"/>
      <c r="D52" s="1762"/>
      <c r="E52" s="1763"/>
      <c r="F52" s="680" t="s">
        <v>908</v>
      </c>
      <c r="G52" s="773" t="e">
        <f>#REF!</f>
        <v>#REF!</v>
      </c>
      <c r="H52" s="702" t="e">
        <f>#REF!</f>
        <v>#REF!</v>
      </c>
    </row>
    <row r="53" spans="1:8" ht="30.75" customHeight="1" x14ac:dyDescent="0.25">
      <c r="A53" s="681" t="s">
        <v>877</v>
      </c>
      <c r="B53" s="1660" t="s">
        <v>1847</v>
      </c>
      <c r="C53" s="1661"/>
      <c r="D53" s="1661"/>
      <c r="E53" s="1662"/>
      <c r="F53" s="680" t="s">
        <v>911</v>
      </c>
      <c r="G53" s="773" t="e">
        <f>#REF!</f>
        <v>#REF!</v>
      </c>
      <c r="H53" s="702" t="e">
        <f>#REF!</f>
        <v>#REF!</v>
      </c>
    </row>
    <row r="54" spans="1:8" ht="28.5" customHeight="1" x14ac:dyDescent="0.25">
      <c r="A54" s="707" t="s">
        <v>883</v>
      </c>
      <c r="B54" s="1660" t="s">
        <v>1848</v>
      </c>
      <c r="C54" s="1661"/>
      <c r="D54" s="1661"/>
      <c r="E54" s="1662"/>
      <c r="F54" s="680" t="s">
        <v>914</v>
      </c>
      <c r="G54" s="773" t="e">
        <f>#REF!</f>
        <v>#REF!</v>
      </c>
      <c r="H54" s="702" t="e">
        <f>#REF!</f>
        <v>#REF!</v>
      </c>
    </row>
    <row r="55" spans="1:8" ht="28.5" customHeight="1" x14ac:dyDescent="0.25">
      <c r="A55" s="681" t="s">
        <v>1723</v>
      </c>
      <c r="B55" s="1660" t="s">
        <v>1849</v>
      </c>
      <c r="C55" s="1661"/>
      <c r="D55" s="1661"/>
      <c r="E55" s="1662"/>
      <c r="F55" s="680" t="s">
        <v>916</v>
      </c>
      <c r="G55" s="773" t="e">
        <f>#REF!</f>
        <v>#REF!</v>
      </c>
      <c r="H55" s="702" t="e">
        <f>#REF!</f>
        <v>#REF!</v>
      </c>
    </row>
    <row r="56" spans="1:8" s="706" customFormat="1" ht="31.5" customHeight="1" x14ac:dyDescent="0.25">
      <c r="A56" s="705" t="s">
        <v>496</v>
      </c>
      <c r="B56" s="1761" t="s">
        <v>1850</v>
      </c>
      <c r="C56" s="1762"/>
      <c r="D56" s="1762"/>
      <c r="E56" s="1763"/>
      <c r="F56" s="680" t="s">
        <v>918</v>
      </c>
      <c r="G56" s="773" t="e">
        <f>#REF!</f>
        <v>#REF!</v>
      </c>
      <c r="H56" s="702" t="e">
        <f>#REF!</f>
        <v>#REF!</v>
      </c>
    </row>
    <row r="57" spans="1:8" ht="29.25" customHeight="1" x14ac:dyDescent="0.25">
      <c r="A57" s="681" t="s">
        <v>889</v>
      </c>
      <c r="B57" s="1660" t="s">
        <v>1145</v>
      </c>
      <c r="C57" s="1661"/>
      <c r="D57" s="1661"/>
      <c r="E57" s="1662"/>
      <c r="F57" s="680" t="s">
        <v>921</v>
      </c>
      <c r="G57" s="773" t="e">
        <f>#REF!</f>
        <v>#REF!</v>
      </c>
      <c r="H57" s="702" t="e">
        <f>#REF!</f>
        <v>#REF!</v>
      </c>
    </row>
    <row r="58" spans="1:8" ht="28.5" customHeight="1" x14ac:dyDescent="0.25">
      <c r="A58" s="681" t="s">
        <v>895</v>
      </c>
      <c r="B58" s="1660" t="s">
        <v>1851</v>
      </c>
      <c r="C58" s="1661"/>
      <c r="D58" s="1661"/>
      <c r="E58" s="1662"/>
      <c r="F58" s="680" t="s">
        <v>924</v>
      </c>
      <c r="G58" s="773" t="e">
        <f>#REF!</f>
        <v>#REF!</v>
      </c>
      <c r="H58" s="702" t="e">
        <f>#REF!</f>
        <v>#REF!</v>
      </c>
    </row>
    <row r="59" spans="1:8" ht="30.75" customHeight="1" x14ac:dyDescent="0.25">
      <c r="A59" s="728" t="s">
        <v>1724</v>
      </c>
      <c r="B59" s="1660" t="s">
        <v>1852</v>
      </c>
      <c r="C59" s="1661"/>
      <c r="D59" s="1661"/>
      <c r="E59" s="1662"/>
      <c r="F59" s="680" t="s">
        <v>926</v>
      </c>
      <c r="G59" s="773" t="e">
        <f>#REF!</f>
        <v>#REF!</v>
      </c>
      <c r="H59" s="773" t="e">
        <f>#REF!</f>
        <v>#REF!</v>
      </c>
    </row>
    <row r="60" spans="1:8" ht="27.75" customHeight="1" x14ac:dyDescent="0.25">
      <c r="A60" s="794" t="s">
        <v>937</v>
      </c>
      <c r="B60" s="1728" t="s">
        <v>1853</v>
      </c>
      <c r="C60" s="1756"/>
      <c r="D60" s="1756"/>
      <c r="E60" s="1757"/>
      <c r="F60" s="787" t="s">
        <v>929</v>
      </c>
      <c r="G60" s="776" t="e">
        <f>#REF!</f>
        <v>#REF!</v>
      </c>
      <c r="H60" s="701" t="e">
        <f>#REF!</f>
        <v>#REF!</v>
      </c>
    </row>
    <row r="61" spans="1:8" ht="27.75" customHeight="1" x14ac:dyDescent="0.25">
      <c r="A61" s="708" t="s">
        <v>1725</v>
      </c>
      <c r="B61" s="1672" t="s">
        <v>1854</v>
      </c>
      <c r="C61" s="1673"/>
      <c r="D61" s="1673"/>
      <c r="E61" s="1674"/>
      <c r="F61" s="678" t="s">
        <v>932</v>
      </c>
      <c r="G61" s="776" t="e">
        <f>#REF!</f>
        <v>#REF!</v>
      </c>
      <c r="H61" s="701" t="e">
        <f>#REF!</f>
        <v>#REF!</v>
      </c>
    </row>
    <row r="62" spans="1:8" ht="27.75" customHeight="1" x14ac:dyDescent="0.25">
      <c r="A62" s="681" t="s">
        <v>1726</v>
      </c>
      <c r="B62" s="1660" t="s">
        <v>1855</v>
      </c>
      <c r="C62" s="1661"/>
      <c r="D62" s="1661"/>
      <c r="E62" s="1662"/>
      <c r="F62" s="680" t="s">
        <v>934</v>
      </c>
      <c r="G62" s="773" t="e">
        <f>#REF!</f>
        <v>#REF!</v>
      </c>
      <c r="H62" s="702" t="e">
        <f>#REF!</f>
        <v>#REF!</v>
      </c>
    </row>
    <row r="63" spans="1:8" s="706" customFormat="1" ht="27.75" customHeight="1" x14ac:dyDescent="0.25">
      <c r="A63" s="793" t="s">
        <v>1727</v>
      </c>
      <c r="B63" s="1660" t="s">
        <v>1856</v>
      </c>
      <c r="C63" s="1661"/>
      <c r="D63" s="1661"/>
      <c r="E63" s="1662"/>
      <c r="F63" s="784" t="s">
        <v>936</v>
      </c>
      <c r="G63" s="773" t="e">
        <f>#REF!</f>
        <v>#REF!</v>
      </c>
      <c r="H63" s="702" t="e">
        <f>#REF!</f>
        <v>#REF!</v>
      </c>
    </row>
    <row r="64" spans="1:8" s="706" customFormat="1" ht="27.75" customHeight="1" x14ac:dyDescent="0.25">
      <c r="A64" s="681" t="s">
        <v>496</v>
      </c>
      <c r="B64" s="1660" t="s">
        <v>1857</v>
      </c>
      <c r="C64" s="1661"/>
      <c r="D64" s="1661"/>
      <c r="E64" s="1662"/>
      <c r="F64" s="680" t="s">
        <v>939</v>
      </c>
      <c r="G64" s="773" t="e">
        <f>#REF!</f>
        <v>#REF!</v>
      </c>
      <c r="H64" s="702" t="e">
        <f>#REF!</f>
        <v>#REF!</v>
      </c>
    </row>
    <row r="65" spans="1:8" ht="27.75" customHeight="1" x14ac:dyDescent="0.25">
      <c r="A65" s="681" t="s">
        <v>909</v>
      </c>
      <c r="B65" s="1660" t="s">
        <v>1858</v>
      </c>
      <c r="C65" s="1661"/>
      <c r="D65" s="1661"/>
      <c r="E65" s="1662"/>
      <c r="F65" s="680" t="s">
        <v>942</v>
      </c>
      <c r="G65" s="773" t="e">
        <f>#REF!</f>
        <v>#REF!</v>
      </c>
      <c r="H65" s="702" t="e">
        <f>#REF!</f>
        <v>#REF!</v>
      </c>
    </row>
    <row r="66" spans="1:8" s="706" customFormat="1" ht="33" customHeight="1" x14ac:dyDescent="0.25">
      <c r="A66" s="780" t="s">
        <v>1725</v>
      </c>
      <c r="B66" s="1672" t="s">
        <v>1859</v>
      </c>
      <c r="C66" s="1673"/>
      <c r="D66" s="1673"/>
      <c r="E66" s="1674"/>
      <c r="F66" s="678" t="s">
        <v>944</v>
      </c>
      <c r="G66" s="776" t="e">
        <f>#REF!</f>
        <v>#REF!</v>
      </c>
      <c r="H66" s="776" t="e">
        <f>#REF!</f>
        <v>#REF!</v>
      </c>
    </row>
  </sheetData>
  <mergeCells count="63">
    <mergeCell ref="B9:E9"/>
    <mergeCell ref="G4:H4"/>
    <mergeCell ref="B5:D5"/>
    <mergeCell ref="B6:E6"/>
    <mergeCell ref="B7:E7"/>
    <mergeCell ref="B8:E8"/>
    <mergeCell ref="B21:E21"/>
    <mergeCell ref="B10:E10"/>
    <mergeCell ref="B11:E11"/>
    <mergeCell ref="B12:E12"/>
    <mergeCell ref="B13:E13"/>
    <mergeCell ref="B14:E14"/>
    <mergeCell ref="B15:E15"/>
    <mergeCell ref="B16:E16"/>
    <mergeCell ref="B17:E17"/>
    <mergeCell ref="B18:E18"/>
    <mergeCell ref="B19:E19"/>
    <mergeCell ref="B20:E20"/>
    <mergeCell ref="B33:E33"/>
    <mergeCell ref="B22:E22"/>
    <mergeCell ref="B23:E23"/>
    <mergeCell ref="B24:E24"/>
    <mergeCell ref="B25:E25"/>
    <mergeCell ref="B26:E26"/>
    <mergeCell ref="B27:E27"/>
    <mergeCell ref="B28:E28"/>
    <mergeCell ref="B29:E29"/>
    <mergeCell ref="B30:E30"/>
    <mergeCell ref="B31:E31"/>
    <mergeCell ref="B32:E32"/>
    <mergeCell ref="B45:E45"/>
    <mergeCell ref="B34:E34"/>
    <mergeCell ref="B35:E35"/>
    <mergeCell ref="B36:E36"/>
    <mergeCell ref="B37:E37"/>
    <mergeCell ref="B38:E38"/>
    <mergeCell ref="B39:E39"/>
    <mergeCell ref="B40:E40"/>
    <mergeCell ref="B41:E41"/>
    <mergeCell ref="B42:E42"/>
    <mergeCell ref="B43:E43"/>
    <mergeCell ref="B44:E44"/>
    <mergeCell ref="B57:E57"/>
    <mergeCell ref="B46:E46"/>
    <mergeCell ref="B47:E47"/>
    <mergeCell ref="B48:E48"/>
    <mergeCell ref="B49:E49"/>
    <mergeCell ref="B50:E50"/>
    <mergeCell ref="B51:E51"/>
    <mergeCell ref="B52:E52"/>
    <mergeCell ref="B53:E53"/>
    <mergeCell ref="B54:E54"/>
    <mergeCell ref="B55:E55"/>
    <mergeCell ref="B56:E56"/>
    <mergeCell ref="B64:E64"/>
    <mergeCell ref="B65:E65"/>
    <mergeCell ref="B66:E66"/>
    <mergeCell ref="B58:E58"/>
    <mergeCell ref="B59:E59"/>
    <mergeCell ref="B60:E60"/>
    <mergeCell ref="B61:E61"/>
    <mergeCell ref="B62:E62"/>
    <mergeCell ref="B63:E63"/>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Header>&amp;LUZPODv14_&amp;P</oddHeader>
    <oddFooter>&amp;LMF SR č. 18009/2014&amp;RStrana &amp;P</oddFooter>
  </headerFooter>
  <rowBreaks count="2" manualBreakCount="2">
    <brk id="32" max="7" man="1"/>
    <brk id="59" max="7"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U369"/>
  <sheetViews>
    <sheetView showGridLines="0" showZeros="0" zoomScale="90" zoomScaleNormal="90" workbookViewId="0">
      <pane ySplit="4" topLeftCell="A5" activePane="bottomLeft" state="frozenSplit"/>
      <selection activeCell="C62" sqref="C62"/>
      <selection pane="bottomLeft" activeCell="L20" sqref="L20"/>
    </sheetView>
  </sheetViews>
  <sheetFormatPr defaultRowHeight="11.45" customHeight="1" x14ac:dyDescent="0.2"/>
  <cols>
    <col min="1" max="1" width="6.5703125" style="863" bestFit="1" customWidth="1"/>
    <col min="2" max="2" width="66.140625" style="863" customWidth="1"/>
    <col min="3" max="3" width="9.85546875" style="863" bestFit="1" customWidth="1"/>
    <col min="4" max="4" width="9.85546875" style="863" customWidth="1"/>
    <col min="5" max="9" width="9.140625" style="899"/>
    <col min="10" max="16384" width="9.140625" style="863"/>
  </cols>
  <sheetData>
    <row r="1" spans="1:4" ht="15.75" x14ac:dyDescent="0.25">
      <c r="A1" s="1772" t="s">
        <v>1992</v>
      </c>
      <c r="B1" s="1772"/>
      <c r="C1" s="1772"/>
      <c r="D1" s="1772"/>
    </row>
    <row r="2" spans="1:4" ht="15.75" x14ac:dyDescent="0.25">
      <c r="A2" s="1772" t="s">
        <v>2200</v>
      </c>
      <c r="B2" s="1772"/>
      <c r="C2" s="1772"/>
      <c r="D2" s="1772"/>
    </row>
    <row r="3" spans="1:4" ht="15.75" x14ac:dyDescent="0.25">
      <c r="A3" s="1773" t="s">
        <v>1993</v>
      </c>
      <c r="B3" s="1773"/>
      <c r="C3" s="1773"/>
      <c r="D3" s="1773"/>
    </row>
    <row r="4" spans="1:4" ht="15" x14ac:dyDescent="0.25">
      <c r="B4" s="864"/>
      <c r="C4" s="865"/>
      <c r="D4" s="865"/>
    </row>
    <row r="5" spans="1:4" ht="12.75" x14ac:dyDescent="0.2">
      <c r="A5" s="1774" t="s">
        <v>1994</v>
      </c>
      <c r="B5" s="1774" t="s">
        <v>1995</v>
      </c>
      <c r="C5" s="1776" t="s">
        <v>1996</v>
      </c>
      <c r="D5" s="1777"/>
    </row>
    <row r="6" spans="1:4" ht="36" x14ac:dyDescent="0.2">
      <c r="A6" s="1775"/>
      <c r="B6" s="1775"/>
      <c r="C6" s="866" t="s">
        <v>2</v>
      </c>
      <c r="D6" s="866" t="s">
        <v>1997</v>
      </c>
    </row>
    <row r="7" spans="1:4" ht="27" customHeight="1" x14ac:dyDescent="0.25">
      <c r="A7" s="867" t="s">
        <v>1998</v>
      </c>
      <c r="B7" s="868" t="s">
        <v>1999</v>
      </c>
      <c r="C7" s="869"/>
      <c r="D7" s="869"/>
    </row>
    <row r="8" spans="1:4" ht="12.75" x14ac:dyDescent="0.2">
      <c r="A8" s="870" t="s">
        <v>2000</v>
      </c>
      <c r="B8" s="871" t="s">
        <v>2001</v>
      </c>
      <c r="C8" s="872">
        <v>-131336</v>
      </c>
      <c r="D8" s="872">
        <v>1647199</v>
      </c>
    </row>
    <row r="9" spans="1:4" ht="12.75" x14ac:dyDescent="0.2">
      <c r="A9" s="870" t="s">
        <v>2002</v>
      </c>
      <c r="B9" s="871" t="s">
        <v>2003</v>
      </c>
      <c r="C9" s="873">
        <v>-11218</v>
      </c>
      <c r="D9" s="873">
        <v>-3274379</v>
      </c>
    </row>
    <row r="10" spans="1:4" ht="12.75" x14ac:dyDescent="0.2">
      <c r="A10" s="870" t="s">
        <v>2004</v>
      </c>
      <c r="B10" s="871" t="s">
        <v>2005</v>
      </c>
      <c r="C10" s="873">
        <v>0</v>
      </c>
      <c r="D10" s="873">
        <v>578586</v>
      </c>
    </row>
    <row r="11" spans="1:4" ht="36" x14ac:dyDescent="0.2">
      <c r="A11" s="870" t="s">
        <v>2006</v>
      </c>
      <c r="B11" s="871" t="s">
        <v>2007</v>
      </c>
      <c r="C11" s="873">
        <v>0</v>
      </c>
      <c r="D11" s="873">
        <v>0</v>
      </c>
    </row>
    <row r="12" spans="1:4" ht="12.75" x14ac:dyDescent="0.2">
      <c r="A12" s="870" t="s">
        <v>2008</v>
      </c>
      <c r="B12" s="871" t="s">
        <v>2009</v>
      </c>
      <c r="C12" s="873">
        <v>0</v>
      </c>
      <c r="D12" s="873">
        <v>0</v>
      </c>
    </row>
    <row r="13" spans="1:4" ht="12.75" x14ac:dyDescent="0.2">
      <c r="A13" s="870" t="s">
        <v>2010</v>
      </c>
      <c r="B13" s="871" t="s">
        <v>2011</v>
      </c>
      <c r="C13" s="873">
        <v>0</v>
      </c>
      <c r="D13" s="873">
        <v>0</v>
      </c>
    </row>
    <row r="14" spans="1:4" ht="12.75" x14ac:dyDescent="0.2">
      <c r="A14" s="870" t="s">
        <v>2012</v>
      </c>
      <c r="B14" s="871" t="s">
        <v>2013</v>
      </c>
      <c r="C14" s="873">
        <v>0</v>
      </c>
      <c r="D14" s="873">
        <v>0</v>
      </c>
    </row>
    <row r="15" spans="1:4" ht="12.75" x14ac:dyDescent="0.2">
      <c r="A15" s="870" t="s">
        <v>2014</v>
      </c>
      <c r="B15" s="871" t="s">
        <v>2015</v>
      </c>
      <c r="C15" s="873">
        <v>272</v>
      </c>
      <c r="D15" s="873">
        <v>-187282</v>
      </c>
    </row>
    <row r="16" spans="1:4" ht="12.75" x14ac:dyDescent="0.2">
      <c r="A16" s="870" t="s">
        <v>2016</v>
      </c>
      <c r="B16" s="871" t="s">
        <v>2017</v>
      </c>
      <c r="C16" s="873">
        <v>0</v>
      </c>
      <c r="D16" s="873">
        <v>0</v>
      </c>
    </row>
    <row r="17" spans="1:21" ht="12.75" x14ac:dyDescent="0.2">
      <c r="A17" s="870" t="s">
        <v>2018</v>
      </c>
      <c r="B17" s="871" t="s">
        <v>2019</v>
      </c>
      <c r="C17" s="873">
        <v>0</v>
      </c>
      <c r="D17" s="873">
        <v>32600</v>
      </c>
    </row>
    <row r="18" spans="1:21" ht="12.75" x14ac:dyDescent="0.2">
      <c r="A18" s="870" t="s">
        <v>2020</v>
      </c>
      <c r="B18" s="871" t="s">
        <v>2021</v>
      </c>
      <c r="C18" s="873">
        <v>-11490</v>
      </c>
      <c r="D18" s="873">
        <v>0</v>
      </c>
    </row>
    <row r="19" spans="1:21" ht="24" x14ac:dyDescent="0.2">
      <c r="A19" s="870" t="s">
        <v>2022</v>
      </c>
      <c r="B19" s="871" t="s">
        <v>2023</v>
      </c>
      <c r="C19" s="873">
        <v>0</v>
      </c>
      <c r="D19" s="873">
        <v>0</v>
      </c>
    </row>
    <row r="20" spans="1:21" ht="24" x14ac:dyDescent="0.2">
      <c r="A20" s="870" t="s">
        <v>2024</v>
      </c>
      <c r="B20" s="871" t="s">
        <v>2025</v>
      </c>
      <c r="C20" s="873">
        <v>0</v>
      </c>
      <c r="D20" s="873">
        <v>0</v>
      </c>
    </row>
    <row r="21" spans="1:21" ht="24" x14ac:dyDescent="0.2">
      <c r="A21" s="870" t="s">
        <v>2026</v>
      </c>
      <c r="B21" s="871" t="s">
        <v>2027</v>
      </c>
      <c r="C21" s="873">
        <v>0</v>
      </c>
      <c r="D21" s="873">
        <v>-3698283</v>
      </c>
    </row>
    <row r="22" spans="1:21" ht="36" x14ac:dyDescent="0.2">
      <c r="A22" s="870" t="s">
        <v>2028</v>
      </c>
      <c r="B22" s="871" t="s">
        <v>2029</v>
      </c>
      <c r="C22" s="873">
        <v>0</v>
      </c>
      <c r="D22" s="873">
        <v>0</v>
      </c>
    </row>
    <row r="23" spans="1:21" ht="48.75" customHeight="1" x14ac:dyDescent="0.2">
      <c r="A23" s="870" t="s">
        <v>2030</v>
      </c>
      <c r="B23" s="871" t="s">
        <v>2031</v>
      </c>
      <c r="C23" s="873">
        <v>-1683643</v>
      </c>
      <c r="D23" s="873">
        <v>-3600639</v>
      </c>
      <c r="U23" s="874"/>
    </row>
    <row r="24" spans="1:21" ht="12.75" x14ac:dyDescent="0.2">
      <c r="A24" s="870" t="s">
        <v>2032</v>
      </c>
      <c r="B24" s="871" t="s">
        <v>2033</v>
      </c>
      <c r="C24" s="873">
        <v>4538428</v>
      </c>
      <c r="D24" s="873">
        <v>-4574603</v>
      </c>
    </row>
    <row r="25" spans="1:21" ht="12.75" x14ac:dyDescent="0.2">
      <c r="A25" s="870" t="s">
        <v>2034</v>
      </c>
      <c r="B25" s="871" t="s">
        <v>2035</v>
      </c>
      <c r="C25" s="873">
        <v>-6222071</v>
      </c>
      <c r="D25" s="873">
        <v>-173782</v>
      </c>
    </row>
    <row r="26" spans="1:21" ht="12.75" x14ac:dyDescent="0.2">
      <c r="A26" s="870" t="s">
        <v>2036</v>
      </c>
      <c r="B26" s="871" t="s">
        <v>2037</v>
      </c>
      <c r="C26" s="873">
        <v>0</v>
      </c>
      <c r="D26" s="873">
        <v>1147746</v>
      </c>
    </row>
    <row r="27" spans="1:21" ht="24" x14ac:dyDescent="0.2">
      <c r="A27" s="870" t="s">
        <v>2038</v>
      </c>
      <c r="B27" s="871" t="s">
        <v>2039</v>
      </c>
      <c r="C27" s="873">
        <v>0</v>
      </c>
      <c r="D27" s="873">
        <v>0</v>
      </c>
    </row>
    <row r="28" spans="1:21" ht="36" x14ac:dyDescent="0.2">
      <c r="A28" s="875" t="s">
        <v>2040</v>
      </c>
      <c r="B28" s="876" t="s">
        <v>2041</v>
      </c>
      <c r="C28" s="877">
        <v>-1826197</v>
      </c>
      <c r="D28" s="877">
        <v>-5227819</v>
      </c>
      <c r="U28" s="878"/>
    </row>
    <row r="29" spans="1:21" ht="12.75" x14ac:dyDescent="0.2">
      <c r="A29" s="870" t="s">
        <v>2042</v>
      </c>
      <c r="B29" s="871" t="s">
        <v>2043</v>
      </c>
      <c r="C29" s="873">
        <v>11490</v>
      </c>
      <c r="D29" s="873">
        <v>0</v>
      </c>
    </row>
    <row r="30" spans="1:21" ht="24" x14ac:dyDescent="0.2">
      <c r="A30" s="870" t="s">
        <v>2044</v>
      </c>
      <c r="B30" s="871" t="s">
        <v>2045</v>
      </c>
      <c r="C30" s="873">
        <v>0</v>
      </c>
      <c r="D30" s="873">
        <v>-32600</v>
      </c>
    </row>
    <row r="31" spans="1:21" ht="24" x14ac:dyDescent="0.2">
      <c r="A31" s="870" t="s">
        <v>2046</v>
      </c>
      <c r="B31" s="871" t="s">
        <v>2047</v>
      </c>
      <c r="C31" s="873">
        <v>0</v>
      </c>
      <c r="D31" s="873">
        <v>0</v>
      </c>
    </row>
    <row r="32" spans="1:21" ht="24" x14ac:dyDescent="0.2">
      <c r="A32" s="870" t="s">
        <v>2048</v>
      </c>
      <c r="B32" s="871" t="s">
        <v>2049</v>
      </c>
      <c r="C32" s="873">
        <v>0</v>
      </c>
      <c r="D32" s="873">
        <v>0</v>
      </c>
    </row>
    <row r="33" spans="1:4" ht="12.75" x14ac:dyDescent="0.2">
      <c r="A33" s="875" t="s">
        <v>2050</v>
      </c>
      <c r="B33" s="876" t="s">
        <v>2051</v>
      </c>
      <c r="C33" s="877">
        <v>-1683371</v>
      </c>
      <c r="D33" s="877">
        <v>-6907618</v>
      </c>
    </row>
    <row r="34" spans="1:4" ht="24" x14ac:dyDescent="0.2">
      <c r="A34" s="870" t="s">
        <v>2052</v>
      </c>
      <c r="B34" s="871" t="s">
        <v>2053</v>
      </c>
      <c r="C34" s="873">
        <v>-207107</v>
      </c>
      <c r="D34" s="873"/>
    </row>
    <row r="35" spans="1:4" ht="12.75" x14ac:dyDescent="0.2">
      <c r="A35" s="870" t="s">
        <v>2054</v>
      </c>
      <c r="B35" s="871" t="s">
        <v>2055</v>
      </c>
      <c r="C35" s="873"/>
      <c r="D35" s="873"/>
    </row>
    <row r="36" spans="1:4" ht="12.75" x14ac:dyDescent="0.2">
      <c r="A36" s="870" t="s">
        <v>2056</v>
      </c>
      <c r="B36" s="871" t="s">
        <v>2057</v>
      </c>
      <c r="C36" s="873"/>
      <c r="D36" s="873"/>
    </row>
    <row r="37" spans="1:4" ht="15.75" x14ac:dyDescent="0.2">
      <c r="A37" s="879" t="s">
        <v>2058</v>
      </c>
      <c r="B37" s="880" t="s">
        <v>2059</v>
      </c>
      <c r="C37" s="881">
        <v>-2021814</v>
      </c>
      <c r="D37" s="881">
        <v>-5260419</v>
      </c>
    </row>
    <row r="38" spans="1:4" ht="12.75" x14ac:dyDescent="0.2">
      <c r="B38" s="882"/>
    </row>
    <row r="39" spans="1:4" ht="26.25" customHeight="1" x14ac:dyDescent="0.2">
      <c r="B39" s="882"/>
    </row>
    <row r="40" spans="1:4" ht="12.75" x14ac:dyDescent="0.2">
      <c r="B40" s="882"/>
    </row>
    <row r="41" spans="1:4" ht="12.75" x14ac:dyDescent="0.2">
      <c r="B41" s="882"/>
    </row>
    <row r="42" spans="1:4" ht="12.75" x14ac:dyDescent="0.2">
      <c r="B42" s="882"/>
    </row>
    <row r="43" spans="1:4" ht="33" customHeight="1" x14ac:dyDescent="0.2">
      <c r="A43" s="883" t="s">
        <v>558</v>
      </c>
      <c r="B43" s="884" t="s">
        <v>2060</v>
      </c>
      <c r="C43" s="885"/>
      <c r="D43" s="885"/>
    </row>
    <row r="44" spans="1:4" ht="12.75" x14ac:dyDescent="0.2">
      <c r="A44" s="886" t="s">
        <v>2061</v>
      </c>
      <c r="B44" s="871" t="s">
        <v>2062</v>
      </c>
      <c r="C44" s="873">
        <v>0</v>
      </c>
      <c r="D44" s="873"/>
    </row>
    <row r="45" spans="1:4" ht="12.75" x14ac:dyDescent="0.2">
      <c r="A45" s="886" t="s">
        <v>2063</v>
      </c>
      <c r="B45" s="871" t="s">
        <v>2064</v>
      </c>
      <c r="C45" s="873">
        <v>0</v>
      </c>
      <c r="D45" s="873">
        <v>-5208</v>
      </c>
    </row>
    <row r="46" spans="1:4" ht="48" x14ac:dyDescent="0.2">
      <c r="A46" s="886" t="s">
        <v>2065</v>
      </c>
      <c r="B46" s="871" t="s">
        <v>2066</v>
      </c>
      <c r="C46" s="873">
        <v>0</v>
      </c>
      <c r="D46" s="873">
        <v>0</v>
      </c>
    </row>
    <row r="47" spans="1:4" ht="12.75" x14ac:dyDescent="0.2">
      <c r="A47" s="886" t="s">
        <v>2067</v>
      </c>
      <c r="B47" s="871" t="s">
        <v>2068</v>
      </c>
      <c r="C47" s="873">
        <v>0</v>
      </c>
      <c r="D47" s="873">
        <v>0</v>
      </c>
    </row>
    <row r="48" spans="1:4" ht="12.75" x14ac:dyDescent="0.2">
      <c r="A48" s="886" t="s">
        <v>2069</v>
      </c>
      <c r="B48" s="871" t="s">
        <v>2070</v>
      </c>
      <c r="C48" s="873">
        <v>0</v>
      </c>
      <c r="D48" s="873">
        <v>9129729</v>
      </c>
    </row>
    <row r="49" spans="1:4" ht="36" x14ac:dyDescent="0.2">
      <c r="A49" s="886" t="s">
        <v>2071</v>
      </c>
      <c r="B49" s="871" t="s">
        <v>2072</v>
      </c>
      <c r="C49" s="873">
        <v>125739</v>
      </c>
      <c r="D49" s="873"/>
    </row>
    <row r="50" spans="1:4" ht="24" x14ac:dyDescent="0.2">
      <c r="A50" s="886" t="s">
        <v>2073</v>
      </c>
      <c r="B50" s="871" t="s">
        <v>2074</v>
      </c>
      <c r="C50" s="873">
        <v>0</v>
      </c>
      <c r="D50" s="873"/>
    </row>
    <row r="51" spans="1:4" ht="24" x14ac:dyDescent="0.2">
      <c r="A51" s="886" t="s">
        <v>2075</v>
      </c>
      <c r="B51" s="871" t="s">
        <v>2076</v>
      </c>
      <c r="C51" s="873">
        <v>0</v>
      </c>
      <c r="D51" s="873"/>
    </row>
    <row r="52" spans="1:4" ht="36" x14ac:dyDescent="0.2">
      <c r="A52" s="886" t="s">
        <v>2077</v>
      </c>
      <c r="B52" s="871" t="s">
        <v>2078</v>
      </c>
      <c r="C52" s="873">
        <v>0</v>
      </c>
      <c r="D52" s="873"/>
    </row>
    <row r="53" spans="1:4" ht="36" x14ac:dyDescent="0.2">
      <c r="A53" s="886" t="s">
        <v>2079</v>
      </c>
      <c r="B53" s="871" t="s">
        <v>2080</v>
      </c>
      <c r="C53" s="873">
        <v>0</v>
      </c>
      <c r="D53" s="873"/>
    </row>
    <row r="54" spans="1:4" ht="12.75" x14ac:dyDescent="0.2">
      <c r="A54" s="886" t="s">
        <v>2081</v>
      </c>
      <c r="B54" s="871" t="s">
        <v>2082</v>
      </c>
      <c r="C54" s="873">
        <v>0</v>
      </c>
      <c r="D54" s="873"/>
    </row>
    <row r="55" spans="1:4" ht="12.75" x14ac:dyDescent="0.2">
      <c r="A55" s="886" t="s">
        <v>2083</v>
      </c>
      <c r="B55" s="871" t="s">
        <v>2084</v>
      </c>
      <c r="C55" s="873">
        <v>0</v>
      </c>
      <c r="D55" s="873"/>
    </row>
    <row r="56" spans="1:4" ht="24" x14ac:dyDescent="0.2">
      <c r="A56" s="886" t="s">
        <v>2085</v>
      </c>
      <c r="B56" s="871" t="s">
        <v>2086</v>
      </c>
      <c r="C56" s="873">
        <v>0</v>
      </c>
      <c r="D56" s="873"/>
    </row>
    <row r="57" spans="1:4" ht="36" x14ac:dyDescent="0.2">
      <c r="A57" s="886" t="s">
        <v>2087</v>
      </c>
      <c r="B57" s="871" t="s">
        <v>2088</v>
      </c>
      <c r="C57" s="873">
        <v>0</v>
      </c>
      <c r="D57" s="873"/>
    </row>
    <row r="58" spans="1:4" ht="36" x14ac:dyDescent="0.2">
      <c r="A58" s="886" t="s">
        <v>2089</v>
      </c>
      <c r="B58" s="871" t="s">
        <v>2090</v>
      </c>
      <c r="C58" s="873">
        <v>0</v>
      </c>
      <c r="D58" s="873"/>
    </row>
    <row r="59" spans="1:4" ht="24" x14ac:dyDescent="0.2">
      <c r="A59" s="886" t="s">
        <v>2091</v>
      </c>
      <c r="B59" s="871" t="s">
        <v>2092</v>
      </c>
      <c r="C59" s="873">
        <v>0</v>
      </c>
      <c r="D59" s="873"/>
    </row>
    <row r="60" spans="1:4" ht="12.75" x14ac:dyDescent="0.2">
      <c r="A60" s="886" t="s">
        <v>2093</v>
      </c>
      <c r="B60" s="871" t="s">
        <v>2094</v>
      </c>
      <c r="C60" s="873">
        <v>0</v>
      </c>
      <c r="D60" s="873"/>
    </row>
    <row r="61" spans="1:4" ht="12.75" x14ac:dyDescent="0.2">
      <c r="A61" s="886" t="s">
        <v>2095</v>
      </c>
      <c r="B61" s="871" t="s">
        <v>2096</v>
      </c>
      <c r="C61" s="873">
        <v>0</v>
      </c>
      <c r="D61" s="873"/>
    </row>
    <row r="62" spans="1:4" ht="12.75" x14ac:dyDescent="0.2">
      <c r="A62" s="886" t="s">
        <v>2097</v>
      </c>
      <c r="B62" s="871" t="s">
        <v>2098</v>
      </c>
      <c r="C62" s="873">
        <v>0</v>
      </c>
      <c r="D62" s="873"/>
    </row>
    <row r="63" spans="1:4" ht="12.75" x14ac:dyDescent="0.2">
      <c r="A63" s="886" t="s">
        <v>2099</v>
      </c>
      <c r="B63" s="871" t="s">
        <v>2100</v>
      </c>
      <c r="C63" s="873">
        <v>0</v>
      </c>
      <c r="D63" s="873"/>
    </row>
    <row r="64" spans="1:4" ht="15.75" x14ac:dyDescent="0.2">
      <c r="A64" s="879" t="s">
        <v>2101</v>
      </c>
      <c r="B64" s="880" t="s">
        <v>2102</v>
      </c>
      <c r="C64" s="881">
        <v>125739</v>
      </c>
      <c r="D64" s="881">
        <v>9124521</v>
      </c>
    </row>
    <row r="65" spans="1:4" ht="32.25" customHeight="1" x14ac:dyDescent="0.2">
      <c r="A65" s="883" t="s">
        <v>627</v>
      </c>
      <c r="B65" s="884" t="s">
        <v>2103</v>
      </c>
      <c r="C65" s="885"/>
      <c r="D65" s="885"/>
    </row>
    <row r="66" spans="1:4" ht="12.75" x14ac:dyDescent="0.2">
      <c r="A66" s="887" t="s">
        <v>2104</v>
      </c>
      <c r="B66" s="871" t="s">
        <v>2105</v>
      </c>
      <c r="C66" s="873">
        <v>0</v>
      </c>
      <c r="D66" s="873">
        <v>0</v>
      </c>
    </row>
    <row r="67" spans="1:4" ht="12.75" x14ac:dyDescent="0.2">
      <c r="A67" s="887" t="s">
        <v>2106</v>
      </c>
      <c r="B67" s="871" t="s">
        <v>2107</v>
      </c>
      <c r="C67" s="873">
        <v>0</v>
      </c>
      <c r="D67" s="873"/>
    </row>
    <row r="68" spans="1:4" ht="24" x14ac:dyDescent="0.2">
      <c r="A68" s="888" t="s">
        <v>2108</v>
      </c>
      <c r="B68" s="871" t="s">
        <v>2109</v>
      </c>
      <c r="C68" s="873">
        <v>0</v>
      </c>
      <c r="D68" s="873"/>
    </row>
    <row r="69" spans="1:4" ht="12.75" x14ac:dyDescent="0.2">
      <c r="A69" s="888" t="s">
        <v>2110</v>
      </c>
      <c r="B69" s="871" t="s">
        <v>2111</v>
      </c>
      <c r="C69" s="873">
        <v>0</v>
      </c>
      <c r="D69" s="873"/>
    </row>
    <row r="70" spans="1:4" ht="12.75" x14ac:dyDescent="0.2">
      <c r="A70" s="888" t="s">
        <v>2112</v>
      </c>
      <c r="B70" s="871" t="s">
        <v>2113</v>
      </c>
      <c r="C70" s="873">
        <v>0</v>
      </c>
      <c r="D70" s="873"/>
    </row>
    <row r="71" spans="1:4" ht="24" x14ac:dyDescent="0.2">
      <c r="A71" s="888" t="s">
        <v>2114</v>
      </c>
      <c r="B71" s="871" t="s">
        <v>2115</v>
      </c>
      <c r="C71" s="873">
        <v>0</v>
      </c>
      <c r="D71" s="873"/>
    </row>
    <row r="72" spans="1:4" ht="12.75" x14ac:dyDescent="0.2">
      <c r="A72" s="888" t="s">
        <v>2116</v>
      </c>
      <c r="B72" s="871" t="s">
        <v>2117</v>
      </c>
      <c r="C72" s="873">
        <v>0</v>
      </c>
      <c r="D72" s="873"/>
    </row>
    <row r="73" spans="1:4" ht="24" x14ac:dyDescent="0.2">
      <c r="A73" s="888" t="s">
        <v>2118</v>
      </c>
      <c r="B73" s="871" t="s">
        <v>2119</v>
      </c>
      <c r="C73" s="873">
        <v>0</v>
      </c>
      <c r="D73" s="873"/>
    </row>
    <row r="74" spans="1:4" ht="12.75" x14ac:dyDescent="0.2">
      <c r="A74" s="888" t="s">
        <v>2120</v>
      </c>
      <c r="B74" s="871" t="s">
        <v>2121</v>
      </c>
      <c r="C74" s="873">
        <v>0</v>
      </c>
      <c r="D74" s="873"/>
    </row>
    <row r="75" spans="1:4" ht="24" x14ac:dyDescent="0.2">
      <c r="A75" s="888" t="s">
        <v>2122</v>
      </c>
      <c r="B75" s="871" t="s">
        <v>2123</v>
      </c>
      <c r="C75" s="873">
        <v>0</v>
      </c>
      <c r="D75" s="873">
        <v>-505219</v>
      </c>
    </row>
    <row r="76" spans="1:4" ht="12.75" x14ac:dyDescent="0.2">
      <c r="A76" s="888" t="s">
        <v>2124</v>
      </c>
      <c r="B76" s="871" t="s">
        <v>2125</v>
      </c>
      <c r="C76" s="873">
        <v>0</v>
      </c>
      <c r="D76" s="873"/>
    </row>
    <row r="77" spans="1:4" ht="12.75" x14ac:dyDescent="0.2">
      <c r="A77" s="888" t="s">
        <v>2126</v>
      </c>
      <c r="B77" s="871" t="s">
        <v>2127</v>
      </c>
      <c r="C77" s="873">
        <v>0</v>
      </c>
      <c r="D77" s="873"/>
    </row>
    <row r="78" spans="1:4" ht="36" x14ac:dyDescent="0.2">
      <c r="A78" s="888" t="s">
        <v>2128</v>
      </c>
      <c r="B78" s="871" t="s">
        <v>2129</v>
      </c>
      <c r="C78" s="873">
        <v>0</v>
      </c>
      <c r="D78" s="873"/>
    </row>
    <row r="79" spans="1:4" ht="36" x14ac:dyDescent="0.2">
      <c r="A79" s="888" t="s">
        <v>2130</v>
      </c>
      <c r="B79" s="871" t="s">
        <v>2131</v>
      </c>
      <c r="C79" s="873">
        <v>0</v>
      </c>
      <c r="D79" s="873"/>
    </row>
    <row r="80" spans="1:4" ht="12.75" x14ac:dyDescent="0.2">
      <c r="A80" s="888" t="s">
        <v>2132</v>
      </c>
      <c r="B80" s="871" t="s">
        <v>2133</v>
      </c>
      <c r="C80" s="873">
        <v>0</v>
      </c>
      <c r="D80" s="873"/>
    </row>
    <row r="81" spans="1:4" ht="12.75" x14ac:dyDescent="0.2">
      <c r="A81" s="888" t="s">
        <v>2134</v>
      </c>
      <c r="B81" s="871" t="s">
        <v>2135</v>
      </c>
      <c r="C81" s="873">
        <v>0</v>
      </c>
      <c r="D81" s="873"/>
    </row>
    <row r="82" spans="1:4" ht="24" x14ac:dyDescent="0.2">
      <c r="A82" s="888" t="s">
        <v>2136</v>
      </c>
      <c r="B82" s="871" t="s">
        <v>2137</v>
      </c>
      <c r="C82" s="873">
        <v>0</v>
      </c>
      <c r="D82" s="873">
        <v>-505219</v>
      </c>
    </row>
    <row r="83" spans="1:4" ht="24" x14ac:dyDescent="0.2">
      <c r="A83" s="888" t="s">
        <v>2138</v>
      </c>
      <c r="B83" s="871" t="s">
        <v>2139</v>
      </c>
      <c r="C83" s="873">
        <v>0</v>
      </c>
      <c r="D83" s="873"/>
    </row>
    <row r="84" spans="1:4" ht="36" x14ac:dyDescent="0.2">
      <c r="A84" s="888" t="s">
        <v>2140</v>
      </c>
      <c r="B84" s="871" t="s">
        <v>2141</v>
      </c>
      <c r="C84" s="873">
        <v>0</v>
      </c>
      <c r="D84" s="873"/>
    </row>
    <row r="85" spans="1:4" ht="36" x14ac:dyDescent="0.2">
      <c r="A85" s="888" t="s">
        <v>2142</v>
      </c>
      <c r="B85" s="871" t="s">
        <v>2143</v>
      </c>
      <c r="C85" s="873">
        <v>0</v>
      </c>
      <c r="D85" s="873"/>
    </row>
    <row r="86" spans="1:4" ht="24" x14ac:dyDescent="0.2">
      <c r="A86" s="888" t="s">
        <v>2144</v>
      </c>
      <c r="B86" s="871" t="s">
        <v>2145</v>
      </c>
      <c r="C86" s="873">
        <v>0</v>
      </c>
      <c r="D86" s="873"/>
    </row>
    <row r="87" spans="1:4" ht="24" x14ac:dyDescent="0.2">
      <c r="A87" s="888" t="s">
        <v>2146</v>
      </c>
      <c r="B87" s="871" t="s">
        <v>2147</v>
      </c>
      <c r="C87" s="873">
        <v>0</v>
      </c>
      <c r="D87" s="873"/>
    </row>
    <row r="88" spans="1:4" ht="24" x14ac:dyDescent="0.2">
      <c r="A88" s="888" t="s">
        <v>2148</v>
      </c>
      <c r="B88" s="871" t="s">
        <v>2149</v>
      </c>
      <c r="C88" s="873">
        <v>0</v>
      </c>
      <c r="D88" s="873"/>
    </row>
    <row r="89" spans="1:4" ht="24" x14ac:dyDescent="0.2">
      <c r="A89" s="888" t="s">
        <v>2150</v>
      </c>
      <c r="B89" s="871" t="s">
        <v>2151</v>
      </c>
      <c r="C89" s="873">
        <v>0</v>
      </c>
      <c r="D89" s="873"/>
    </row>
    <row r="90" spans="1:4" ht="24" x14ac:dyDescent="0.2">
      <c r="A90" s="888" t="s">
        <v>2152</v>
      </c>
      <c r="B90" s="871" t="s">
        <v>2153</v>
      </c>
      <c r="C90" s="873">
        <v>0</v>
      </c>
      <c r="D90" s="873"/>
    </row>
    <row r="91" spans="1:4" ht="12.75" x14ac:dyDescent="0.2">
      <c r="A91" s="888" t="s">
        <v>2154</v>
      </c>
      <c r="B91" s="871" t="s">
        <v>2155</v>
      </c>
      <c r="C91" s="873">
        <v>0</v>
      </c>
      <c r="D91" s="873"/>
    </row>
    <row r="92" spans="1:4" ht="12.75" x14ac:dyDescent="0.2">
      <c r="A92" s="888" t="s">
        <v>2156</v>
      </c>
      <c r="B92" s="871" t="s">
        <v>2157</v>
      </c>
      <c r="C92" s="873">
        <v>0</v>
      </c>
      <c r="D92" s="873"/>
    </row>
    <row r="93" spans="1:4" ht="15.75" x14ac:dyDescent="0.2">
      <c r="A93" s="879" t="s">
        <v>2158</v>
      </c>
      <c r="B93" s="880" t="s">
        <v>2159</v>
      </c>
      <c r="C93" s="881">
        <v>0</v>
      </c>
      <c r="D93" s="881">
        <v>-505219</v>
      </c>
    </row>
    <row r="94" spans="1:4" ht="12.75" x14ac:dyDescent="0.2">
      <c r="A94" s="889"/>
      <c r="B94" s="890"/>
      <c r="C94" s="891"/>
      <c r="D94" s="891"/>
    </row>
    <row r="95" spans="1:4" ht="25.5" customHeight="1" x14ac:dyDescent="0.2">
      <c r="A95" s="886" t="s">
        <v>2160</v>
      </c>
      <c r="B95" s="871" t="s">
        <v>2161</v>
      </c>
      <c r="C95" s="873">
        <v>-1896075</v>
      </c>
      <c r="D95" s="873">
        <v>3358883</v>
      </c>
    </row>
    <row r="96" spans="1:4" ht="25.5" customHeight="1" x14ac:dyDescent="0.2">
      <c r="A96" s="879" t="s">
        <v>2162</v>
      </c>
      <c r="B96" s="892" t="s">
        <v>2163</v>
      </c>
      <c r="C96" s="881">
        <v>1896076</v>
      </c>
      <c r="D96" s="881">
        <v>-1462807</v>
      </c>
    </row>
    <row r="97" spans="1:4" ht="38.25" x14ac:dyDescent="0.2">
      <c r="A97" s="893" t="s">
        <v>2164</v>
      </c>
      <c r="B97" s="894" t="s">
        <v>2165</v>
      </c>
      <c r="C97" s="873">
        <v>1</v>
      </c>
      <c r="D97" s="873">
        <v>1896076</v>
      </c>
    </row>
    <row r="98" spans="1:4" ht="25.5" x14ac:dyDescent="0.2">
      <c r="A98" s="893" t="s">
        <v>2166</v>
      </c>
      <c r="B98" s="894" t="s">
        <v>2167</v>
      </c>
      <c r="C98" s="873">
        <v>0</v>
      </c>
      <c r="D98" s="873"/>
    </row>
    <row r="99" spans="1:4" ht="38.25" x14ac:dyDescent="0.2">
      <c r="A99" s="879" t="s">
        <v>2168</v>
      </c>
      <c r="B99" s="892" t="s">
        <v>2169</v>
      </c>
      <c r="C99" s="881">
        <v>1</v>
      </c>
      <c r="D99" s="881">
        <v>1896076</v>
      </c>
    </row>
    <row r="100" spans="1:4" ht="12.75" x14ac:dyDescent="0.2">
      <c r="B100" s="895">
        <v>0</v>
      </c>
      <c r="C100" s="896">
        <v>0</v>
      </c>
      <c r="D100" s="896">
        <v>0</v>
      </c>
    </row>
    <row r="101" spans="1:4" ht="12.75" x14ac:dyDescent="0.2">
      <c r="B101" s="895">
        <v>0</v>
      </c>
    </row>
    <row r="102" spans="1:4" ht="12.75" x14ac:dyDescent="0.2">
      <c r="B102" s="897"/>
    </row>
    <row r="103" spans="1:4" ht="12.75" x14ac:dyDescent="0.2">
      <c r="B103" s="897"/>
    </row>
    <row r="104" spans="1:4" ht="12.75" x14ac:dyDescent="0.2">
      <c r="B104" s="897"/>
    </row>
    <row r="105" spans="1:4" ht="12.75" x14ac:dyDescent="0.2">
      <c r="B105" s="897"/>
    </row>
    <row r="106" spans="1:4" ht="15.75" x14ac:dyDescent="0.25">
      <c r="A106" s="898" t="s">
        <v>2170</v>
      </c>
      <c r="B106" s="897"/>
    </row>
    <row r="107" spans="1:4" ht="12.75" x14ac:dyDescent="0.2">
      <c r="B107" s="897"/>
    </row>
    <row r="108" spans="1:4" ht="12.75" x14ac:dyDescent="0.2">
      <c r="A108" s="899" t="s">
        <v>2171</v>
      </c>
      <c r="B108" s="897"/>
    </row>
    <row r="109" spans="1:4" ht="12.75" x14ac:dyDescent="0.2">
      <c r="A109" s="899"/>
      <c r="B109" s="897"/>
    </row>
    <row r="110" spans="1:4" ht="12.75" x14ac:dyDescent="0.2">
      <c r="A110" s="899" t="s">
        <v>2172</v>
      </c>
      <c r="B110" s="897"/>
    </row>
    <row r="111" spans="1:4" ht="12.75" x14ac:dyDescent="0.2">
      <c r="A111" s="899"/>
      <c r="B111" s="900" t="s">
        <v>2173</v>
      </c>
    </row>
    <row r="112" spans="1:4" ht="12.75" x14ac:dyDescent="0.2">
      <c r="A112" s="899"/>
      <c r="B112" s="897"/>
    </row>
    <row r="113" spans="1:3" ht="12.75" x14ac:dyDescent="0.2">
      <c r="A113" s="899" t="s">
        <v>2174</v>
      </c>
      <c r="B113" s="897"/>
      <c r="C113" s="901" t="s">
        <v>2175</v>
      </c>
    </row>
    <row r="114" spans="1:3" ht="12.75" x14ac:dyDescent="0.2">
      <c r="A114" s="899" t="s">
        <v>2176</v>
      </c>
      <c r="B114" s="897"/>
    </row>
    <row r="115" spans="1:3" ht="12.75" x14ac:dyDescent="0.2">
      <c r="B115" s="897"/>
    </row>
    <row r="116" spans="1:3" ht="12.75" x14ac:dyDescent="0.2">
      <c r="A116" s="899" t="s">
        <v>2177</v>
      </c>
      <c r="B116" s="897"/>
    </row>
    <row r="117" spans="1:3" ht="12.75" x14ac:dyDescent="0.2">
      <c r="A117" s="899" t="s">
        <v>2201</v>
      </c>
      <c r="C117" s="901" t="s">
        <v>2178</v>
      </c>
    </row>
    <row r="118" spans="1:3" ht="12.75" x14ac:dyDescent="0.2">
      <c r="B118" s="899"/>
    </row>
    <row r="119" spans="1:3" ht="12.75" x14ac:dyDescent="0.2">
      <c r="A119" s="899"/>
      <c r="B119" s="899"/>
    </row>
    <row r="120" spans="1:3" ht="12.75" x14ac:dyDescent="0.2"/>
    <row r="121" spans="1:3" ht="12.75" x14ac:dyDescent="0.2">
      <c r="A121" s="899"/>
      <c r="B121" s="897"/>
    </row>
    <row r="122" spans="1:3" ht="4.5" customHeight="1" x14ac:dyDescent="0.2">
      <c r="B122" s="897"/>
    </row>
    <row r="123" spans="1:3" ht="12.75" x14ac:dyDescent="0.2">
      <c r="B123" s="897"/>
    </row>
    <row r="124" spans="1:3" ht="12.75" x14ac:dyDescent="0.2">
      <c r="B124" s="897"/>
    </row>
    <row r="125" spans="1:3" ht="12.75" x14ac:dyDescent="0.2">
      <c r="B125" s="897"/>
    </row>
    <row r="126" spans="1:3" ht="12.75" x14ac:dyDescent="0.2">
      <c r="B126" s="897"/>
    </row>
    <row r="127" spans="1:3" ht="12.75" x14ac:dyDescent="0.2">
      <c r="B127" s="897"/>
    </row>
    <row r="128" spans="1:3" ht="12.75" x14ac:dyDescent="0.2">
      <c r="B128" s="897"/>
    </row>
    <row r="129" spans="2:2" ht="12.75" x14ac:dyDescent="0.2">
      <c r="B129" s="897"/>
    </row>
    <row r="130" spans="2:2" ht="12.75" x14ac:dyDescent="0.2">
      <c r="B130" s="897"/>
    </row>
    <row r="131" spans="2:2" ht="12.75" x14ac:dyDescent="0.2">
      <c r="B131" s="897"/>
    </row>
    <row r="132" spans="2:2" ht="12.75" x14ac:dyDescent="0.2">
      <c r="B132" s="897"/>
    </row>
    <row r="133" spans="2:2" ht="12.75" x14ac:dyDescent="0.2">
      <c r="B133" s="897"/>
    </row>
    <row r="134" spans="2:2" ht="12.75" x14ac:dyDescent="0.2">
      <c r="B134" s="897"/>
    </row>
    <row r="135" spans="2:2" ht="12.75" x14ac:dyDescent="0.2">
      <c r="B135" s="897"/>
    </row>
    <row r="136" spans="2:2" ht="12.75" x14ac:dyDescent="0.2">
      <c r="B136" s="897"/>
    </row>
    <row r="137" spans="2:2" ht="12.75" x14ac:dyDescent="0.2">
      <c r="B137" s="897"/>
    </row>
    <row r="138" spans="2:2" ht="12.75" x14ac:dyDescent="0.2">
      <c r="B138" s="897"/>
    </row>
    <row r="139" spans="2:2" ht="12.75" x14ac:dyDescent="0.2">
      <c r="B139" s="897"/>
    </row>
    <row r="140" spans="2:2" ht="12.75" x14ac:dyDescent="0.2">
      <c r="B140" s="897"/>
    </row>
    <row r="141" spans="2:2" ht="12.75" x14ac:dyDescent="0.2">
      <c r="B141" s="897"/>
    </row>
    <row r="142" spans="2:2" ht="12.75" x14ac:dyDescent="0.2">
      <c r="B142" s="897"/>
    </row>
    <row r="143" spans="2:2" ht="12.75" x14ac:dyDescent="0.2">
      <c r="B143" s="897"/>
    </row>
    <row r="144" spans="2:2" ht="12.75" x14ac:dyDescent="0.2">
      <c r="B144" s="897"/>
    </row>
    <row r="145" spans="2:2" ht="12.75" x14ac:dyDescent="0.2">
      <c r="B145" s="897"/>
    </row>
    <row r="146" spans="2:2" ht="12.75" x14ac:dyDescent="0.2">
      <c r="B146" s="897"/>
    </row>
    <row r="147" spans="2:2" ht="12.75" x14ac:dyDescent="0.2">
      <c r="B147" s="897"/>
    </row>
    <row r="148" spans="2:2" ht="12.75" x14ac:dyDescent="0.2">
      <c r="B148" s="897"/>
    </row>
    <row r="149" spans="2:2" ht="12.75" x14ac:dyDescent="0.2">
      <c r="B149" s="897"/>
    </row>
    <row r="150" spans="2:2" ht="12.75" x14ac:dyDescent="0.2">
      <c r="B150" s="897"/>
    </row>
    <row r="151" spans="2:2" ht="12.75" x14ac:dyDescent="0.2">
      <c r="B151" s="897"/>
    </row>
    <row r="152" spans="2:2" ht="12.75" x14ac:dyDescent="0.2">
      <c r="B152" s="897"/>
    </row>
    <row r="153" spans="2:2" ht="12.75" x14ac:dyDescent="0.2">
      <c r="B153" s="897"/>
    </row>
    <row r="154" spans="2:2" ht="12.75" x14ac:dyDescent="0.2"/>
    <row r="155" spans="2:2" ht="12.75" x14ac:dyDescent="0.2"/>
    <row r="156" spans="2:2" ht="12.75" x14ac:dyDescent="0.2"/>
    <row r="157" spans="2:2" ht="12.75" x14ac:dyDescent="0.2"/>
    <row r="158" spans="2:2" ht="12.75" x14ac:dyDescent="0.2"/>
    <row r="159" spans="2:2" ht="12.75" x14ac:dyDescent="0.2"/>
    <row r="160" spans="2:2" ht="12.75" x14ac:dyDescent="0.2"/>
    <row r="161" ht="12.75" x14ac:dyDescent="0.2"/>
    <row r="162" ht="12.75" x14ac:dyDescent="0.2"/>
    <row r="163" ht="12.75" x14ac:dyDescent="0.2"/>
    <row r="164" ht="12.75" x14ac:dyDescent="0.2"/>
    <row r="165" ht="12.75" x14ac:dyDescent="0.2"/>
    <row r="166" ht="12.75" x14ac:dyDescent="0.2"/>
    <row r="167" ht="12.75" x14ac:dyDescent="0.2"/>
    <row r="168" ht="12.75" x14ac:dyDescent="0.2"/>
    <row r="169" ht="12.75" x14ac:dyDescent="0.2"/>
    <row r="170" ht="12.75" x14ac:dyDescent="0.2"/>
    <row r="171" ht="12.75" x14ac:dyDescent="0.2"/>
    <row r="172" ht="12.75" x14ac:dyDescent="0.2"/>
    <row r="173" ht="12.75" x14ac:dyDescent="0.2"/>
    <row r="174" ht="12.75" x14ac:dyDescent="0.2"/>
    <row r="175" ht="12.75" x14ac:dyDescent="0.2"/>
    <row r="176" ht="12.75" x14ac:dyDescent="0.2"/>
    <row r="177" ht="12.75" x14ac:dyDescent="0.2"/>
    <row r="178" ht="12.75" x14ac:dyDescent="0.2"/>
    <row r="179" ht="12.75" x14ac:dyDescent="0.2"/>
    <row r="180" ht="12.75" x14ac:dyDescent="0.2"/>
    <row r="181" ht="12.75" x14ac:dyDescent="0.2"/>
    <row r="182" ht="12.75" x14ac:dyDescent="0.2"/>
    <row r="183" ht="12.75" x14ac:dyDescent="0.2"/>
    <row r="184" ht="12.75" x14ac:dyDescent="0.2"/>
    <row r="185" ht="12.75" x14ac:dyDescent="0.2"/>
    <row r="186" ht="12.75" x14ac:dyDescent="0.2"/>
    <row r="187" ht="12.75" x14ac:dyDescent="0.2"/>
    <row r="188" ht="12.75" x14ac:dyDescent="0.2"/>
    <row r="189" ht="12.75" x14ac:dyDescent="0.2"/>
    <row r="190" ht="12.75" x14ac:dyDescent="0.2"/>
    <row r="191" ht="12.75" x14ac:dyDescent="0.2"/>
    <row r="192" ht="12.75" x14ac:dyDescent="0.2"/>
    <row r="193" ht="12.75" x14ac:dyDescent="0.2"/>
    <row r="194" ht="12.75" x14ac:dyDescent="0.2"/>
    <row r="195" ht="12.75" x14ac:dyDescent="0.2"/>
    <row r="196" ht="12.75" x14ac:dyDescent="0.2"/>
    <row r="197" ht="12.75" x14ac:dyDescent="0.2"/>
    <row r="198" ht="12.75" x14ac:dyDescent="0.2"/>
    <row r="199" ht="12.75" x14ac:dyDescent="0.2"/>
    <row r="200" ht="12.75" x14ac:dyDescent="0.2"/>
    <row r="201" ht="12.75" x14ac:dyDescent="0.2"/>
    <row r="202" ht="12.75" x14ac:dyDescent="0.2"/>
    <row r="203" ht="12.75" x14ac:dyDescent="0.2"/>
    <row r="204" ht="12.75" x14ac:dyDescent="0.2"/>
    <row r="205" ht="12.75" x14ac:dyDescent="0.2"/>
    <row r="206" ht="12.75" x14ac:dyDescent="0.2"/>
    <row r="207" ht="12.75" x14ac:dyDescent="0.2"/>
    <row r="208" ht="12.75" x14ac:dyDescent="0.2"/>
    <row r="209" ht="12.75" x14ac:dyDescent="0.2"/>
    <row r="210" ht="12.75" x14ac:dyDescent="0.2"/>
    <row r="211" ht="12.75" x14ac:dyDescent="0.2"/>
    <row r="212" ht="12.75" x14ac:dyDescent="0.2"/>
    <row r="213" ht="12.75" x14ac:dyDescent="0.2"/>
    <row r="214" ht="12.75" x14ac:dyDescent="0.2"/>
    <row r="215" ht="12.75" x14ac:dyDescent="0.2"/>
    <row r="216" ht="12.75" x14ac:dyDescent="0.2"/>
    <row r="217" ht="12.75" x14ac:dyDescent="0.2"/>
    <row r="218" ht="12.75" x14ac:dyDescent="0.2"/>
    <row r="219" ht="12.75" x14ac:dyDescent="0.2"/>
    <row r="220" ht="12.75" x14ac:dyDescent="0.2"/>
    <row r="221" ht="12.75" x14ac:dyDescent="0.2"/>
    <row r="222" ht="12.75" x14ac:dyDescent="0.2"/>
    <row r="223" ht="12.75" x14ac:dyDescent="0.2"/>
    <row r="224" ht="12.75" x14ac:dyDescent="0.2"/>
    <row r="225" ht="12.75" x14ac:dyDescent="0.2"/>
    <row r="226" ht="12.75" x14ac:dyDescent="0.2"/>
    <row r="227" ht="12.75" x14ac:dyDescent="0.2"/>
    <row r="228" ht="12.75" x14ac:dyDescent="0.2"/>
    <row r="229" ht="12.75" x14ac:dyDescent="0.2"/>
    <row r="230" ht="12.75" x14ac:dyDescent="0.2"/>
    <row r="231" ht="12.75" x14ac:dyDescent="0.2"/>
    <row r="232" ht="12.75" x14ac:dyDescent="0.2"/>
    <row r="233" ht="12.75" x14ac:dyDescent="0.2"/>
    <row r="234" ht="12.75" x14ac:dyDescent="0.2"/>
    <row r="235" ht="12.75" x14ac:dyDescent="0.2"/>
    <row r="236" ht="12.75" x14ac:dyDescent="0.2"/>
    <row r="237" ht="12.75" x14ac:dyDescent="0.2"/>
    <row r="238" ht="12.75" x14ac:dyDescent="0.2"/>
    <row r="239" ht="12.75" x14ac:dyDescent="0.2"/>
    <row r="240" ht="12.75" x14ac:dyDescent="0.2"/>
    <row r="241" ht="12.75" x14ac:dyDescent="0.2"/>
    <row r="242" ht="12.75" x14ac:dyDescent="0.2"/>
    <row r="243" ht="12.75" x14ac:dyDescent="0.2"/>
    <row r="244" ht="12.75" x14ac:dyDescent="0.2"/>
    <row r="245" ht="12.75" x14ac:dyDescent="0.2"/>
    <row r="246" ht="12.75" x14ac:dyDescent="0.2"/>
    <row r="247" ht="12.75" x14ac:dyDescent="0.2"/>
    <row r="248" ht="12.75" x14ac:dyDescent="0.2"/>
    <row r="249" ht="12.75" x14ac:dyDescent="0.2"/>
    <row r="250" ht="12.75" x14ac:dyDescent="0.2"/>
    <row r="251" ht="12.75" x14ac:dyDescent="0.2"/>
    <row r="252" ht="12.75" x14ac:dyDescent="0.2"/>
    <row r="253" ht="12.75" x14ac:dyDescent="0.2"/>
    <row r="254" ht="12.75" x14ac:dyDescent="0.2"/>
    <row r="255" ht="12.75" x14ac:dyDescent="0.2"/>
    <row r="256" ht="12.75" x14ac:dyDescent="0.2"/>
    <row r="257" ht="12.75" x14ac:dyDescent="0.2"/>
    <row r="258" ht="12.75" x14ac:dyDescent="0.2"/>
    <row r="259" ht="12.75" x14ac:dyDescent="0.2"/>
    <row r="260" ht="12.75" x14ac:dyDescent="0.2"/>
    <row r="261" ht="12.75" x14ac:dyDescent="0.2"/>
    <row r="262" ht="12.75" x14ac:dyDescent="0.2"/>
    <row r="263" ht="12.75" x14ac:dyDescent="0.2"/>
    <row r="264" ht="12.75" x14ac:dyDescent="0.2"/>
    <row r="265" ht="12.75" x14ac:dyDescent="0.2"/>
    <row r="266" ht="12.75" x14ac:dyDescent="0.2"/>
    <row r="267" ht="12.75" x14ac:dyDescent="0.2"/>
    <row r="268" ht="12.75" x14ac:dyDescent="0.2"/>
    <row r="269" ht="12.75" x14ac:dyDescent="0.2"/>
    <row r="270" ht="12.75" x14ac:dyDescent="0.2"/>
    <row r="271" ht="12.75" x14ac:dyDescent="0.2"/>
    <row r="272" ht="12.75" x14ac:dyDescent="0.2"/>
    <row r="273" ht="12.75" x14ac:dyDescent="0.2"/>
    <row r="274" ht="12.75" x14ac:dyDescent="0.2"/>
    <row r="275" ht="12.75" x14ac:dyDescent="0.2"/>
    <row r="276" ht="12.75" x14ac:dyDescent="0.2"/>
    <row r="277" ht="12.75" x14ac:dyDescent="0.2"/>
    <row r="278" ht="12.75" x14ac:dyDescent="0.2"/>
    <row r="279" ht="12.75" x14ac:dyDescent="0.2"/>
    <row r="280" ht="12.75" x14ac:dyDescent="0.2"/>
    <row r="281" ht="12.75" x14ac:dyDescent="0.2"/>
    <row r="282" ht="12.75" x14ac:dyDescent="0.2"/>
    <row r="283" ht="12.75" x14ac:dyDescent="0.2"/>
    <row r="284" ht="12.75" x14ac:dyDescent="0.2"/>
    <row r="285" ht="12.75" x14ac:dyDescent="0.2"/>
    <row r="286" ht="12.75" x14ac:dyDescent="0.2"/>
    <row r="287" ht="12.75" x14ac:dyDescent="0.2"/>
    <row r="288" ht="12.75" x14ac:dyDescent="0.2"/>
    <row r="289" ht="12.75" x14ac:dyDescent="0.2"/>
    <row r="290" ht="12.75" x14ac:dyDescent="0.2"/>
    <row r="291" ht="12.75" x14ac:dyDescent="0.2"/>
    <row r="292" ht="12.75" x14ac:dyDescent="0.2"/>
    <row r="293" ht="12.75" x14ac:dyDescent="0.2"/>
    <row r="294" ht="12.75" x14ac:dyDescent="0.2"/>
    <row r="295" ht="12.75" x14ac:dyDescent="0.2"/>
    <row r="296" ht="12.75" x14ac:dyDescent="0.2"/>
    <row r="297" ht="12.75" x14ac:dyDescent="0.2"/>
    <row r="298" ht="12.75" x14ac:dyDescent="0.2"/>
    <row r="299" ht="12.75" x14ac:dyDescent="0.2"/>
    <row r="300" ht="12.75" x14ac:dyDescent="0.2"/>
    <row r="301" ht="12.75" x14ac:dyDescent="0.2"/>
    <row r="302" ht="12.75" x14ac:dyDescent="0.2"/>
    <row r="303" ht="12.75" x14ac:dyDescent="0.2"/>
    <row r="304" ht="12.75" x14ac:dyDescent="0.2"/>
    <row r="305" ht="12.75" x14ac:dyDescent="0.2"/>
    <row r="306" ht="12.75" x14ac:dyDescent="0.2"/>
    <row r="307" ht="12.75" x14ac:dyDescent="0.2"/>
    <row r="308" ht="12.75" x14ac:dyDescent="0.2"/>
    <row r="309" ht="12.75" x14ac:dyDescent="0.2"/>
    <row r="310" ht="12.75" x14ac:dyDescent="0.2"/>
    <row r="311" ht="12.75" x14ac:dyDescent="0.2"/>
    <row r="312" ht="12.75" x14ac:dyDescent="0.2"/>
    <row r="313" ht="12.75" x14ac:dyDescent="0.2"/>
    <row r="314" ht="12.75" x14ac:dyDescent="0.2"/>
    <row r="315" ht="12.75" x14ac:dyDescent="0.2"/>
    <row r="316" ht="12.75" x14ac:dyDescent="0.2"/>
    <row r="317" ht="12.75" x14ac:dyDescent="0.2"/>
    <row r="318" ht="12.75" x14ac:dyDescent="0.2"/>
    <row r="319" ht="12.75" x14ac:dyDescent="0.2"/>
    <row r="320" ht="12.75" x14ac:dyDescent="0.2"/>
    <row r="321" ht="12.75" x14ac:dyDescent="0.2"/>
    <row r="322" ht="12.75" x14ac:dyDescent="0.2"/>
    <row r="323" ht="12.75" x14ac:dyDescent="0.2"/>
    <row r="324" ht="12.75" x14ac:dyDescent="0.2"/>
    <row r="325" ht="12.75" x14ac:dyDescent="0.2"/>
    <row r="326" ht="12.75" x14ac:dyDescent="0.2"/>
    <row r="327" ht="12.75" x14ac:dyDescent="0.2"/>
    <row r="328" ht="12.75" x14ac:dyDescent="0.2"/>
    <row r="329" ht="12.75" x14ac:dyDescent="0.2"/>
    <row r="330" ht="12.75" x14ac:dyDescent="0.2"/>
    <row r="331" ht="12.75" x14ac:dyDescent="0.2"/>
    <row r="332" ht="12.75" x14ac:dyDescent="0.2"/>
    <row r="333" ht="12.75" x14ac:dyDescent="0.2"/>
    <row r="334" ht="12.75" x14ac:dyDescent="0.2"/>
    <row r="335" ht="12.75" x14ac:dyDescent="0.2"/>
    <row r="336" ht="12.75" x14ac:dyDescent="0.2"/>
    <row r="337" ht="12.75" x14ac:dyDescent="0.2"/>
    <row r="338" ht="12.75" x14ac:dyDescent="0.2"/>
    <row r="339" ht="12.75" x14ac:dyDescent="0.2"/>
    <row r="340" ht="12.75" x14ac:dyDescent="0.2"/>
    <row r="341" ht="12.75" x14ac:dyDescent="0.2"/>
    <row r="342" ht="12.75" x14ac:dyDescent="0.2"/>
    <row r="343" ht="12.75" x14ac:dyDescent="0.2"/>
    <row r="344" ht="12.75" x14ac:dyDescent="0.2"/>
    <row r="345" ht="12.75" x14ac:dyDescent="0.2"/>
    <row r="346" ht="12.75" x14ac:dyDescent="0.2"/>
    <row r="347" ht="12.75" x14ac:dyDescent="0.2"/>
    <row r="348" ht="12.75" x14ac:dyDescent="0.2"/>
    <row r="349" ht="12.75" x14ac:dyDescent="0.2"/>
    <row r="350" ht="12.75" x14ac:dyDescent="0.2"/>
    <row r="351" ht="12.75" x14ac:dyDescent="0.2"/>
    <row r="352" ht="12.75" x14ac:dyDescent="0.2"/>
    <row r="353" ht="12.75" x14ac:dyDescent="0.2"/>
    <row r="354" ht="12.75" x14ac:dyDescent="0.2"/>
    <row r="355" ht="12.75" x14ac:dyDescent="0.2"/>
    <row r="356" ht="12.75" x14ac:dyDescent="0.2"/>
    <row r="357" ht="12.75" x14ac:dyDescent="0.2"/>
    <row r="358" ht="12.75" x14ac:dyDescent="0.2"/>
    <row r="359" ht="12.75" x14ac:dyDescent="0.2"/>
    <row r="360" ht="12.75" x14ac:dyDescent="0.2"/>
    <row r="361" ht="12.75" x14ac:dyDescent="0.2"/>
    <row r="362" ht="12.75" x14ac:dyDescent="0.2"/>
    <row r="363" ht="12.75" x14ac:dyDescent="0.2"/>
    <row r="364" ht="12.75" x14ac:dyDescent="0.2"/>
    <row r="365" ht="12.75" x14ac:dyDescent="0.2"/>
    <row r="366" ht="12.75" x14ac:dyDescent="0.2"/>
    <row r="367" ht="12.75" x14ac:dyDescent="0.2"/>
    <row r="368" ht="12.75" x14ac:dyDescent="0.2"/>
    <row r="369" ht="12.75" x14ac:dyDescent="0.2"/>
  </sheetData>
  <mergeCells count="6">
    <mergeCell ref="A1:D1"/>
    <mergeCell ref="A2:D2"/>
    <mergeCell ref="A3:D3"/>
    <mergeCell ref="A5:A6"/>
    <mergeCell ref="B5:B6"/>
    <mergeCell ref="C5:D5"/>
  </mergeCells>
  <printOptions horizontalCentered="1"/>
  <pageMargins left="0.78740157480314965" right="0.31496062992125984" top="0.39370078740157483" bottom="0.39370078740157483" header="0.39370078740157483" footer="0.19685039370078741"/>
  <pageSetup paperSize="9" orientation="portrait" r:id="rId1"/>
  <headerFooter alignWithMargins="0">
    <oddFooter>&amp;R&amp;"Times New Roman CE,Italic"&amp;8Cash-Flow strana &amp;P z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N50"/>
  <sheetViews>
    <sheetView showGridLines="0" zoomScale="85" zoomScaleNormal="85" workbookViewId="0">
      <pane xSplit="1" ySplit="4" topLeftCell="V32" activePane="bottomRight" state="frozen"/>
      <selection pane="topRight" activeCell="B1" sqref="B1"/>
      <selection pane="bottomLeft" activeCell="A5" sqref="A5"/>
      <selection pane="bottomRight" activeCell="AG45" sqref="AG45"/>
    </sheetView>
  </sheetViews>
  <sheetFormatPr defaultRowHeight="15" outlineLevelCol="1" x14ac:dyDescent="0.25"/>
  <cols>
    <col min="1" max="1" width="29.140625" customWidth="1"/>
    <col min="2" max="10" width="11.28515625" customWidth="1"/>
    <col min="11" max="11" width="9.140625" style="263"/>
    <col min="12" max="19" width="9.140625" customWidth="1" outlineLevel="1"/>
    <col min="20" max="20" width="18.28515625" style="263" customWidth="1"/>
    <col min="21" max="21" width="9.140625" style="265"/>
    <col min="22" max="29" width="9.140625" customWidth="1" outlineLevel="1"/>
    <col min="30" max="30" width="26.85546875" style="263" customWidth="1"/>
    <col min="31" max="31" width="9.140625" style="263"/>
    <col min="32" max="32" width="9.140625" style="260" customWidth="1" outlineLevel="1"/>
    <col min="33" max="39" width="9.140625" customWidth="1" outlineLevel="1"/>
    <col min="40" max="40" width="26.7109375" style="263" customWidth="1"/>
  </cols>
  <sheetData>
    <row r="1" spans="1:40" ht="16.5" x14ac:dyDescent="0.3">
      <c r="A1" s="1" t="s">
        <v>50</v>
      </c>
      <c r="L1" s="922" t="s">
        <v>946</v>
      </c>
      <c r="M1" s="923"/>
      <c r="N1" s="923"/>
      <c r="O1" s="923"/>
      <c r="P1" s="923"/>
      <c r="Q1" s="923"/>
      <c r="R1" s="923"/>
      <c r="S1" s="923"/>
      <c r="T1" s="924"/>
      <c r="V1" s="922" t="s">
        <v>947</v>
      </c>
      <c r="W1" s="923"/>
      <c r="X1" s="923"/>
      <c r="Y1" s="923"/>
      <c r="Z1" s="923"/>
      <c r="AA1" s="923"/>
      <c r="AB1" s="923"/>
      <c r="AC1" s="923"/>
      <c r="AD1" s="924"/>
      <c r="AF1" s="922" t="s">
        <v>948</v>
      </c>
      <c r="AG1" s="923"/>
      <c r="AH1" s="923"/>
      <c r="AI1" s="923"/>
      <c r="AJ1" s="923"/>
      <c r="AK1" s="923"/>
      <c r="AL1" s="923"/>
      <c r="AM1" s="923"/>
      <c r="AN1" s="924"/>
    </row>
    <row r="2" spans="1:40" ht="17.25" thickBot="1" x14ac:dyDescent="0.35">
      <c r="A2" s="2" t="s">
        <v>8</v>
      </c>
    </row>
    <row r="3" spans="1:40" ht="16.5" thickTop="1" thickBot="1" x14ac:dyDescent="0.3">
      <c r="A3" s="910" t="s">
        <v>55</v>
      </c>
      <c r="B3" s="912" t="s">
        <v>2</v>
      </c>
      <c r="C3" s="918"/>
      <c r="D3" s="918"/>
      <c r="E3" s="918"/>
      <c r="F3" s="918"/>
      <c r="G3" s="918"/>
      <c r="H3" s="918"/>
      <c r="I3" s="918"/>
      <c r="J3" s="913"/>
      <c r="K3" s="267"/>
    </row>
    <row r="4" spans="1:40" ht="60.75" customHeight="1" thickTop="1" thickBot="1" x14ac:dyDescent="0.3">
      <c r="A4" s="917"/>
      <c r="B4" s="7" t="s">
        <v>51</v>
      </c>
      <c r="C4" s="8" t="s">
        <v>459</v>
      </c>
      <c r="D4" s="7" t="s">
        <v>52</v>
      </c>
      <c r="E4" s="8" t="s">
        <v>458</v>
      </c>
      <c r="F4" s="7" t="s">
        <v>53</v>
      </c>
      <c r="G4" s="7" t="s">
        <v>54</v>
      </c>
      <c r="H4" s="8" t="s">
        <v>410</v>
      </c>
      <c r="I4" s="7" t="s">
        <v>411</v>
      </c>
      <c r="J4" s="7" t="s">
        <v>14</v>
      </c>
      <c r="K4"/>
      <c r="L4" s="49" t="s">
        <v>51</v>
      </c>
      <c r="M4" s="30" t="s">
        <v>459</v>
      </c>
      <c r="N4" s="49" t="s">
        <v>52</v>
      </c>
      <c r="O4" s="30" t="s">
        <v>458</v>
      </c>
      <c r="P4" s="49" t="s">
        <v>53</v>
      </c>
      <c r="Q4" s="49" t="s">
        <v>54</v>
      </c>
      <c r="R4" s="30" t="s">
        <v>410</v>
      </c>
      <c r="S4" s="49" t="s">
        <v>411</v>
      </c>
      <c r="T4" s="49" t="s">
        <v>14</v>
      </c>
      <c r="U4"/>
      <c r="V4" s="49" t="s">
        <v>51</v>
      </c>
      <c r="W4" s="30" t="s">
        <v>459</v>
      </c>
      <c r="X4" s="49" t="s">
        <v>52</v>
      </c>
      <c r="Y4" s="30" t="s">
        <v>458</v>
      </c>
      <c r="Z4" s="49" t="s">
        <v>53</v>
      </c>
      <c r="AA4" s="49" t="s">
        <v>54</v>
      </c>
      <c r="AB4" s="30" t="s">
        <v>410</v>
      </c>
      <c r="AC4" s="49" t="s">
        <v>411</v>
      </c>
      <c r="AD4" s="49" t="s">
        <v>14</v>
      </c>
      <c r="AE4"/>
      <c r="AF4" s="49" t="s">
        <v>51</v>
      </c>
      <c r="AG4" s="30" t="s">
        <v>459</v>
      </c>
      <c r="AH4" s="49" t="s">
        <v>52</v>
      </c>
      <c r="AI4" s="30" t="s">
        <v>458</v>
      </c>
      <c r="AJ4" s="49" t="s">
        <v>53</v>
      </c>
      <c r="AK4" s="49" t="s">
        <v>54</v>
      </c>
      <c r="AL4" s="30" t="s">
        <v>410</v>
      </c>
      <c r="AM4" s="49" t="s">
        <v>411</v>
      </c>
      <c r="AN4" s="49" t="s">
        <v>14</v>
      </c>
    </row>
    <row r="5" spans="1:40" ht="15" customHeight="1" thickTop="1" thickBot="1" x14ac:dyDescent="0.3">
      <c r="A5" s="32" t="s">
        <v>25</v>
      </c>
      <c r="B5" s="33"/>
      <c r="C5" s="33"/>
      <c r="D5" s="33"/>
      <c r="E5" s="33"/>
      <c r="F5" s="33"/>
      <c r="G5" s="33"/>
      <c r="H5" s="33"/>
      <c r="I5" s="33"/>
      <c r="J5" s="34"/>
      <c r="K5" s="267"/>
    </row>
    <row r="6" spans="1:40" ht="15" customHeight="1" thickTop="1" thickBot="1" x14ac:dyDescent="0.3">
      <c r="A6" s="35" t="s">
        <v>26</v>
      </c>
      <c r="B6" s="18"/>
      <c r="C6" s="18"/>
      <c r="D6" s="18"/>
      <c r="E6" s="18"/>
      <c r="F6" s="36"/>
      <c r="G6" s="18"/>
      <c r="H6" s="18"/>
      <c r="I6" s="18"/>
      <c r="J6" s="12">
        <f>SUM(B6:H6)</f>
        <v>0</v>
      </c>
      <c r="T6" s="264">
        <f>SUM(B6:I6)-J6</f>
        <v>0</v>
      </c>
      <c r="V6" s="259">
        <f>B6-B34</f>
        <v>0</v>
      </c>
      <c r="W6" s="259">
        <f t="shared" ref="W6:AB6" si="0">C6-C34</f>
        <v>0</v>
      </c>
      <c r="X6" s="259">
        <f t="shared" si="0"/>
        <v>0</v>
      </c>
      <c r="Y6" s="259">
        <f t="shared" si="0"/>
        <v>0</v>
      </c>
      <c r="Z6" s="259">
        <f t="shared" si="0"/>
        <v>0</v>
      </c>
      <c r="AA6" s="259">
        <f t="shared" si="0"/>
        <v>0</v>
      </c>
      <c r="AB6" s="259">
        <f t="shared" si="0"/>
        <v>0</v>
      </c>
      <c r="AC6" s="259">
        <f>I6-I34</f>
        <v>0</v>
      </c>
      <c r="AD6" s="264">
        <f>J6-J34</f>
        <v>0</v>
      </c>
    </row>
    <row r="7" spans="1:40" ht="15" customHeight="1" thickBot="1" x14ac:dyDescent="0.3">
      <c r="A7" s="11" t="s">
        <v>27</v>
      </c>
      <c r="B7" s="18"/>
      <c r="C7" s="18"/>
      <c r="D7" s="18"/>
      <c r="E7" s="18"/>
      <c r="F7" s="37"/>
      <c r="G7" s="18"/>
      <c r="H7" s="18"/>
      <c r="I7" s="18"/>
      <c r="J7" s="12">
        <f t="shared" ref="J7:J9" si="1">SUM(B7:H7)</f>
        <v>0</v>
      </c>
      <c r="T7" s="264">
        <f t="shared" ref="T7:T9" si="2">SUM(B7:I7)-J7</f>
        <v>0</v>
      </c>
    </row>
    <row r="8" spans="1:40" ht="15" customHeight="1" thickBot="1" x14ac:dyDescent="0.3">
      <c r="A8" s="11" t="s">
        <v>28</v>
      </c>
      <c r="B8" s="18"/>
      <c r="C8" s="18"/>
      <c r="D8" s="18"/>
      <c r="E8" s="18"/>
      <c r="F8" s="37"/>
      <c r="G8" s="18"/>
      <c r="H8" s="18"/>
      <c r="I8" s="18"/>
      <c r="J8" s="12">
        <f t="shared" si="1"/>
        <v>0</v>
      </c>
      <c r="T8" s="264">
        <f t="shared" si="2"/>
        <v>0</v>
      </c>
    </row>
    <row r="9" spans="1:40" ht="15" customHeight="1" thickBot="1" x14ac:dyDescent="0.35">
      <c r="A9" s="11" t="s">
        <v>29</v>
      </c>
      <c r="B9" s="18"/>
      <c r="C9" s="18"/>
      <c r="D9" s="18"/>
      <c r="E9" s="18"/>
      <c r="F9" s="37"/>
      <c r="G9" s="18"/>
      <c r="H9" s="18"/>
      <c r="I9" s="18"/>
      <c r="J9" s="12">
        <f t="shared" si="1"/>
        <v>0</v>
      </c>
      <c r="T9" s="264">
        <f t="shared" si="2"/>
        <v>0</v>
      </c>
    </row>
    <row r="10" spans="1:40" ht="15" customHeight="1" thickBot="1" x14ac:dyDescent="0.3">
      <c r="A10" s="21" t="s">
        <v>30</v>
      </c>
      <c r="B10" s="22">
        <f>B6+B7-B8+B9</f>
        <v>0</v>
      </c>
      <c r="C10" s="22">
        <f>C6+C7-C8+C9</f>
        <v>0</v>
      </c>
      <c r="D10" s="22">
        <f>D6+D7-D8+D9</f>
        <v>0</v>
      </c>
      <c r="E10" s="22">
        <f t="shared" ref="E10:H10" si="3">E6+E7-E8+E9</f>
        <v>0</v>
      </c>
      <c r="F10" s="22">
        <f t="shared" si="3"/>
        <v>0</v>
      </c>
      <c r="G10" s="22">
        <f t="shared" si="3"/>
        <v>0</v>
      </c>
      <c r="H10" s="22">
        <f t="shared" si="3"/>
        <v>0</v>
      </c>
      <c r="I10" s="22">
        <f>I6+I7-I8+I9</f>
        <v>0</v>
      </c>
      <c r="J10" s="14">
        <f>J6+J7-J8+J9</f>
        <v>0</v>
      </c>
      <c r="L10" s="261">
        <f>B6+B7-B8+B9-B10</f>
        <v>0</v>
      </c>
      <c r="M10" s="259">
        <f t="shared" ref="M10:T10" si="4">C6+C7-C8+C9-C10</f>
        <v>0</v>
      </c>
      <c r="N10" s="259">
        <f t="shared" si="4"/>
        <v>0</v>
      </c>
      <c r="O10" s="259">
        <f t="shared" si="4"/>
        <v>0</v>
      </c>
      <c r="P10" s="259">
        <f t="shared" si="4"/>
        <v>0</v>
      </c>
      <c r="Q10" s="259">
        <f t="shared" si="4"/>
        <v>0</v>
      </c>
      <c r="R10" s="259">
        <f t="shared" si="4"/>
        <v>0</v>
      </c>
      <c r="S10" s="259">
        <f t="shared" si="4"/>
        <v>0</v>
      </c>
      <c r="T10" s="259">
        <f t="shared" si="4"/>
        <v>0</v>
      </c>
      <c r="AF10" s="261">
        <f>B10-'BS old'!$D$31</f>
        <v>0</v>
      </c>
      <c r="AG10" s="259">
        <f>C10-'BS old'!$D$32</f>
        <v>0</v>
      </c>
      <c r="AH10" s="259">
        <f>D10-'BS old'!$D$33</f>
        <v>0</v>
      </c>
      <c r="AI10" s="259">
        <f>E10-'BS old'!$D$34</f>
        <v>0</v>
      </c>
      <c r="AJ10" s="259">
        <f>F10-'BS old'!$D$35</f>
        <v>0</v>
      </c>
      <c r="AK10" s="259">
        <f>G10-'BS old'!$D$36</f>
        <v>0</v>
      </c>
      <c r="AL10" s="259">
        <f>H10-'BS old'!$D$37</f>
        <v>0</v>
      </c>
      <c r="AM10" s="259">
        <f>I10-'BS old'!$D$38</f>
        <v>0</v>
      </c>
      <c r="AN10" s="264">
        <f>J10-'BS old'!$D$30</f>
        <v>0</v>
      </c>
    </row>
    <row r="11" spans="1:40" ht="15" customHeight="1" thickTop="1" thickBot="1" x14ac:dyDescent="0.3">
      <c r="A11" s="32" t="s">
        <v>31</v>
      </c>
      <c r="B11" s="33"/>
      <c r="C11" s="33"/>
      <c r="D11" s="33"/>
      <c r="E11" s="33"/>
      <c r="F11" s="33"/>
      <c r="G11" s="33"/>
      <c r="H11" s="33"/>
      <c r="I11" s="33"/>
      <c r="J11" s="34"/>
      <c r="L11" s="260"/>
      <c r="T11" s="264"/>
    </row>
    <row r="12" spans="1:40" ht="15" customHeight="1" thickTop="1" thickBot="1" x14ac:dyDescent="0.3">
      <c r="A12" s="35" t="s">
        <v>32</v>
      </c>
      <c r="B12" s="18"/>
      <c r="C12" s="18"/>
      <c r="D12" s="18"/>
      <c r="E12" s="18"/>
      <c r="F12" s="18"/>
      <c r="G12" s="18"/>
      <c r="H12" s="18"/>
      <c r="I12" s="18"/>
      <c r="J12" s="12">
        <f>SUM(B12:H12)</f>
        <v>0</v>
      </c>
      <c r="L12" s="260"/>
      <c r="T12" s="264">
        <f t="shared" ref="T12:T14" si="5">SUM(B12:I12)-J12</f>
        <v>0</v>
      </c>
      <c r="V12" s="259">
        <f>B12-B39</f>
        <v>0</v>
      </c>
      <c r="W12" s="259">
        <f t="shared" ref="W12:AB12" si="6">C12-C39</f>
        <v>0</v>
      </c>
      <c r="X12" s="259">
        <f t="shared" si="6"/>
        <v>0</v>
      </c>
      <c r="Y12" s="259">
        <f t="shared" si="6"/>
        <v>0</v>
      </c>
      <c r="Z12" s="259">
        <f>F12-F39</f>
        <v>0</v>
      </c>
      <c r="AA12" s="259">
        <f t="shared" si="6"/>
        <v>0</v>
      </c>
      <c r="AB12" s="259">
        <f t="shared" si="6"/>
        <v>0</v>
      </c>
      <c r="AC12" s="259">
        <f>I12-I39</f>
        <v>0</v>
      </c>
      <c r="AD12" s="264">
        <f>J12-J39</f>
        <v>0</v>
      </c>
    </row>
    <row r="13" spans="1:40" ht="15" customHeight="1" thickBot="1" x14ac:dyDescent="0.3">
      <c r="A13" s="11" t="s">
        <v>27</v>
      </c>
      <c r="B13" s="18"/>
      <c r="C13" s="18"/>
      <c r="D13" s="18"/>
      <c r="E13" s="18"/>
      <c r="F13" s="18"/>
      <c r="G13" s="18"/>
      <c r="H13" s="18"/>
      <c r="I13" s="18"/>
      <c r="J13" s="12">
        <f t="shared" ref="J13:J14" si="7">SUM(B13:H13)</f>
        <v>0</v>
      </c>
      <c r="L13" s="260"/>
      <c r="T13" s="264">
        <f t="shared" si="5"/>
        <v>0</v>
      </c>
    </row>
    <row r="14" spans="1:40" ht="15" customHeight="1" thickBot="1" x14ac:dyDescent="0.3">
      <c r="A14" s="11" t="s">
        <v>28</v>
      </c>
      <c r="B14" s="18"/>
      <c r="C14" s="18"/>
      <c r="D14" s="18"/>
      <c r="E14" s="18"/>
      <c r="F14" s="18"/>
      <c r="G14" s="18"/>
      <c r="H14" s="18"/>
      <c r="I14" s="18"/>
      <c r="J14" s="12">
        <f t="shared" si="7"/>
        <v>0</v>
      </c>
      <c r="L14" s="260"/>
      <c r="T14" s="264">
        <f t="shared" si="5"/>
        <v>0</v>
      </c>
      <c r="AF14" s="266" t="s">
        <v>949</v>
      </c>
    </row>
    <row r="15" spans="1:40" ht="15" customHeight="1" thickBot="1" x14ac:dyDescent="0.3">
      <c r="A15" s="21" t="s">
        <v>30</v>
      </c>
      <c r="B15" s="22">
        <f>B12+B13-B14</f>
        <v>0</v>
      </c>
      <c r="C15" s="22">
        <f>C12+C13-C14</f>
        <v>0</v>
      </c>
      <c r="D15" s="22">
        <f t="shared" ref="D15:I15" si="8">D12+D13-D14</f>
        <v>0</v>
      </c>
      <c r="E15" s="22">
        <f t="shared" si="8"/>
        <v>0</v>
      </c>
      <c r="F15" s="22">
        <f t="shared" si="8"/>
        <v>0</v>
      </c>
      <c r="G15" s="22">
        <f>G12+G13-G14</f>
        <v>0</v>
      </c>
      <c r="H15" s="22">
        <f t="shared" si="8"/>
        <v>0</v>
      </c>
      <c r="I15" s="22">
        <f t="shared" si="8"/>
        <v>0</v>
      </c>
      <c r="J15" s="14">
        <f>J12+J13-J14</f>
        <v>0</v>
      </c>
      <c r="L15" s="261">
        <f>B12+B13-B14-B15</f>
        <v>0</v>
      </c>
      <c r="M15" s="259">
        <f t="shared" ref="M15:T15" si="9">C12+C13-C14-C15</f>
        <v>0</v>
      </c>
      <c r="N15" s="259">
        <f t="shared" si="9"/>
        <v>0</v>
      </c>
      <c r="O15" s="259">
        <f t="shared" si="9"/>
        <v>0</v>
      </c>
      <c r="P15" s="259">
        <f t="shared" si="9"/>
        <v>0</v>
      </c>
      <c r="Q15" s="259">
        <f t="shared" si="9"/>
        <v>0</v>
      </c>
      <c r="R15" s="259">
        <f t="shared" si="9"/>
        <v>0</v>
      </c>
      <c r="S15" s="259">
        <f t="shared" si="9"/>
        <v>0</v>
      </c>
      <c r="T15" s="259">
        <f t="shared" si="9"/>
        <v>0</v>
      </c>
      <c r="AF15" s="261">
        <f>B15+B20-'BS old'!$E$31</f>
        <v>0</v>
      </c>
      <c r="AG15" s="259">
        <f>C15+C20-'BS old'!$E$32</f>
        <v>0</v>
      </c>
      <c r="AH15" s="259">
        <f>D15+D20-'BS old'!$E$33</f>
        <v>0</v>
      </c>
      <c r="AI15" s="259">
        <f>E15+E20-'BS old'!$E$34</f>
        <v>0</v>
      </c>
      <c r="AJ15" s="259">
        <f>F15+F20-'BS old'!$E$35</f>
        <v>0</v>
      </c>
      <c r="AK15" s="259">
        <f>G15+G20-'BS old'!$E$36</f>
        <v>0</v>
      </c>
      <c r="AL15" s="259">
        <f>H15+H20-'BS old'!$E$37</f>
        <v>0</v>
      </c>
      <c r="AM15" s="259">
        <f>I15+I20-'BS old'!$E$38</f>
        <v>0</v>
      </c>
      <c r="AN15" s="264">
        <f>J15+J20-'BS old'!$E$30</f>
        <v>0</v>
      </c>
    </row>
    <row r="16" spans="1:40" ht="15" customHeight="1" thickTop="1" thickBot="1" x14ac:dyDescent="0.3">
      <c r="A16" s="32" t="s">
        <v>33</v>
      </c>
      <c r="B16" s="33"/>
      <c r="C16" s="33"/>
      <c r="D16" s="33"/>
      <c r="E16" s="33"/>
      <c r="F16" s="33"/>
      <c r="G16" s="33"/>
      <c r="H16" s="33"/>
      <c r="I16" s="33"/>
      <c r="J16" s="34"/>
      <c r="L16" s="260"/>
      <c r="T16" s="264"/>
    </row>
    <row r="17" spans="1:40" ht="15" customHeight="1" thickTop="1" thickBot="1" x14ac:dyDescent="0.3">
      <c r="A17" s="35" t="s">
        <v>32</v>
      </c>
      <c r="B17" s="18"/>
      <c r="C17" s="18"/>
      <c r="D17" s="18"/>
      <c r="E17" s="18"/>
      <c r="F17" s="18"/>
      <c r="G17" s="18"/>
      <c r="H17" s="18"/>
      <c r="I17" s="18"/>
      <c r="J17" s="12">
        <f>SUM(B17:H17)</f>
        <v>0</v>
      </c>
      <c r="L17" s="260"/>
      <c r="T17" s="264">
        <f t="shared" ref="T17:T19" si="10">SUM(B17:I17)-J17</f>
        <v>0</v>
      </c>
      <c r="V17" s="259">
        <f>B17-B44</f>
        <v>0</v>
      </c>
      <c r="W17" s="259">
        <f t="shared" ref="W17:AB17" si="11">C17-C44</f>
        <v>0</v>
      </c>
      <c r="X17" s="259">
        <f t="shared" si="11"/>
        <v>0</v>
      </c>
      <c r="Y17" s="259">
        <f t="shared" si="11"/>
        <v>0</v>
      </c>
      <c r="Z17" s="259">
        <f t="shared" si="11"/>
        <v>0</v>
      </c>
      <c r="AA17" s="259">
        <f t="shared" si="11"/>
        <v>0</v>
      </c>
      <c r="AB17" s="259">
        <f t="shared" si="11"/>
        <v>0</v>
      </c>
      <c r="AC17" s="259">
        <f>I17-I44</f>
        <v>0</v>
      </c>
      <c r="AD17" s="264">
        <f>J17-J44</f>
        <v>0</v>
      </c>
    </row>
    <row r="18" spans="1:40" ht="15" customHeight="1" thickBot="1" x14ac:dyDescent="0.3">
      <c r="A18" s="11" t="s">
        <v>27</v>
      </c>
      <c r="B18" s="18"/>
      <c r="C18" s="18"/>
      <c r="D18" s="18"/>
      <c r="E18" s="18"/>
      <c r="F18" s="18"/>
      <c r="G18" s="18"/>
      <c r="H18" s="18"/>
      <c r="I18" s="18"/>
      <c r="J18" s="12">
        <f t="shared" ref="J18:J19" si="12">SUM(B18:H18)</f>
        <v>0</v>
      </c>
      <c r="L18" s="260"/>
      <c r="T18" s="264">
        <f t="shared" si="10"/>
        <v>0</v>
      </c>
    </row>
    <row r="19" spans="1:40" ht="15" customHeight="1" thickBot="1" x14ac:dyDescent="0.3">
      <c r="A19" s="11" t="s">
        <v>28</v>
      </c>
      <c r="B19" s="18"/>
      <c r="C19" s="18"/>
      <c r="D19" s="18"/>
      <c r="E19" s="18"/>
      <c r="F19" s="18"/>
      <c r="G19" s="18"/>
      <c r="H19" s="18"/>
      <c r="I19" s="18"/>
      <c r="J19" s="12">
        <f t="shared" si="12"/>
        <v>0</v>
      </c>
      <c r="L19" s="260"/>
      <c r="T19" s="264">
        <f t="shared" si="10"/>
        <v>0</v>
      </c>
    </row>
    <row r="20" spans="1:40" ht="15" customHeight="1" thickBot="1" x14ac:dyDescent="0.3">
      <c r="A20" s="21" t="s">
        <v>30</v>
      </c>
      <c r="B20" s="22">
        <f>B17+B18-B19</f>
        <v>0</v>
      </c>
      <c r="C20" s="22">
        <f>C17+C18-C19</f>
        <v>0</v>
      </c>
      <c r="D20" s="22">
        <f t="shared" ref="D20" si="13">D17+D18-D19</f>
        <v>0</v>
      </c>
      <c r="E20" s="22">
        <f t="shared" ref="E20" si="14">E17+E18-E19</f>
        <v>0</v>
      </c>
      <c r="F20" s="22">
        <f t="shared" ref="F20" si="15">F17+F18-F19</f>
        <v>0</v>
      </c>
      <c r="G20" s="22">
        <f t="shared" ref="G20" si="16">G17+G18-G19</f>
        <v>0</v>
      </c>
      <c r="H20" s="22">
        <f t="shared" ref="H20" si="17">H17+H18-H19</f>
        <v>0</v>
      </c>
      <c r="I20" s="22">
        <f t="shared" ref="I20" si="18">I17+I18-I19</f>
        <v>0</v>
      </c>
      <c r="J20" s="14">
        <f>J17+J18-J19</f>
        <v>0</v>
      </c>
      <c r="L20" s="261">
        <f>B17+B18-B19-B20</f>
        <v>0</v>
      </c>
      <c r="M20" s="259">
        <f t="shared" ref="M20:T20" si="19">C17+C18-C19-C20</f>
        <v>0</v>
      </c>
      <c r="N20" s="259">
        <f t="shared" si="19"/>
        <v>0</v>
      </c>
      <c r="O20" s="259">
        <f t="shared" si="19"/>
        <v>0</v>
      </c>
      <c r="P20" s="259">
        <f t="shared" si="19"/>
        <v>0</v>
      </c>
      <c r="Q20" s="259">
        <f t="shared" si="19"/>
        <v>0</v>
      </c>
      <c r="R20" s="259">
        <f t="shared" si="19"/>
        <v>0</v>
      </c>
      <c r="S20" s="259">
        <f t="shared" si="19"/>
        <v>0</v>
      </c>
      <c r="T20" s="259">
        <f t="shared" si="19"/>
        <v>0</v>
      </c>
    </row>
    <row r="21" spans="1:40" ht="15" customHeight="1" thickTop="1" thickBot="1" x14ac:dyDescent="0.3">
      <c r="A21" s="32" t="s">
        <v>34</v>
      </c>
      <c r="B21" s="33"/>
      <c r="C21" s="33"/>
      <c r="D21" s="33"/>
      <c r="E21" s="33"/>
      <c r="F21" s="33"/>
      <c r="G21" s="33"/>
      <c r="H21" s="33"/>
      <c r="I21" s="33"/>
      <c r="J21" s="34"/>
      <c r="L21" s="260"/>
      <c r="T21" s="264"/>
    </row>
    <row r="22" spans="1:40" ht="15" customHeight="1" thickTop="1" thickBot="1" x14ac:dyDescent="0.3">
      <c r="A22" s="35" t="s">
        <v>32</v>
      </c>
      <c r="B22" s="18">
        <f>B6-B12-B17</f>
        <v>0</v>
      </c>
      <c r="C22" s="18">
        <f t="shared" ref="C22:J22" si="20">C6-C12-C17</f>
        <v>0</v>
      </c>
      <c r="D22" s="18">
        <f t="shared" si="20"/>
        <v>0</v>
      </c>
      <c r="E22" s="18">
        <f t="shared" si="20"/>
        <v>0</v>
      </c>
      <c r="F22" s="18">
        <f t="shared" si="20"/>
        <v>0</v>
      </c>
      <c r="G22" s="18">
        <f t="shared" si="20"/>
        <v>0</v>
      </c>
      <c r="H22" s="18">
        <f t="shared" si="20"/>
        <v>0</v>
      </c>
      <c r="I22" s="18">
        <f t="shared" si="20"/>
        <v>0</v>
      </c>
      <c r="J22" s="12">
        <f t="shared" si="20"/>
        <v>0</v>
      </c>
      <c r="L22" s="261">
        <f>B6-B12-B17-B22</f>
        <v>0</v>
      </c>
      <c r="M22" s="259">
        <f t="shared" ref="M22:S22" si="21">C6-C12-C17-C22</f>
        <v>0</v>
      </c>
      <c r="N22" s="259">
        <f t="shared" si="21"/>
        <v>0</v>
      </c>
      <c r="O22" s="259">
        <f t="shared" si="21"/>
        <v>0</v>
      </c>
      <c r="P22" s="259">
        <f t="shared" si="21"/>
        <v>0</v>
      </c>
      <c r="Q22" s="259">
        <f t="shared" si="21"/>
        <v>0</v>
      </c>
      <c r="R22" s="259">
        <f t="shared" si="21"/>
        <v>0</v>
      </c>
      <c r="S22" s="259">
        <f t="shared" si="21"/>
        <v>0</v>
      </c>
      <c r="T22" s="264">
        <f t="shared" ref="T22:T23" si="22">SUM(B22:I22)-J22</f>
        <v>0</v>
      </c>
      <c r="V22" s="259">
        <f>B22-B47</f>
        <v>0</v>
      </c>
      <c r="W22" s="259">
        <f t="shared" ref="W22:AB22" si="23">C22-C47</f>
        <v>0</v>
      </c>
      <c r="X22" s="259">
        <f t="shared" si="23"/>
        <v>0</v>
      </c>
      <c r="Y22" s="259">
        <f t="shared" si="23"/>
        <v>0</v>
      </c>
      <c r="Z22" s="259">
        <f t="shared" si="23"/>
        <v>0</v>
      </c>
      <c r="AA22" s="259">
        <f t="shared" si="23"/>
        <v>0</v>
      </c>
      <c r="AB22" s="259">
        <f t="shared" si="23"/>
        <v>0</v>
      </c>
      <c r="AC22" s="259">
        <f>I22-I47</f>
        <v>0</v>
      </c>
      <c r="AD22" s="264">
        <f>J22-J47</f>
        <v>0</v>
      </c>
    </row>
    <row r="23" spans="1:40" ht="15" customHeight="1" thickBot="1" x14ac:dyDescent="0.3">
      <c r="A23" s="21" t="s">
        <v>30</v>
      </c>
      <c r="B23" s="22">
        <f>B10-B15-B20</f>
        <v>0</v>
      </c>
      <c r="C23" s="22">
        <f t="shared" ref="C23:J23" si="24">C10-C15-C20</f>
        <v>0</v>
      </c>
      <c r="D23" s="22">
        <f t="shared" si="24"/>
        <v>0</v>
      </c>
      <c r="E23" s="22">
        <f t="shared" si="24"/>
        <v>0</v>
      </c>
      <c r="F23" s="22">
        <f t="shared" si="24"/>
        <v>0</v>
      </c>
      <c r="G23" s="22">
        <f t="shared" si="24"/>
        <v>0</v>
      </c>
      <c r="H23" s="22">
        <f t="shared" si="24"/>
        <v>0</v>
      </c>
      <c r="I23" s="22">
        <f t="shared" si="24"/>
        <v>0</v>
      </c>
      <c r="J23" s="14">
        <f t="shared" si="24"/>
        <v>0</v>
      </c>
      <c r="L23" s="261">
        <f>B10-B15-B20-B23</f>
        <v>0</v>
      </c>
      <c r="M23" s="259">
        <f t="shared" ref="M23:S23" si="25">C10-C15-C20-C23</f>
        <v>0</v>
      </c>
      <c r="N23" s="259">
        <f t="shared" si="25"/>
        <v>0</v>
      </c>
      <c r="O23" s="259">
        <f t="shared" si="25"/>
        <v>0</v>
      </c>
      <c r="P23" s="259">
        <f t="shared" si="25"/>
        <v>0</v>
      </c>
      <c r="Q23" s="259">
        <f t="shared" si="25"/>
        <v>0</v>
      </c>
      <c r="R23" s="259">
        <f t="shared" si="25"/>
        <v>0</v>
      </c>
      <c r="S23" s="259">
        <f t="shared" si="25"/>
        <v>0</v>
      </c>
      <c r="T23" s="264">
        <f t="shared" si="22"/>
        <v>0</v>
      </c>
      <c r="AF23" s="261">
        <f>B23-'BS old'!$F$31</f>
        <v>0</v>
      </c>
      <c r="AG23" s="259">
        <f>C23-'BS old'!$F$32</f>
        <v>0</v>
      </c>
      <c r="AH23" s="259">
        <f>D23-'BS old'!$F$33</f>
        <v>0</v>
      </c>
      <c r="AI23" s="259">
        <f>E23-'BS old'!$F$34</f>
        <v>0</v>
      </c>
      <c r="AJ23" s="259">
        <f>F23-'BS old'!$F$35</f>
        <v>0</v>
      </c>
      <c r="AK23" s="259">
        <f>G23-'BS old'!$F$36</f>
        <v>0</v>
      </c>
      <c r="AL23" s="259">
        <f>H23-'BS old'!$F$37</f>
        <v>0</v>
      </c>
      <c r="AM23" s="259">
        <f>I23-'BS old'!$F$38</f>
        <v>0</v>
      </c>
      <c r="AN23" s="264">
        <f>J23-'BS old'!$F$30</f>
        <v>0</v>
      </c>
    </row>
    <row r="24" spans="1:40" thickTop="1" x14ac:dyDescent="0.3">
      <c r="A24" s="16"/>
      <c r="B24" s="16"/>
      <c r="C24" s="16"/>
      <c r="D24" s="16"/>
      <c r="E24" s="16"/>
      <c r="F24" s="16"/>
      <c r="G24" s="16"/>
      <c r="H24" s="16"/>
      <c r="I24" s="16"/>
      <c r="J24" s="16"/>
    </row>
    <row r="25" spans="1:40" ht="14.45" x14ac:dyDescent="0.3">
      <c r="A25" s="16"/>
      <c r="B25" s="16"/>
      <c r="C25" s="16"/>
      <c r="D25" s="16"/>
      <c r="E25" s="16"/>
      <c r="F25" s="16"/>
      <c r="G25" s="16"/>
      <c r="H25" s="16"/>
      <c r="I25" s="16"/>
      <c r="J25" s="16"/>
    </row>
    <row r="26" spans="1:40" ht="15.75" thickBot="1" x14ac:dyDescent="0.3">
      <c r="A26" s="16" t="s">
        <v>15</v>
      </c>
      <c r="B26" s="16"/>
      <c r="C26" s="16"/>
      <c r="D26" s="16"/>
      <c r="E26" s="16"/>
      <c r="F26" s="16"/>
      <c r="G26" s="16"/>
      <c r="H26" s="16"/>
      <c r="I26" s="16"/>
      <c r="J26" s="16"/>
    </row>
    <row r="27" spans="1:40" ht="16.5" thickTop="1" thickBot="1" x14ac:dyDescent="0.3">
      <c r="A27" s="910" t="s">
        <v>55</v>
      </c>
      <c r="B27" s="912" t="s">
        <v>3</v>
      </c>
      <c r="C27" s="918"/>
      <c r="D27" s="918"/>
      <c r="E27" s="918"/>
      <c r="F27" s="918"/>
      <c r="G27" s="918"/>
      <c r="H27" s="918"/>
      <c r="I27" s="918"/>
      <c r="J27" s="913"/>
      <c r="K27" s="267"/>
    </row>
    <row r="28" spans="1:40" ht="60.75" customHeight="1" thickTop="1" thickBot="1" x14ac:dyDescent="0.3">
      <c r="A28" s="917"/>
      <c r="B28" s="7" t="s">
        <v>51</v>
      </c>
      <c r="C28" s="8" t="s">
        <v>459</v>
      </c>
      <c r="D28" s="7" t="s">
        <v>52</v>
      </c>
      <c r="E28" s="8" t="s">
        <v>458</v>
      </c>
      <c r="F28" s="7" t="s">
        <v>53</v>
      </c>
      <c r="G28" s="7" t="s">
        <v>54</v>
      </c>
      <c r="H28" s="8" t="s">
        <v>410</v>
      </c>
      <c r="I28" s="7" t="s">
        <v>411</v>
      </c>
      <c r="J28" s="7" t="s">
        <v>14</v>
      </c>
    </row>
    <row r="29" spans="1:40" ht="15" customHeight="1" thickTop="1" thickBot="1" x14ac:dyDescent="0.3">
      <c r="A29" s="32" t="s">
        <v>25</v>
      </c>
      <c r="B29" s="33"/>
      <c r="C29" s="33"/>
      <c r="D29" s="33"/>
      <c r="E29" s="33"/>
      <c r="F29" s="33"/>
      <c r="G29" s="33"/>
      <c r="H29" s="33"/>
      <c r="I29" s="33"/>
      <c r="J29" s="34"/>
      <c r="K29" s="267"/>
    </row>
    <row r="30" spans="1:40" ht="15" customHeight="1" thickTop="1" thickBot="1" x14ac:dyDescent="0.3">
      <c r="A30" s="35" t="s">
        <v>26</v>
      </c>
      <c r="B30" s="18"/>
      <c r="C30" s="18"/>
      <c r="D30" s="18"/>
      <c r="E30" s="18"/>
      <c r="F30" s="36"/>
      <c r="G30" s="18"/>
      <c r="H30" s="18"/>
      <c r="I30" s="18"/>
      <c r="J30" s="12">
        <f>SUM(B30:H30)</f>
        <v>0</v>
      </c>
      <c r="T30" s="264">
        <f>SUM(B30:I30)-J30</f>
        <v>0</v>
      </c>
    </row>
    <row r="31" spans="1:40" ht="15" customHeight="1" thickBot="1" x14ac:dyDescent="0.3">
      <c r="A31" s="11" t="s">
        <v>27</v>
      </c>
      <c r="B31" s="18"/>
      <c r="C31" s="18"/>
      <c r="D31" s="18"/>
      <c r="E31" s="18"/>
      <c r="F31" s="37"/>
      <c r="G31" s="18"/>
      <c r="H31" s="18"/>
      <c r="I31" s="18"/>
      <c r="J31" s="12">
        <f t="shared" ref="J31:J33" si="26">SUM(B31:H31)</f>
        <v>0</v>
      </c>
      <c r="T31" s="264">
        <f t="shared" ref="T31:T33" si="27">SUM(B31:I31)-J31</f>
        <v>0</v>
      </c>
    </row>
    <row r="32" spans="1:40" ht="15" customHeight="1" thickBot="1" x14ac:dyDescent="0.3">
      <c r="A32" s="11" t="s">
        <v>28</v>
      </c>
      <c r="B32" s="18"/>
      <c r="C32" s="18"/>
      <c r="D32" s="18"/>
      <c r="E32" s="18"/>
      <c r="F32" s="37"/>
      <c r="G32" s="18"/>
      <c r="H32" s="18"/>
      <c r="I32" s="18"/>
      <c r="J32" s="12">
        <f t="shared" si="26"/>
        <v>0</v>
      </c>
      <c r="T32" s="264">
        <f t="shared" si="27"/>
        <v>0</v>
      </c>
    </row>
    <row r="33" spans="1:40" ht="15" customHeight="1" thickBot="1" x14ac:dyDescent="0.35">
      <c r="A33" s="11" t="s">
        <v>29</v>
      </c>
      <c r="B33" s="18"/>
      <c r="C33" s="18"/>
      <c r="D33" s="18"/>
      <c r="E33" s="18"/>
      <c r="F33" s="37"/>
      <c r="G33" s="18"/>
      <c r="H33" s="18"/>
      <c r="I33" s="18"/>
      <c r="J33" s="12">
        <f t="shared" si="26"/>
        <v>0</v>
      </c>
      <c r="T33" s="264">
        <f t="shared" si="27"/>
        <v>0</v>
      </c>
    </row>
    <row r="34" spans="1:40" ht="15" customHeight="1" thickBot="1" x14ac:dyDescent="0.3">
      <c r="A34" s="21" t="s">
        <v>30</v>
      </c>
      <c r="B34" s="22">
        <f>B30+B31-B32+B33</f>
        <v>0</v>
      </c>
      <c r="C34" s="22">
        <f>C30+C31-C32+C33</f>
        <v>0</v>
      </c>
      <c r="D34" s="22">
        <f>D30+D31-D32+D33</f>
        <v>0</v>
      </c>
      <c r="E34" s="22">
        <f t="shared" ref="E34:H34" si="28">E30+E31-E32+E33</f>
        <v>0</v>
      </c>
      <c r="F34" s="22">
        <f t="shared" si="28"/>
        <v>0</v>
      </c>
      <c r="G34" s="22">
        <f t="shared" si="28"/>
        <v>0</v>
      </c>
      <c r="H34" s="22">
        <f t="shared" si="28"/>
        <v>0</v>
      </c>
      <c r="I34" s="22">
        <f>I30+I31-I32+I33</f>
        <v>0</v>
      </c>
      <c r="J34" s="14">
        <f>J30+J31-J32+J33</f>
        <v>0</v>
      </c>
      <c r="L34" s="261">
        <f>B30+B31-B32+B33-B34</f>
        <v>0</v>
      </c>
      <c r="M34" s="259">
        <f t="shared" ref="M34:T34" si="29">C30+C31-C32+C33-C34</f>
        <v>0</v>
      </c>
      <c r="N34" s="259">
        <f t="shared" si="29"/>
        <v>0</v>
      </c>
      <c r="O34" s="259">
        <f t="shared" si="29"/>
        <v>0</v>
      </c>
      <c r="P34" s="259">
        <f t="shared" si="29"/>
        <v>0</v>
      </c>
      <c r="Q34" s="259">
        <f t="shared" si="29"/>
        <v>0</v>
      </c>
      <c r="R34" s="259">
        <f t="shared" si="29"/>
        <v>0</v>
      </c>
      <c r="S34" s="259">
        <f t="shared" si="29"/>
        <v>0</v>
      </c>
      <c r="T34" s="259">
        <f t="shared" si="29"/>
        <v>0</v>
      </c>
    </row>
    <row r="35" spans="1:40" ht="15" customHeight="1" thickTop="1" thickBot="1" x14ac:dyDescent="0.3">
      <c r="A35" s="32" t="s">
        <v>31</v>
      </c>
      <c r="B35" s="33"/>
      <c r="C35" s="33"/>
      <c r="D35" s="33"/>
      <c r="E35" s="33"/>
      <c r="F35" s="33"/>
      <c r="G35" s="33"/>
      <c r="H35" s="33"/>
      <c r="I35" s="33"/>
      <c r="J35" s="34"/>
      <c r="L35" s="260"/>
      <c r="T35" s="264"/>
    </row>
    <row r="36" spans="1:40" ht="15" customHeight="1" thickTop="1" thickBot="1" x14ac:dyDescent="0.3">
      <c r="A36" s="35" t="s">
        <v>32</v>
      </c>
      <c r="B36" s="18"/>
      <c r="C36" s="18"/>
      <c r="D36" s="18"/>
      <c r="E36" s="18"/>
      <c r="F36" s="18"/>
      <c r="G36" s="18"/>
      <c r="H36" s="18"/>
      <c r="I36" s="18"/>
      <c r="J36" s="12">
        <f>SUM(B36:H36)</f>
        <v>0</v>
      </c>
      <c r="L36" s="260"/>
      <c r="T36" s="264">
        <f t="shared" ref="T36:T38" si="30">SUM(B36:I36)-J36</f>
        <v>0</v>
      </c>
    </row>
    <row r="37" spans="1:40" ht="15" customHeight="1" thickBot="1" x14ac:dyDescent="0.3">
      <c r="A37" s="11" t="s">
        <v>27</v>
      </c>
      <c r="B37" s="18"/>
      <c r="C37" s="18"/>
      <c r="D37" s="18"/>
      <c r="E37" s="18"/>
      <c r="F37" s="18"/>
      <c r="G37" s="18"/>
      <c r="H37" s="18"/>
      <c r="I37" s="18"/>
      <c r="J37" s="12">
        <f t="shared" ref="J37:J38" si="31">SUM(B37:H37)</f>
        <v>0</v>
      </c>
      <c r="L37" s="260"/>
      <c r="T37" s="264">
        <f t="shared" si="30"/>
        <v>0</v>
      </c>
    </row>
    <row r="38" spans="1:40" ht="15" customHeight="1" thickBot="1" x14ac:dyDescent="0.3">
      <c r="A38" s="11" t="s">
        <v>28</v>
      </c>
      <c r="B38" s="18"/>
      <c r="C38" s="18"/>
      <c r="D38" s="18"/>
      <c r="E38" s="18"/>
      <c r="F38" s="18"/>
      <c r="G38" s="18"/>
      <c r="H38" s="18"/>
      <c r="I38" s="18"/>
      <c r="J38" s="12">
        <f t="shared" si="31"/>
        <v>0</v>
      </c>
      <c r="L38" s="260"/>
      <c r="T38" s="264">
        <f t="shared" si="30"/>
        <v>0</v>
      </c>
    </row>
    <row r="39" spans="1:40" ht="15" customHeight="1" thickBot="1" x14ac:dyDescent="0.3">
      <c r="A39" s="21" t="s">
        <v>30</v>
      </c>
      <c r="B39" s="22">
        <f>B36+B37-B38</f>
        <v>0</v>
      </c>
      <c r="C39" s="22">
        <f>C36+C37-C38</f>
        <v>0</v>
      </c>
      <c r="D39" s="22">
        <f t="shared" ref="D39:I39" si="32">D36+D37-D38</f>
        <v>0</v>
      </c>
      <c r="E39" s="22">
        <f t="shared" si="32"/>
        <v>0</v>
      </c>
      <c r="F39" s="22">
        <f t="shared" si="32"/>
        <v>0</v>
      </c>
      <c r="G39" s="22">
        <f t="shared" si="32"/>
        <v>0</v>
      </c>
      <c r="H39" s="22">
        <f t="shared" si="32"/>
        <v>0</v>
      </c>
      <c r="I39" s="22">
        <f t="shared" si="32"/>
        <v>0</v>
      </c>
      <c r="J39" s="14">
        <f>J36+J37-J38</f>
        <v>0</v>
      </c>
      <c r="L39" s="261">
        <f>B36+B37-B38-B39</f>
        <v>0</v>
      </c>
      <c r="M39" s="259">
        <f t="shared" ref="M39:T39" si="33">C36+C37-C38-C39</f>
        <v>0</v>
      </c>
      <c r="N39" s="259">
        <f t="shared" si="33"/>
        <v>0</v>
      </c>
      <c r="O39" s="259">
        <f t="shared" si="33"/>
        <v>0</v>
      </c>
      <c r="P39" s="259">
        <f t="shared" si="33"/>
        <v>0</v>
      </c>
      <c r="Q39" s="259">
        <f t="shared" si="33"/>
        <v>0</v>
      </c>
      <c r="R39" s="259">
        <f t="shared" si="33"/>
        <v>0</v>
      </c>
      <c r="S39" s="259">
        <f t="shared" si="33"/>
        <v>0</v>
      </c>
      <c r="T39" s="259">
        <f t="shared" si="33"/>
        <v>0</v>
      </c>
    </row>
    <row r="40" spans="1:40" ht="15" customHeight="1" thickTop="1" thickBot="1" x14ac:dyDescent="0.3">
      <c r="A40" s="32" t="s">
        <v>33</v>
      </c>
      <c r="B40" s="33"/>
      <c r="C40" s="33"/>
      <c r="D40" s="33"/>
      <c r="E40" s="33"/>
      <c r="F40" s="33"/>
      <c r="G40" s="33"/>
      <c r="H40" s="33"/>
      <c r="I40" s="33"/>
      <c r="J40" s="34"/>
      <c r="L40" s="260"/>
      <c r="T40" s="264"/>
    </row>
    <row r="41" spans="1:40" ht="15" customHeight="1" thickTop="1" thickBot="1" x14ac:dyDescent="0.3">
      <c r="A41" s="35" t="s">
        <v>32</v>
      </c>
      <c r="B41" s="18"/>
      <c r="C41" s="18"/>
      <c r="D41" s="18"/>
      <c r="E41" s="18"/>
      <c r="F41" s="18"/>
      <c r="G41" s="18"/>
      <c r="H41" s="18"/>
      <c r="I41" s="18"/>
      <c r="J41" s="12">
        <f>SUM(B41:H41)</f>
        <v>0</v>
      </c>
      <c r="L41" s="260"/>
      <c r="T41" s="264">
        <f t="shared" ref="T41:T43" si="34">SUM(B41:I41)-J41</f>
        <v>0</v>
      </c>
    </row>
    <row r="42" spans="1:40" ht="15" customHeight="1" thickBot="1" x14ac:dyDescent="0.3">
      <c r="A42" s="11" t="s">
        <v>27</v>
      </c>
      <c r="B42" s="18"/>
      <c r="C42" s="18"/>
      <c r="D42" s="18"/>
      <c r="E42" s="18"/>
      <c r="F42" s="18"/>
      <c r="G42" s="18"/>
      <c r="H42" s="18"/>
      <c r="I42" s="18"/>
      <c r="J42" s="12">
        <f t="shared" ref="J42:J43" si="35">SUM(B42:H42)</f>
        <v>0</v>
      </c>
      <c r="L42" s="260"/>
      <c r="T42" s="264">
        <f t="shared" si="34"/>
        <v>0</v>
      </c>
    </row>
    <row r="43" spans="1:40" ht="15" customHeight="1" thickBot="1" x14ac:dyDescent="0.3">
      <c r="A43" s="11" t="s">
        <v>28</v>
      </c>
      <c r="B43" s="18"/>
      <c r="C43" s="18"/>
      <c r="D43" s="18"/>
      <c r="E43" s="18"/>
      <c r="F43" s="18"/>
      <c r="G43" s="18"/>
      <c r="H43" s="18"/>
      <c r="I43" s="18"/>
      <c r="J43" s="12">
        <f t="shared" si="35"/>
        <v>0</v>
      </c>
      <c r="L43" s="260"/>
      <c r="T43" s="264">
        <f t="shared" si="34"/>
        <v>0</v>
      </c>
    </row>
    <row r="44" spans="1:40" ht="15" customHeight="1" thickBot="1" x14ac:dyDescent="0.3">
      <c r="A44" s="21" t="s">
        <v>30</v>
      </c>
      <c r="B44" s="22">
        <f>B41+B42-B43</f>
        <v>0</v>
      </c>
      <c r="C44" s="22">
        <f>C41+C42-C43</f>
        <v>0</v>
      </c>
      <c r="D44" s="22">
        <f t="shared" ref="D44:I44" si="36">D41+D42-D43</f>
        <v>0</v>
      </c>
      <c r="E44" s="22">
        <f t="shared" si="36"/>
        <v>0</v>
      </c>
      <c r="F44" s="22">
        <f t="shared" si="36"/>
        <v>0</v>
      </c>
      <c r="G44" s="22">
        <f t="shared" si="36"/>
        <v>0</v>
      </c>
      <c r="H44" s="22">
        <f t="shared" si="36"/>
        <v>0</v>
      </c>
      <c r="I44" s="22">
        <f t="shared" si="36"/>
        <v>0</v>
      </c>
      <c r="J44" s="14">
        <f>J41+J42-J43</f>
        <v>0</v>
      </c>
      <c r="L44" s="261">
        <f>B41+B42-B43-B44</f>
        <v>0</v>
      </c>
      <c r="M44" s="259">
        <f t="shared" ref="M44:T44" si="37">C41+C42-C43-C44</f>
        <v>0</v>
      </c>
      <c r="N44" s="259">
        <f t="shared" si="37"/>
        <v>0</v>
      </c>
      <c r="O44" s="259">
        <f t="shared" si="37"/>
        <v>0</v>
      </c>
      <c r="P44" s="259">
        <f t="shared" si="37"/>
        <v>0</v>
      </c>
      <c r="Q44" s="259">
        <f t="shared" si="37"/>
        <v>0</v>
      </c>
      <c r="R44" s="259">
        <f t="shared" si="37"/>
        <v>0</v>
      </c>
      <c r="S44" s="259">
        <f t="shared" si="37"/>
        <v>0</v>
      </c>
      <c r="T44" s="259">
        <f t="shared" si="37"/>
        <v>0</v>
      </c>
    </row>
    <row r="45" spans="1:40" ht="15" customHeight="1" thickTop="1" thickBot="1" x14ac:dyDescent="0.3">
      <c r="A45" s="32" t="s">
        <v>34</v>
      </c>
      <c r="B45" s="33"/>
      <c r="C45" s="33"/>
      <c r="D45" s="33"/>
      <c r="E45" s="33"/>
      <c r="F45" s="33"/>
      <c r="G45" s="33"/>
      <c r="H45" s="33"/>
      <c r="I45" s="33"/>
      <c r="J45" s="34"/>
      <c r="L45" s="260"/>
      <c r="T45" s="264"/>
    </row>
    <row r="46" spans="1:40" ht="15" customHeight="1" thickTop="1" thickBot="1" x14ac:dyDescent="0.3">
      <c r="A46" s="35" t="s">
        <v>32</v>
      </c>
      <c r="B46" s="18">
        <f>B30-B36-B41</f>
        <v>0</v>
      </c>
      <c r="C46" s="18">
        <f t="shared" ref="C46:J46" si="38">C30-C36-C41</f>
        <v>0</v>
      </c>
      <c r="D46" s="18">
        <f t="shared" si="38"/>
        <v>0</v>
      </c>
      <c r="E46" s="18">
        <f t="shared" si="38"/>
        <v>0</v>
      </c>
      <c r="F46" s="18">
        <f t="shared" si="38"/>
        <v>0</v>
      </c>
      <c r="G46" s="18">
        <f t="shared" si="38"/>
        <v>0</v>
      </c>
      <c r="H46" s="18">
        <f t="shared" si="38"/>
        <v>0</v>
      </c>
      <c r="I46" s="18">
        <f t="shared" si="38"/>
        <v>0</v>
      </c>
      <c r="J46" s="12">
        <f t="shared" si="38"/>
        <v>0</v>
      </c>
      <c r="L46" s="261">
        <f>B30-B36-B41-B46</f>
        <v>0</v>
      </c>
      <c r="M46" s="259">
        <f t="shared" ref="M46:S46" si="39">C30-C36-C41-C46</f>
        <v>0</v>
      </c>
      <c r="N46" s="259">
        <f t="shared" si="39"/>
        <v>0</v>
      </c>
      <c r="O46" s="259">
        <f t="shared" si="39"/>
        <v>0</v>
      </c>
      <c r="P46" s="259">
        <f t="shared" si="39"/>
        <v>0</v>
      </c>
      <c r="Q46" s="259">
        <f t="shared" si="39"/>
        <v>0</v>
      </c>
      <c r="R46" s="259">
        <f t="shared" si="39"/>
        <v>0</v>
      </c>
      <c r="S46" s="259">
        <f t="shared" si="39"/>
        <v>0</v>
      </c>
      <c r="T46" s="264">
        <f t="shared" ref="T46:T47" si="40">SUM(B46:I46)-J46</f>
        <v>0</v>
      </c>
    </row>
    <row r="47" spans="1:40" ht="15" customHeight="1" thickBot="1" x14ac:dyDescent="0.3">
      <c r="A47" s="21" t="s">
        <v>30</v>
      </c>
      <c r="B47" s="22">
        <f>B34-B39-B44</f>
        <v>0</v>
      </c>
      <c r="C47" s="22">
        <f t="shared" ref="C47:J47" si="41">C34-C39-C44</f>
        <v>0</v>
      </c>
      <c r="D47" s="22">
        <f t="shared" si="41"/>
        <v>0</v>
      </c>
      <c r="E47" s="22">
        <f t="shared" si="41"/>
        <v>0</v>
      </c>
      <c r="F47" s="22">
        <f t="shared" si="41"/>
        <v>0</v>
      </c>
      <c r="G47" s="22">
        <f t="shared" si="41"/>
        <v>0</v>
      </c>
      <c r="H47" s="22">
        <f t="shared" si="41"/>
        <v>0</v>
      </c>
      <c r="I47" s="22">
        <f t="shared" si="41"/>
        <v>0</v>
      </c>
      <c r="J47" s="14">
        <f t="shared" si="41"/>
        <v>0</v>
      </c>
      <c r="L47" s="261">
        <f>B34-B39-B44-B47</f>
        <v>0</v>
      </c>
      <c r="M47" s="259">
        <f t="shared" ref="M47:S47" si="42">C34-C39-C44-C47</f>
        <v>0</v>
      </c>
      <c r="N47" s="259">
        <f t="shared" si="42"/>
        <v>0</v>
      </c>
      <c r="O47" s="259">
        <f t="shared" si="42"/>
        <v>0</v>
      </c>
      <c r="P47" s="259">
        <f t="shared" si="42"/>
        <v>0</v>
      </c>
      <c r="Q47" s="259">
        <f t="shared" si="42"/>
        <v>0</v>
      </c>
      <c r="R47" s="259">
        <f t="shared" si="42"/>
        <v>0</v>
      </c>
      <c r="S47" s="259">
        <f t="shared" si="42"/>
        <v>0</v>
      </c>
      <c r="T47" s="264">
        <f t="shared" si="40"/>
        <v>0</v>
      </c>
      <c r="AF47" s="261">
        <f>B47-'BS old'!$G$31</f>
        <v>0</v>
      </c>
      <c r="AG47" s="259">
        <f>C47-'BS old'!$G$32</f>
        <v>0</v>
      </c>
      <c r="AH47" s="259">
        <f>D47-'BS old'!$G$33</f>
        <v>0</v>
      </c>
      <c r="AI47" s="259">
        <f>E47-'BS old'!$G$34</f>
        <v>0</v>
      </c>
      <c r="AJ47" s="259">
        <f>F47-'BS old'!$G$35</f>
        <v>0</v>
      </c>
      <c r="AK47" s="259">
        <f>G47-'BS old'!$G$36</f>
        <v>0</v>
      </c>
      <c r="AL47" s="259">
        <f>H47-'BS old'!$G$37</f>
        <v>0</v>
      </c>
      <c r="AM47" s="259">
        <f>I47-'BS old'!$G$38</f>
        <v>0</v>
      </c>
      <c r="AN47" s="264">
        <f>J47-'BS old'!$G$30</f>
        <v>0</v>
      </c>
    </row>
    <row r="48" spans="1:40" thickTop="1" x14ac:dyDescent="0.3">
      <c r="A48" s="15"/>
      <c r="B48" s="15"/>
      <c r="C48" s="15"/>
      <c r="D48" s="15"/>
      <c r="E48" s="15"/>
      <c r="F48" s="15"/>
      <c r="G48" s="15"/>
      <c r="H48" s="15"/>
      <c r="I48" s="15"/>
      <c r="J48" s="15"/>
    </row>
    <row r="49" spans="1:10" ht="14.45" x14ac:dyDescent="0.3">
      <c r="A49" s="15"/>
      <c r="B49" s="15"/>
      <c r="C49" s="15"/>
      <c r="D49" s="15"/>
      <c r="E49" s="15"/>
      <c r="F49" s="15"/>
      <c r="G49" s="15"/>
      <c r="H49" s="15"/>
      <c r="I49" s="15"/>
      <c r="J49" s="15"/>
    </row>
    <row r="50" spans="1:10" ht="14.45" x14ac:dyDescent="0.3">
      <c r="A50" s="15"/>
      <c r="B50" s="15"/>
      <c r="C50" s="15"/>
      <c r="D50" s="15"/>
      <c r="E50" s="15"/>
      <c r="F50" s="15"/>
      <c r="G50" s="15"/>
      <c r="H50" s="15"/>
      <c r="I50" s="15"/>
      <c r="J50" s="15"/>
    </row>
  </sheetData>
  <mergeCells count="7">
    <mergeCell ref="V1:AD1"/>
    <mergeCell ref="AF1:AN1"/>
    <mergeCell ref="A27:A28"/>
    <mergeCell ref="B27:J27"/>
    <mergeCell ref="A3:A4"/>
    <mergeCell ref="B3:J3"/>
    <mergeCell ref="L1:T1"/>
  </mergeCells>
  <conditionalFormatting sqref="L6:T23 V6:AD22 AF10:AN29">
    <cfRule type="cellIs" dxfId="191" priority="61" operator="lessThan">
      <formula>0</formula>
    </cfRule>
    <cfRule type="cellIs" dxfId="190" priority="62" operator="greaterThan">
      <formula>0</formula>
    </cfRule>
  </conditionalFormatting>
  <conditionalFormatting sqref="L30:T47">
    <cfRule type="cellIs" dxfId="189" priority="59" operator="lessThan">
      <formula>0</formula>
    </cfRule>
    <cfRule type="cellIs" dxfId="188" priority="60" operator="greaterThan">
      <formula>0</formula>
    </cfRule>
  </conditionalFormatting>
  <conditionalFormatting sqref="AF30:AN47">
    <cfRule type="cellIs" dxfId="187" priority="57" operator="lessThan">
      <formula>0</formula>
    </cfRule>
    <cfRule type="cellIs" dxfId="186" priority="58" operator="greaterThan">
      <formula>0</formula>
    </cfRule>
  </conditionalFormatting>
  <conditionalFormatting sqref="L30:T47">
    <cfRule type="cellIs" dxfId="185" priority="55" operator="lessThan">
      <formula>0</formula>
    </cfRule>
    <cfRule type="cellIs" dxfId="184" priority="56" operator="greaterThan">
      <formula>0</formula>
    </cfRule>
  </conditionalFormatting>
  <conditionalFormatting sqref="L6:T23">
    <cfRule type="cellIs" dxfId="183" priority="53" operator="lessThan">
      <formula>0</formula>
    </cfRule>
    <cfRule type="cellIs" dxfId="182" priority="54" operator="greaterThan">
      <formula>0</formula>
    </cfRule>
  </conditionalFormatting>
  <conditionalFormatting sqref="L30:T47">
    <cfRule type="cellIs" dxfId="181" priority="51" operator="lessThan">
      <formula>0</formula>
    </cfRule>
    <cfRule type="cellIs" dxfId="180" priority="52" operator="greaterThan">
      <formula>0</formula>
    </cfRule>
  </conditionalFormatting>
  <conditionalFormatting sqref="L30:T47">
    <cfRule type="cellIs" dxfId="179" priority="49" operator="lessThan">
      <formula>0</formula>
    </cfRule>
    <cfRule type="cellIs" dxfId="178" priority="50" operator="greaterThan">
      <formula>0</formula>
    </cfRule>
  </conditionalFormatting>
  <conditionalFormatting sqref="L6:T23">
    <cfRule type="cellIs" dxfId="177" priority="47" operator="lessThan">
      <formula>0</formula>
    </cfRule>
    <cfRule type="cellIs" dxfId="176" priority="48" operator="greaterThan">
      <formula>0</formula>
    </cfRule>
  </conditionalFormatting>
  <conditionalFormatting sqref="L30:T47">
    <cfRule type="cellIs" dxfId="175" priority="45" operator="lessThan">
      <formula>0</formula>
    </cfRule>
    <cfRule type="cellIs" dxfId="174" priority="46" operator="greaterThan">
      <formula>0</formula>
    </cfRule>
  </conditionalFormatting>
  <conditionalFormatting sqref="L30:T47">
    <cfRule type="cellIs" dxfId="173" priority="43" operator="lessThan">
      <formula>0</formula>
    </cfRule>
    <cfRule type="cellIs" dxfId="172" priority="44" operator="greaterThan">
      <formula>0</formula>
    </cfRule>
  </conditionalFormatting>
  <conditionalFormatting sqref="M10:T10 L15:T15 L20:T20 M11:S14 L10:L14 L16:S19 L21:S23">
    <cfRule type="cellIs" dxfId="171" priority="41" operator="lessThan">
      <formula>0</formula>
    </cfRule>
    <cfRule type="cellIs" dxfId="170" priority="42" operator="greaterThan">
      <formula>0</formula>
    </cfRule>
  </conditionalFormatting>
  <conditionalFormatting sqref="T10">
    <cfRule type="cellIs" dxfId="169" priority="39" operator="lessThan">
      <formula>0</formula>
    </cfRule>
    <cfRule type="cellIs" dxfId="168" priority="40" operator="greaterThan">
      <formula>0</formula>
    </cfRule>
  </conditionalFormatting>
  <conditionalFormatting sqref="T15">
    <cfRule type="cellIs" dxfId="167" priority="37" operator="lessThan">
      <formula>0</formula>
    </cfRule>
    <cfRule type="cellIs" dxfId="166" priority="38" operator="greaterThan">
      <formula>0</formula>
    </cfRule>
  </conditionalFormatting>
  <conditionalFormatting sqref="T20">
    <cfRule type="cellIs" dxfId="165" priority="35" operator="lessThan">
      <formula>0</formula>
    </cfRule>
    <cfRule type="cellIs" dxfId="164" priority="36" operator="greaterThan">
      <formula>0</formula>
    </cfRule>
  </conditionalFormatting>
  <conditionalFormatting sqref="T10">
    <cfRule type="cellIs" dxfId="163" priority="33" operator="lessThan">
      <formula>0</formula>
    </cfRule>
    <cfRule type="cellIs" dxfId="162" priority="34" operator="greaterThan">
      <formula>0</formula>
    </cfRule>
  </conditionalFormatting>
  <conditionalFormatting sqref="T15">
    <cfRule type="cellIs" dxfId="161" priority="31" operator="lessThan">
      <formula>0</formula>
    </cfRule>
    <cfRule type="cellIs" dxfId="160" priority="32" operator="greaterThan">
      <formula>0</formula>
    </cfRule>
  </conditionalFormatting>
  <conditionalFormatting sqref="T15">
    <cfRule type="cellIs" dxfId="159" priority="29" operator="lessThan">
      <formula>0</formula>
    </cfRule>
    <cfRule type="cellIs" dxfId="158" priority="30" operator="greaterThan">
      <formula>0</formula>
    </cfRule>
  </conditionalFormatting>
  <conditionalFormatting sqref="T20">
    <cfRule type="cellIs" dxfId="157" priority="27" operator="lessThan">
      <formula>0</formula>
    </cfRule>
    <cfRule type="cellIs" dxfId="156" priority="28" operator="greaterThan">
      <formula>0</formula>
    </cfRule>
  </conditionalFormatting>
  <conditionalFormatting sqref="T20">
    <cfRule type="cellIs" dxfId="155" priority="25" operator="lessThan">
      <formula>0</formula>
    </cfRule>
    <cfRule type="cellIs" dxfId="154" priority="26" operator="greaterThan">
      <formula>0</formula>
    </cfRule>
  </conditionalFormatting>
  <conditionalFormatting sqref="T20">
    <cfRule type="cellIs" dxfId="153" priority="23" operator="lessThan">
      <formula>0</formula>
    </cfRule>
    <cfRule type="cellIs" dxfId="152" priority="24" operator="greaterThan">
      <formula>0</formula>
    </cfRule>
  </conditionalFormatting>
  <conditionalFormatting sqref="L30:T47">
    <cfRule type="cellIs" dxfId="151" priority="21" operator="lessThan">
      <formula>0</formula>
    </cfRule>
    <cfRule type="cellIs" dxfId="150" priority="22" operator="greaterThan">
      <formula>0</formula>
    </cfRule>
  </conditionalFormatting>
  <conditionalFormatting sqref="M34:T34 L39:T39 L44:T44 M35:S38 L34:L38 L40:S43 L45:S47">
    <cfRule type="cellIs" dxfId="149" priority="19" operator="lessThan">
      <formula>0</formula>
    </cfRule>
    <cfRule type="cellIs" dxfId="148" priority="20" operator="greaterThan">
      <formula>0</formula>
    </cfRule>
  </conditionalFormatting>
  <conditionalFormatting sqref="T34">
    <cfRule type="cellIs" dxfId="147" priority="17" operator="lessThan">
      <formula>0</formula>
    </cfRule>
    <cfRule type="cellIs" dxfId="146" priority="18" operator="greaterThan">
      <formula>0</formula>
    </cfRule>
  </conditionalFormatting>
  <conditionalFormatting sqref="T39">
    <cfRule type="cellIs" dxfId="145" priority="15" operator="lessThan">
      <formula>0</formula>
    </cfRule>
    <cfRule type="cellIs" dxfId="144" priority="16" operator="greaterThan">
      <formula>0</formula>
    </cfRule>
  </conditionalFormatting>
  <conditionalFormatting sqref="T44">
    <cfRule type="cellIs" dxfId="143" priority="13" operator="lessThan">
      <formula>0</formula>
    </cfRule>
    <cfRule type="cellIs" dxfId="142" priority="14" operator="greaterThan">
      <formula>0</formula>
    </cfRule>
  </conditionalFormatting>
  <conditionalFormatting sqref="T34">
    <cfRule type="cellIs" dxfId="141" priority="11" operator="lessThan">
      <formula>0</formula>
    </cfRule>
    <cfRule type="cellIs" dxfId="140" priority="12" operator="greaterThan">
      <formula>0</formula>
    </cfRule>
  </conditionalFormatting>
  <conditionalFormatting sqref="T39">
    <cfRule type="cellIs" dxfId="139" priority="9" operator="lessThan">
      <formula>0</formula>
    </cfRule>
    <cfRule type="cellIs" dxfId="138" priority="10" operator="greaterThan">
      <formula>0</formula>
    </cfRule>
  </conditionalFormatting>
  <conditionalFormatting sqref="T39">
    <cfRule type="cellIs" dxfId="137" priority="7" operator="lessThan">
      <formula>0</formula>
    </cfRule>
    <cfRule type="cellIs" dxfId="136" priority="8" operator="greaterThan">
      <formula>0</formula>
    </cfRule>
  </conditionalFormatting>
  <conditionalFormatting sqref="T44">
    <cfRule type="cellIs" dxfId="135" priority="5" operator="lessThan">
      <formula>0</formula>
    </cfRule>
    <cfRule type="cellIs" dxfId="134" priority="6" operator="greaterThan">
      <formula>0</formula>
    </cfRule>
  </conditionalFormatting>
  <conditionalFormatting sqref="T44">
    <cfRule type="cellIs" dxfId="133" priority="3" operator="lessThan">
      <formula>0</formula>
    </cfRule>
    <cfRule type="cellIs" dxfId="132" priority="4" operator="greaterThan">
      <formula>0</formula>
    </cfRule>
  </conditionalFormatting>
  <conditionalFormatting sqref="T44">
    <cfRule type="cellIs" dxfId="131" priority="1" operator="lessThan">
      <formula>0</formula>
    </cfRule>
    <cfRule type="cellIs" dxfId="130" priority="2" operator="greaterThan">
      <formula>0</formula>
    </cfRule>
  </conditionalFormatting>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B5"/>
  <sheetViews>
    <sheetView showGridLines="0" zoomScaleNormal="100" workbookViewId="0">
      <selection activeCell="A5" sqref="A5"/>
    </sheetView>
  </sheetViews>
  <sheetFormatPr defaultRowHeight="15" x14ac:dyDescent="0.25"/>
  <cols>
    <col min="1" max="2" width="43.28515625" customWidth="1"/>
    <col min="3" max="3" width="19.140625" customWidth="1"/>
  </cols>
  <sheetData>
    <row r="1" spans="1:2" ht="17.25" thickBot="1" x14ac:dyDescent="0.35">
      <c r="A1" s="1" t="s">
        <v>56</v>
      </c>
    </row>
    <row r="2" spans="1:2" ht="21" customHeight="1" thickTop="1" thickBot="1" x14ac:dyDescent="0.3">
      <c r="A2" s="7" t="s">
        <v>55</v>
      </c>
      <c r="B2" s="8" t="s">
        <v>36</v>
      </c>
    </row>
    <row r="3" spans="1:2" ht="23.25" customHeight="1" thickTop="1" thickBot="1" x14ac:dyDescent="0.3">
      <c r="A3" s="9" t="s">
        <v>57</v>
      </c>
      <c r="B3" s="10"/>
    </row>
    <row r="4" spans="1:2" ht="23.25" customHeight="1" thickBot="1" x14ac:dyDescent="0.3">
      <c r="A4" s="13" t="s">
        <v>58</v>
      </c>
      <c r="B4" s="14"/>
    </row>
    <row r="5" spans="1:2" thickTop="1" x14ac:dyDescent="0.3"/>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73</vt:i4>
      </vt:variant>
      <vt:variant>
        <vt:lpstr>Pomenované rozsahy</vt:lpstr>
      </vt:variant>
      <vt:variant>
        <vt:i4>28</vt:i4>
      </vt:variant>
    </vt:vector>
  </HeadingPairs>
  <TitlesOfParts>
    <vt:vector size="101" baseType="lpstr">
      <vt:lpstr>1</vt:lpstr>
      <vt:lpstr>2</vt:lpstr>
      <vt:lpstr>2_tabulka 2</vt:lpstr>
      <vt:lpstr>3</vt:lpstr>
      <vt:lpstr>4</vt:lpstr>
      <vt:lpstr>5</vt:lpstr>
      <vt:lpstr>6</vt:lpstr>
      <vt:lpstr>7</vt:lpstr>
      <vt:lpstr>8</vt:lpstr>
      <vt:lpstr>9</vt:lpstr>
      <vt:lpstr>10</vt:lpstr>
      <vt:lpstr>11</vt:lpstr>
      <vt:lpstr>12</vt:lpstr>
      <vt:lpstr>12_tabulka c.2</vt:lpstr>
      <vt:lpstr>13</vt:lpstr>
      <vt:lpstr>14_tabulka 1 a 3</vt:lpstr>
      <vt:lpstr>14_tabulka 2 a 4</vt:lpstr>
      <vt:lpstr>15</vt:lpstr>
      <vt:lpstr>16</vt:lpstr>
      <vt:lpstr>16_tabulka c.2</vt:lpstr>
      <vt:lpstr>17</vt:lpstr>
      <vt:lpstr>18</vt:lpstr>
      <vt:lpstr>18_tabulka c.2</vt:lpstr>
      <vt:lpstr>19</vt:lpstr>
      <vt:lpstr>20</vt:lpstr>
      <vt:lpstr>21</vt:lpstr>
      <vt:lpstr>22</vt:lpstr>
      <vt:lpstr>23</vt:lpstr>
      <vt:lpstr>24</vt:lpstr>
      <vt:lpstr>24_tabulky 3 a 4</vt:lpstr>
      <vt:lpstr>25</vt:lpstr>
      <vt:lpstr>26</vt:lpstr>
      <vt:lpstr>27</vt:lpstr>
      <vt:lpstr>28</vt:lpstr>
      <vt:lpstr>29</vt:lpstr>
      <vt:lpstr>30</vt:lpstr>
      <vt:lpstr>31</vt:lpstr>
      <vt:lpstr>32</vt:lpstr>
      <vt:lpstr>32_tabulka 2</vt:lpstr>
      <vt:lpstr>33</vt:lpstr>
      <vt:lpstr>34</vt:lpstr>
      <vt:lpstr>42</vt:lpstr>
      <vt:lpstr>43</vt:lpstr>
      <vt:lpstr>44</vt:lpstr>
      <vt:lpstr>35</vt:lpstr>
      <vt:lpstr>36</vt:lpstr>
      <vt:lpstr>37</vt:lpstr>
      <vt:lpstr>38</vt:lpstr>
      <vt:lpstr>39</vt:lpstr>
      <vt:lpstr>40</vt:lpstr>
      <vt:lpstr>41</vt:lpstr>
      <vt:lpstr>45</vt:lpstr>
      <vt:lpstr>46</vt:lpstr>
      <vt:lpstr>Poznámky_2020</vt:lpstr>
      <vt:lpstr>Notes- SK Template (2)</vt:lpstr>
      <vt:lpstr>BS old</vt:lpstr>
      <vt:lpstr>P&amp;L old</vt:lpstr>
      <vt:lpstr>Notes-SK Cover sheet</vt:lpstr>
      <vt:lpstr>BS-SK Statutory old</vt:lpstr>
      <vt:lpstr>IS-SK Statutoryold </vt:lpstr>
      <vt:lpstr>IS-SK Cover sheet</vt:lpstr>
      <vt:lpstr>BS-E Cover sheet</vt:lpstr>
      <vt:lpstr>BS- E Statutory</vt:lpstr>
      <vt:lpstr>IS-E Cover sheet</vt:lpstr>
      <vt:lpstr>IS-E Statutory m</vt:lpstr>
      <vt:lpstr>Notes-E Cover sheet</vt:lpstr>
      <vt:lpstr>G-Cover sheet</vt:lpstr>
      <vt:lpstr>BS-G Cover sheet</vt:lpstr>
      <vt:lpstr>BS - G Statutoryo</vt:lpstr>
      <vt:lpstr>IS-G Cover sheet</vt:lpstr>
      <vt:lpstr>BS-G Statutory</vt:lpstr>
      <vt:lpstr>IS-G Statutory</vt:lpstr>
      <vt:lpstr>CF</vt:lpstr>
      <vt:lpstr>'Notes- SK Template (2)'!_Toc474124192</vt:lpstr>
      <vt:lpstr>'BS - G Statutoryo'!Názvy_tlače</vt:lpstr>
      <vt:lpstr>'BS- E Statutory'!Názvy_tlače</vt:lpstr>
      <vt:lpstr>'BS-G Statutory'!Názvy_tlače</vt:lpstr>
      <vt:lpstr>'BS-SK Statutory old'!Názvy_tlače</vt:lpstr>
      <vt:lpstr>'IS-E Statutory m'!Názvy_tlače</vt:lpstr>
      <vt:lpstr>'IS-G Statutory'!Názvy_tlače</vt:lpstr>
      <vt:lpstr>'IS-SK Statutoryold '!Názvy_tlače</vt:lpstr>
      <vt:lpstr>'Notes- SK Template (2)'!Názvy_tlače</vt:lpstr>
      <vt:lpstr>'BS - G Statutoryo'!Oblasť_tlače</vt:lpstr>
      <vt:lpstr>'BS- E Statutory'!Oblasť_tlače</vt:lpstr>
      <vt:lpstr>'BS old'!Oblasť_tlače</vt:lpstr>
      <vt:lpstr>'BS-E Cover sheet'!Oblasť_tlače</vt:lpstr>
      <vt:lpstr>'BS-G Cover sheet'!Oblasť_tlače</vt:lpstr>
      <vt:lpstr>'BS-G Statutory'!Oblasť_tlače</vt:lpstr>
      <vt:lpstr>'BS-SK Statutory old'!Oblasť_tlače</vt:lpstr>
      <vt:lpstr>CF!Oblasť_tlače</vt:lpstr>
      <vt:lpstr>'G-Cover sheet'!Oblasť_tlače</vt:lpstr>
      <vt:lpstr>'IS-E Cover sheet'!Oblasť_tlače</vt:lpstr>
      <vt:lpstr>'IS-E Statutory m'!Oblasť_tlače</vt:lpstr>
      <vt:lpstr>'IS-G Cover sheet'!Oblasť_tlače</vt:lpstr>
      <vt:lpstr>'IS-G Statutory'!Oblasť_tlače</vt:lpstr>
      <vt:lpstr>'IS-SK Cover sheet'!Oblasť_tlače</vt:lpstr>
      <vt:lpstr>'IS-SK Statutoryold '!Oblasť_tlače</vt:lpstr>
      <vt:lpstr>'Notes- SK Template (2)'!Oblasť_tlače</vt:lpstr>
      <vt:lpstr>'Notes-E Cover sheet'!Oblasť_tlače</vt:lpstr>
      <vt:lpstr>'Notes-SK Cover sheet'!Oblasť_tlače</vt:lpstr>
      <vt:lpstr>'P&amp;L old'!Oblasť_tlače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2006-11-28T10:32:46Z</dcterms:created>
  <dcterms:modified xsi:type="dcterms:W3CDTF">2021-01-28T10:35:44Z</dcterms:modified>
</cp:coreProperties>
</file>