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(2)Dlhodoby nehmotny majetok" sheetId="1" r:id="rId2"/>
    <sheet name="(4)Dlhodoby hmotny majetok" sheetId="2" r:id="rId4"/>
    <sheet name="(6)Dlhodoby financny majetok" sheetId="3" r:id="rId5"/>
    <sheet name="(12)Opravne polozky k zasobam" sheetId="4" r:id="rId6"/>
    <sheet name="(15)Opravne polozky k pohladavk" sheetId="5" r:id="rId7"/>
    <sheet name="(16)Vekova struktura pohladavok" sheetId="6" r:id="rId8"/>
    <sheet name="(17)Kratkodoby financny majetok" sheetId="7" r:id="rId9"/>
    <sheet name="(18)Kratkodoby financny majetok" sheetId="8" r:id="rId10"/>
    <sheet name="(19)Opravne polozky ku kratkodo" sheetId="9" r:id="rId11"/>
    <sheet name="(22)Vyznamne polozky cas.rozlis" sheetId="10" r:id="rId12"/>
    <sheet name="(25)Rezervy" sheetId="11" r:id="rId13"/>
    <sheet name="(26)Vekova struktura zavazkov" sheetId="12" r:id="rId14"/>
    <sheet name="(28)Zavazky zo socialneho fondu" sheetId="13" r:id="rId15"/>
    <sheet name="(30)Bankove uvery, pozicky, fin" sheetId="14" r:id="rId16"/>
    <sheet name="(31)Vyznamne polozky cas.rozlis" sheetId="15" r:id="rId17"/>
    <sheet name="(33)Cisty obrat podla typov vyr" sheetId="16" r:id="rId18"/>
    <sheet name="(36)Zmena stavu vnutroorganizac" sheetId="17" r:id="rId19"/>
    <sheet name="(37)Vynosy" sheetId="18" r:id="rId20"/>
    <sheet name="(39)Naklady" sheetId="19" r:id="rId21"/>
    <sheet name="(41)Informacie o daniach z prij" sheetId="20" r:id="rId22"/>
    <sheet name="(47)Zmeny vlastneho imania" sheetId="21" r:id="rId23"/>
  </sheets>
  <calcPr calcId="125725" fullCalcOnLoad="true"/>
</workbook>
</file>

<file path=xl/sharedStrings.xml><?xml version="1.0" encoding="utf-8"?>
<sst xmlns="http://schemas.openxmlformats.org/spreadsheetml/2006/main" count="498" uniqueCount="380">
  <si>
    <t>Text</t>
  </si>
  <si>
    <t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</si>
  <si>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</si>
  <si>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</si>
  <si>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</si>
  <si>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</si>
  <si>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</si>
  <si>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</si>
  <si>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</si>
  <si>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</si>
  <si>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</si>
  <si>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</si>
  <si>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</si>
  <si>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</si>
  <si>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</si>
  <si>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</si>
  <si>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</si>
  <si>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</si>
  <si>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</si>
  <si>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</si>
  <si>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</si>
  <si>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</si>
  <si>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</si>
  <si>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</si>
  <si>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</si>
  <si>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</si>
  <si>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</si>
  <si>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</si>
  <si>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</si>
  <si>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</si>
  <si>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</si>
  <si>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</si>
  <si>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</si>
  <si>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</si>
  <si>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</si>
  <si>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</si>
  <si>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</si>
  <si>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</si>
  <si>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</si>
  <si>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</si>
  <si>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</si>
  <si>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</si>
  <si>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</si>
  <si>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</si>
  <si>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</si>
  <si>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</si>
  <si>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</si>
  <si>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</si>
  <si>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</si>
  <si>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</si>
  <si>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</si>
  <si>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</si>
  <si>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</si>
  <si>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</si>
  <si>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</si>
  <si>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</si>
  <si>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</si>
  <si>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</si>
  <si>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</si>
  <si>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</si>
  <si>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</si>
  <si>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</si>
  <si>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</si>
  <si>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</si>
  <si>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</si>
  <si>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</si>
  <si>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</si>
  <si>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</si>
  <si>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</si>
  <si>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</si>
  <si>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</si>
  <si>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</si>
  <si>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</si>
  <si>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</si>
  <si>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</si>
  <si>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</si>
  <si>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</si>
  <si>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</si>
  <si>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</si>
  <si>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</si>
  <si>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</si>
  <si>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</si>
  <si>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</si>
  <si>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</si>
  <si>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</si>
  <si>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</si>
  <si>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</si>
  <si>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</si>
  <si>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</si>
  <si>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</si>
  <si>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</si>
  <si>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</si>
  <si>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</si>
  <si>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</si>
  <si>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</si>
  <si>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</si>
  <si>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</si>
  <si>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</si>
  <si>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</si>
  <si>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</si>
  <si>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</si>
  <si>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</si>
  <si>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</si>
  <si>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</si>
  <si>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</si>
  <si>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</si>
  <si>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</si>
  <si>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</si>
  <si>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</si>
  <si>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</si>
  <si>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</si>
  <si>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</si>
  <si>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</si>
  <si>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</si>
  <si>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</si>
  <si>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</si>
  <si>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</si>
  <si>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</si>
  <si>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</si>
  <si>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</si>
  <si>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</si>
  <si>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</si>
  <si>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</si>
  <si>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</si>
  <si>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</si>
  <si>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</si>
  <si>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</si>
  <si>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</si>
  <si>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</si>
  <si>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</si>
  <si>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</si>
  <si>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</si>
  <si>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</si>
  <si>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</si>
  <si>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</si>
  <si>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</si>
  <si>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</si>
  <si>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</si>
  <si>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</si>
  <si>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</si>
  <si>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</si>
  <si>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</si>
  <si>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</si>
  <si>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</si>
  <si>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</si>
  <si>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</si>
  <si>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</si>
  <si>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</si>
  <si>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</si>
  <si>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</si>
  <si>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</si>
  <si>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</si>
  <si>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</si>
  <si>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</si>
  <si>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</si>
  <si>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</si>
  <si>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</si>
  <si>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</si>
  <si>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</si>
  <si>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</si>
  <si>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</si>
  <si>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</si>
  <si>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</si>
  <si>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</si>
  <si>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</si>
  <si>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</si>
  <si>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</si>
  <si>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</si>
  <si>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</si>
  <si>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</si>
  <si>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</si>
  <si>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</si>
  <si>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</si>
  <si>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</si>
  <si>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</si>
  <si>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</si>
  <si>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</si>
  <si>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</si>
  <si>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</si>
  <si>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</si>
  <si>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</si>
  <si>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</si>
  <si>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</si>
  <si>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</si>
  <si>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</si>
  <si>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</si>
  <si>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</si>
  <si>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</si>
  <si>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</si>
  <si>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</si>
  <si>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</si>
  <si>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</si>
  <si>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</si>
  <si>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</si>
  <si>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</si>
  <si>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</si>
  <si>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</si>
  <si>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</si>
  <si>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</si>
  <si>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</si>
  <si>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</si>
  <si>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</si>
  <si>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</si>
  <si>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</si>
  <si>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</si>
  <si>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</si>
  <si>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</si>
  <si>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>Ostatne realizov.CP v prepoj.UJ         2918.</t>
  </si>
  <si>
    <t xml:space="preserve">                    v neprepoj.         291zv</t>
  </si>
  <si>
    <t>Vlastne akcie a obch.podiely   S69/kor ( =0 )</t>
  </si>
  <si>
    <t>Obstaravanie KFM               S70/kor: 2919.</t>
  </si>
  <si>
    <t xml:space="preserve">(*)OP ku KFM spolu             S66/kor       </t>
  </si>
  <si>
    <t>Bezne uct.obdobie</t>
  </si>
  <si>
    <t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</si>
  <si>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</si>
  <si>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</si>
  <si>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</si>
  <si>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</si>
  <si>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</si>
  <si>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</si>
  <si>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</si>
  <si>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</si>
  <si>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</si>
  <si>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</si>
  <si>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</si>
  <si>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</si>
  <si>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</si>
  <si>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</si>
  <si>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</si>
  <si>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</si>
  <si>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</si>
  <si>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</si>
  <si>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</si>
  <si>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</si>
  <si>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</si>
  <si>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</si>
  <si>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</si>
  <si>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</si>
  <si>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</si>
  <si>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</si>
  <si>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</si>
  <si>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</si>
  <si>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</si>
  <si>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</si>
  <si>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</si>
  <si>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</si>
  <si>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</si>
  <si>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</si>
  <si>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</si>
  <si>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</si>
  <si>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</si>
  <si>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</si>
  <si>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</si>
  <si>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</si>
  <si>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</si>
  <si>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</si>
  <si>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</si>
  <si>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</si>
  <si>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</si>
  <si>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</si>
  <si>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</si>
  <si>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</si>
  <si>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</si>
  <si>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</si>
  <si>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</si>
  <si>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>Istina aktual obd</t>
  </si>
  <si>
    <t>Istina aktual EUR</t>
  </si>
  <si>
    <t>Istina minule obd</t>
  </si>
  <si>
    <t>Istina minule EUR</t>
  </si>
  <si>
    <t xml:space="preserve">Dlhodobe   bankove uvery S121: 461-4619..    </t>
  </si>
  <si>
    <t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</si>
  <si>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</si>
  <si>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</si>
  <si>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</si>
  <si>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</si>
  <si>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</si>
  <si>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</si>
  <si>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</si>
  <si>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</si>
  <si>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</si>
  <si>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</si>
  <si>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</si>
  <si>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</si>
  <si>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</si>
  <si>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</si>
  <si>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</si>
  <si>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</si>
  <si>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</si>
  <si>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</si>
  <si>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</si>
  <si>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</si>
  <si>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</si>
  <si>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</si>
  <si>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</si>
  <si>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</si>
  <si>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</si>
  <si>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</si>
  <si>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</si>
  <si>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</si>
  <si>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</si>
  <si>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</si>
  <si>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</si>
  <si>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</si>
  <si>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</si>
  <si>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</si>
  <si>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</si>
  <si>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</si>
  <si>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</si>
  <si>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</si>
  <si>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</si>
  <si>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</si>
  <si>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</si>
  <si>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</si>
  <si>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</si>
  <si>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</si>
  <si>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</si>
  <si>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</si>
  <si>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</si>
  <si>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</si>
  <si>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</si>
  <si>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</si>
  <si>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</si>
  <si>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</si>
  <si>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</si>
  <si>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</si>
  <si>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</si>
  <si>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</si>
  <si>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</si>
  <si>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</si>
  <si>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</si>
  <si>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</si>
  <si>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</si>
  <si>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</si>
  <si>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</si>
  <si>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</si>
  <si>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</si>
  <si>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</si>
  <si>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</si>
  <si>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</si>
  <si>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</si>
  <si>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</si>
  <si>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</si>
  <si>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</si>
  <si>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</si>
  <si>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</si>
  <si>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</si>
  <si>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</si>
  <si>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</si>
  <si>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</si>
  <si>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</si>
  <si>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</si>
  <si>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</si>
  <si>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</si>
  <si>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</si>
  <si>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</si>
  <si>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</si>
  <si>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</si>
  <si>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</si>
  <si>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</si>
  <si>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</si>
  <si>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</si>
  <si>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</si>
  <si>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</si>
  <si>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</si>
  <si>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>Zakladne imanie                 S082: 411,491</t>
  </si>
  <si>
    <t>Zmena zakladneho imania         S083:     419</t>
  </si>
  <si>
    <t>Pohladavky za upisane vl.imanie S084:     353</t>
  </si>
  <si>
    <t>Emisne azio                     S085:     412</t>
  </si>
  <si>
    <t>Ostatne kapitalove fondy        S086:     413</t>
  </si>
  <si>
    <t>Zakon.rezerv.fond a nedel.f S088: 417,8,421,2</t>
  </si>
  <si>
    <t>Rezerv.fond na vlast.akcie  S089: 4178.,4218.</t>
  </si>
  <si>
    <t>Statutarne fondy                     S091:423</t>
  </si>
  <si>
    <t>Ostatne fondy                        S092:427</t>
  </si>
  <si>
    <t>Ocen.rozdiely z precen.majet.a zavaz S094:414</t>
  </si>
  <si>
    <t>Ocen.rozdiely z kapitalovych ucastin S095:415</t>
  </si>
  <si>
    <t>Ocen.rozd.z precenenia pri zluceni   S096:416</t>
  </si>
  <si>
    <t>Nerozdeleny zisk minulych rokov      S098:428</t>
  </si>
  <si>
    <t>Neuhradena strata minulych rokov     S099:429</t>
  </si>
  <si>
    <t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</si>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</sst>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>
  <numFmts count="1">
    <numFmt numFmtId="166" formatCode="#,##0;-#,##0;;"/>
  </numFmts>
  <fonts count="2">
    <font>
      <sz val="11"/>
      <name val="Calibri"/>
    </font>
    <font>
      <color rgb="FF000000"/>
      <sz val="12"/>
      <name val="Calibri"/>
    </font>
  </fonts>
  <fills count="28">
    <fill>
      <patternFill patternType="none"/>
    </fill>
    <fill>
      <patternFill patternType="gray125"/>
    </fill>
    <fill>
      <patternFill patternType="solid">
        <fgColor rgb="FFC4DDFF"/>
        <bgColor rgb="FF000041"/>
      </patternFill>
    </fill>
    <fill>
      <patternFill patternType="solid">
        <fgColor rgb="FFC4DD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FFFFF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4F4EA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9F9F2"/>
        <bgColor rgb="FF000041"/>
      </patternFill>
    </fill>
    <fill>
      <patternFill patternType="solid">
        <fgColor rgb="FFF4F4EA"/>
        <bgColor rgb="FF000041"/>
      </patternFill>
    </fill>
  </fills>
  <borders count="27">
    <border>
      <left/>
      <right/>
      <top/>
      <bottom/>
      <diagonal/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 style="none">
        <color rgb="FF000000"/>
      </diagonal>
    </border>
    <border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 style="none">
        <color rgb="FF000000"/>
      </diagonal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NumberFormat="true" applyFont="true" applyFill="true" applyBorder="true" applyAlignment="true" applyProtection="true">
      <alignment horizontal="left" vertical="bottom" textRotation="0" wrapText="true" indent="0" shrinkToFit="false"/>
      <protection locked="true" hidden="false"/>
    </xf>
    <xf numFmtId="0" fontId="1" fillId="3" borderId="2" xfId="0" applyNumberFormat="true" applyFont="true" applyFill="true" applyBorder="true" applyAlignment="true" applyProtection="true">
      <alignment horizontal="right" vertical="bottom" textRotation="0" wrapText="true" indent="0" shrinkToFit="false"/>
      <protection locked="true" hidden="false"/>
    </xf>
    <xf numFmtId="0" fontId="1" fillId="4" borderId="3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" fillId="5" borderId="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6" borderId="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7" borderId="6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8" borderId="7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9" borderId="8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0" borderId="9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1" borderId="10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" fillId="12" borderId="11" xfId="0" applyNumberFormat="true" applyFont="true" applyFill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13" borderId="12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4" borderId="13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5" borderId="1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6" borderId="1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7" borderId="16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8" borderId="17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19" borderId="18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0" borderId="19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1" borderId="20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2" borderId="21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3" borderId="22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4" borderId="23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5" borderId="24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6" borderId="25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" fillId="27" borderId="26" xfId="0" applyNumberFormat="true" applyFont="true" applyFill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F42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7109375" customWidth="true"/>
    <col min="14" max="14" width="17.7109375" customWidth="true"/>
    <col min="15" max="15" width="17.7109375" customWidth="true"/>
    <col min="16" max="16" width="17.7109375" customWidth="true"/>
    <col min="17" max="17" width="17.71093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8</v>
      </c>
      <c r="B3" s="5">
        <v>201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  <c r="M3" s="4">
        <v>0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9</v>
      </c>
      <c r="B4" s="5">
        <v>202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  <c r="M4" s="4">
        <v>0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10</v>
      </c>
      <c r="B5" s="5">
        <v>203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  <c r="M5" s="4">
        <v>0</v>
      </c>
      <c r="N5" s="4">
        <v>0</v>
      </c>
      <c r="O5" s="4">
        <v>0</v>
      </c>
      <c r="P5" s="4">
        <v>0</v>
      </c>
      <c r="Q5" s="4">
        <f>$M5+$N5-$O5-$P5</f>
      </c>
    </row>
    <row r="6">
      <c r="A6" s="3" t="s">
        <v>11</v>
      </c>
      <c r="B6" s="5">
        <v>204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12</v>
      </c>
      <c r="B7" s="5">
        <v>205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13</v>
      </c>
      <c r="B8" s="5">
        <v>206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  <c r="M8" s="4">
        <v>0</v>
      </c>
      <c r="N8" s="4">
        <v>30000</v>
      </c>
      <c r="O8" s="4">
        <v>0</v>
      </c>
      <c r="P8" s="4">
        <v>30000</v>
      </c>
      <c r="Q8" s="4">
        <f>$M8+$N8-$O8-$P8</f>
      </c>
    </row>
    <row r="9">
      <c r="A9" s="3" t="s">
        <v>14</v>
      </c>
      <c r="B9" s="5">
        <v>207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  <c r="M9" s="4">
        <v>0</v>
      </c>
      <c r="N9" s="4">
        <v>0</v>
      </c>
      <c r="O9" s="4">
        <v>0</v>
      </c>
      <c r="P9" s="4">
        <v>0</v>
      </c>
      <c r="Q9" s="4">
        <f>$M9+$N9-$O9-$P9</f>
      </c>
    </row>
    <row r="10">
      <c r="A10" s="6" t="s">
        <v>15</v>
      </c>
      <c r="B10" s="7">
        <v>208</v>
      </c>
      <c r="C10" s="8">
        <f>+1*SUMIFS($C:$C,$B:$B,"&gt;=201",$B:$B,"&lt;=207")</f>
      </c>
      <c r="D10" s="8">
        <f>+1*SUMIFS($D:$D,$B:$B,"&gt;=201",$B:$B,"&lt;=207")</f>
      </c>
      <c r="E10" s="8">
        <f>+1*SUMIFS($E:$E,$B:$B,"&gt;=201",$B:$B,"&lt;=207")</f>
      </c>
      <c r="F10" s="8">
        <f>+1*SUMIFS($F:$F,$B:$B,"&gt;=201",$B:$B,"&lt;=207")</f>
      </c>
      <c r="G10" s="8">
        <f>$C10+$D10-$E10-$F10</f>
      </c>
      <c r="M10" s="8">
        <f>+1*SUMIFS($M:$M,$B:$B,"&gt;=201",$B:$B,"&lt;=207")</f>
      </c>
      <c r="N10" s="8">
        <f>+1*SUMIFS($N:$N,$B:$B,"&gt;=201",$B:$B,"&lt;=207")</f>
      </c>
      <c r="O10" s="8">
        <f>+1*SUMIFS($O:$O,$B:$B,"&gt;=201",$B:$B,"&lt;=207")</f>
      </c>
      <c r="P10" s="8">
        <f>+1*SUMIFS($P:$P,$B:$B,"&gt;=201",$B:$B,"&lt;=207")</f>
      </c>
      <c r="Q10" s="8">
        <f>$M10+$N10-$O10-$P10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>
      <c r="A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</row>
    <row r="13">
      <c r="A13" s="3" t="s">
        <v>17</v>
      </c>
      <c r="B13" s="5">
        <v>211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  <c r="M13" s="4">
        <v>0</v>
      </c>
      <c r="N13" s="4">
        <v>0</v>
      </c>
      <c r="O13" s="4">
        <v>0</v>
      </c>
      <c r="P13" s="4">
        <v>0</v>
      </c>
      <c r="Q13" s="4">
        <f>$M13+$N13-$O13-$P13</f>
      </c>
    </row>
    <row r="14">
      <c r="A14" s="3" t="s">
        <v>18</v>
      </c>
      <c r="B14" s="5">
        <v>212</v>
      </c>
      <c r="C14" s="4">
        <v>0</v>
      </c>
      <c r="D14" s="4">
        <v>0</v>
      </c>
      <c r="E14" s="4">
        <v>0</v>
      </c>
      <c r="F14" s="4">
        <v>0</v>
      </c>
      <c r="G14" s="4">
        <f>$C14+$D14-$E14-$F14</f>
      </c>
      <c r="M14" s="4">
        <v>0</v>
      </c>
      <c r="N14" s="4">
        <v>0</v>
      </c>
      <c r="O14" s="4">
        <v>0</v>
      </c>
      <c r="P14" s="4">
        <v>0</v>
      </c>
      <c r="Q14" s="4">
        <f>$M14+$N14-$O14-$P14</f>
      </c>
    </row>
    <row r="15">
      <c r="A15" s="3" t="s">
        <v>19</v>
      </c>
      <c r="B15" s="5">
        <v>213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  <c r="M15" s="4">
        <v>0</v>
      </c>
      <c r="N15" s="4">
        <v>0</v>
      </c>
      <c r="O15" s="4">
        <v>0</v>
      </c>
      <c r="P15" s="4">
        <v>0</v>
      </c>
      <c r="Q15" s="4">
        <f>$M15+$N15-$O15-$P15</f>
      </c>
    </row>
    <row r="16">
      <c r="A16" s="3" t="s">
        <v>20</v>
      </c>
      <c r="B16" s="5">
        <v>214</v>
      </c>
      <c r="C16" s="4">
        <v>0</v>
      </c>
      <c r="D16" s="4">
        <v>0</v>
      </c>
      <c r="E16" s="4">
        <v>0</v>
      </c>
      <c r="F16" s="4">
        <v>0</v>
      </c>
      <c r="G16" s="4">
        <f>$C16+$D16-$E16-$F16</f>
      </c>
      <c r="M16" s="4">
        <v>0</v>
      </c>
      <c r="N16" s="4">
        <v>0</v>
      </c>
      <c r="O16" s="4">
        <v>0</v>
      </c>
      <c r="P16" s="4">
        <v>0</v>
      </c>
      <c r="Q16" s="4">
        <f>$M16+$N16-$O16-$P16</f>
      </c>
    </row>
    <row r="17">
      <c r="A17" s="3" t="s">
        <v>21</v>
      </c>
      <c r="B17" s="5">
        <v>215</v>
      </c>
      <c r="C17" s="4">
        <v>0</v>
      </c>
      <c r="D17" s="4">
        <v>0</v>
      </c>
      <c r="E17" s="4">
        <v>0</v>
      </c>
      <c r="F17" s="4">
        <v>0</v>
      </c>
      <c r="G17" s="4">
        <f>$C17+$D17-$E17-$F17</f>
      </c>
      <c r="M17" s="4">
        <v>0</v>
      </c>
      <c r="N17" s="4">
        <v>0</v>
      </c>
      <c r="O17" s="4">
        <v>0</v>
      </c>
      <c r="P17" s="4">
        <v>0</v>
      </c>
      <c r="Q17" s="4">
        <f>$M17+$N17-$O17-$P17</f>
      </c>
    </row>
    <row r="18">
      <c r="A18" s="3" t="s">
        <v>22</v>
      </c>
      <c r="B18" s="5">
        <v>216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23</v>
      </c>
      <c r="B19" s="5">
        <v>217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6" t="s">
        <v>24</v>
      </c>
      <c r="B20" s="7">
        <v>218</v>
      </c>
      <c r="C20" s="9">
        <f>+1*SUMIFS($C:$C,$B:$B,"&gt;=211",$B:$B,"&lt;=217")</f>
      </c>
      <c r="D20" s="9">
        <f>+1*SUMIFS($D:$D,$B:$B,"&gt;=211",$B:$B,"&lt;=217")</f>
      </c>
      <c r="E20" s="9">
        <f>+1*SUMIFS($E:$E,$B:$B,"&gt;=211",$B:$B,"&lt;=217")</f>
      </c>
      <c r="F20" s="9">
        <f>+1*SUMIFS($F:$F,$B:$B,"&gt;=211",$B:$B,"&lt;=217")</f>
      </c>
      <c r="G20" s="9">
        <f>$C20+$D20-$E20-$F20</f>
      </c>
      <c r="M20" s="9">
        <f>+1*SUMIFS($M:$M,$B:$B,"&gt;=211",$B:$B,"&lt;=217")</f>
      </c>
      <c r="N20" s="9">
        <f>+1*SUMIFS($N:$N,$B:$B,"&gt;=211",$B:$B,"&lt;=217")</f>
      </c>
      <c r="O20" s="9">
        <f>+1*SUMIFS($O:$O,$B:$B,"&gt;=211",$B:$B,"&lt;=217")</f>
      </c>
      <c r="P20" s="9">
        <f>+1*SUMIFS($P:$P,$B:$B,"&gt;=211",$B:$B,"&lt;=217")</f>
      </c>
      <c r="Q20" s="9">
        <f>$M20+$N20-$O20-$P20</f>
      </c>
    </row>
    <row r="21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</row>
    <row r="22">
      <c r="A22" s="3" t="s">
        <v>25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>
      <c r="A23" s="3" t="s">
        <v>26</v>
      </c>
      <c r="B23" s="5">
        <v>221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3" t="s">
        <v>27</v>
      </c>
      <c r="B24" s="5">
        <v>222</v>
      </c>
      <c r="C24" s="4">
        <v>0</v>
      </c>
      <c r="D24" s="4">
        <v>0</v>
      </c>
      <c r="E24" s="4">
        <v>0</v>
      </c>
      <c r="F24" s="4">
        <v>0</v>
      </c>
      <c r="G24" s="4">
        <f>$C24+$D24-$E24-$F24</f>
      </c>
      <c r="M24" s="4">
        <v>0</v>
      </c>
      <c r="N24" s="4">
        <v>0</v>
      </c>
      <c r="O24" s="4">
        <v>0</v>
      </c>
      <c r="P24" s="4">
        <v>0</v>
      </c>
      <c r="Q24" s="4">
        <f>$M24+$N24-$O24-$P24</f>
      </c>
    </row>
    <row r="25">
      <c r="A25" s="3" t="s">
        <v>28</v>
      </c>
      <c r="B25" s="5">
        <v>223</v>
      </c>
      <c r="C25" s="4">
        <v>0</v>
      </c>
      <c r="D25" s="4">
        <v>0</v>
      </c>
      <c r="E25" s="4">
        <v>0</v>
      </c>
      <c r="F25" s="4">
        <v>0</v>
      </c>
      <c r="G25" s="4">
        <f>$C25+$D25-$E25-$F25</f>
      </c>
      <c r="M25" s="4">
        <v>0</v>
      </c>
      <c r="N25" s="4">
        <v>0</v>
      </c>
      <c r="O25" s="4">
        <v>0</v>
      </c>
      <c r="P25" s="4">
        <v>0</v>
      </c>
      <c r="Q25" s="4">
        <f>$M25+$N25-$O25-$P25</f>
      </c>
    </row>
    <row r="26">
      <c r="A26" s="3" t="s">
        <v>29</v>
      </c>
      <c r="B26" s="5">
        <v>224</v>
      </c>
      <c r="C26" s="4">
        <v>0</v>
      </c>
      <c r="D26" s="4">
        <v>0</v>
      </c>
      <c r="E26" s="4">
        <v>0</v>
      </c>
      <c r="F26" s="4">
        <v>0</v>
      </c>
      <c r="G26" s="4">
        <f>$C26+$D26-$E26-$F26</f>
      </c>
      <c r="M26" s="4">
        <v>0</v>
      </c>
      <c r="N26" s="4">
        <v>0</v>
      </c>
      <c r="O26" s="4">
        <v>0</v>
      </c>
      <c r="P26" s="4">
        <v>0</v>
      </c>
      <c r="Q26" s="4">
        <f>$M26+$N26-$O26-$P26</f>
      </c>
    </row>
    <row r="27">
      <c r="A27" s="3" t="s">
        <v>30</v>
      </c>
      <c r="B27" s="5">
        <v>225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3" t="s">
        <v>31</v>
      </c>
      <c r="B28" s="5">
        <v>226</v>
      </c>
      <c r="C28" s="4">
        <v>0</v>
      </c>
      <c r="D28" s="4">
        <v>0</v>
      </c>
      <c r="E28" s="4">
        <v>0</v>
      </c>
      <c r="F28" s="4">
        <v>0</v>
      </c>
      <c r="G28" s="4">
        <f>$C28+$D28-$E28-$F28</f>
      </c>
      <c r="M28" s="4">
        <v>0</v>
      </c>
      <c r="N28" s="4">
        <v>0</v>
      </c>
      <c r="O28" s="4">
        <v>0</v>
      </c>
      <c r="P28" s="4">
        <v>0</v>
      </c>
      <c r="Q28" s="4">
        <f>$M28+$N28-$O28-$P28</f>
      </c>
    </row>
    <row r="29">
      <c r="A29" s="3" t="s">
        <v>32</v>
      </c>
      <c r="B29" s="5">
        <v>227</v>
      </c>
      <c r="C29" s="4">
        <v>0</v>
      </c>
      <c r="D29" s="4">
        <v>0</v>
      </c>
      <c r="E29" s="4">
        <v>0</v>
      </c>
      <c r="F29" s="4">
        <v>0</v>
      </c>
      <c r="G29" s="4">
        <f>$C29+$D29-$E29-$F29</f>
      </c>
      <c r="M29" s="4">
        <v>0</v>
      </c>
      <c r="N29" s="4">
        <v>0</v>
      </c>
      <c r="O29" s="4">
        <v>0</v>
      </c>
      <c r="P29" s="4">
        <v>0</v>
      </c>
      <c r="Q29" s="4">
        <f>$M29+$N29-$O29-$P29</f>
      </c>
    </row>
    <row r="30">
      <c r="A30" s="6" t="s">
        <v>33</v>
      </c>
      <c r="B30" s="7">
        <v>228</v>
      </c>
      <c r="C30" s="10">
        <f>+1*SUMIFS($C:$C,$B:$B,"&gt;=221",$B:$B,"&lt;=227")</f>
      </c>
      <c r="D30" s="10">
        <f>+1*SUMIFS($D:$D,$B:$B,"&gt;=221",$B:$B,"&lt;=227")</f>
      </c>
      <c r="E30" s="10">
        <f>+1*SUMIFS($E:$E,$B:$B,"&gt;=221",$B:$B,"&lt;=227")</f>
      </c>
      <c r="F30" s="10">
        <f>+1*SUMIFS($F:$F,$B:$B,"&gt;=221",$B:$B,"&lt;=227")</f>
      </c>
      <c r="G30" s="10">
        <f>$C30+$D30-$E30-$F30</f>
      </c>
      <c r="M30" s="10">
        <f>+1*SUMIFS($M:$M,$B:$B,"&gt;=221",$B:$B,"&lt;=227")</f>
      </c>
      <c r="N30" s="10">
        <f>+1*SUMIFS($N:$N,$B:$B,"&gt;=221",$B:$B,"&lt;=227")</f>
      </c>
      <c r="O30" s="10">
        <f>+1*SUMIFS($O:$O,$B:$B,"&gt;=221",$B:$B,"&lt;=227")</f>
      </c>
      <c r="P30" s="10">
        <f>+1*SUMIFS($P:$P,$B:$B,"&gt;=221",$B:$B,"&lt;=227")</f>
      </c>
      <c r="Q30" s="10">
        <f>$M30+$N30-$O30-$P30</f>
      </c>
    </row>
    <row r="31">
      <c r="A31" s="3"/>
      <c r="C31" s="4">
        <v>0</v>
      </c>
      <c r="D31" s="4">
        <v>0</v>
      </c>
      <c r="E31" s="4">
        <v>0</v>
      </c>
      <c r="F31" s="4">
        <v>0</v>
      </c>
      <c r="G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>
      <c r="A32" s="3" t="s">
        <v>34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>
      <c r="A33" s="11" t="s">
        <v>35</v>
      </c>
      <c r="B33" s="12">
        <v>231</v>
      </c>
      <c r="C33" s="13">
        <f>+1*SUMIFS($C:$C,$B:$B,"&gt;=201",$B:$B,"&lt;=201")-1*SUMIFS($C:$C,$B:$B,"&gt;=211",$B:$B,"&lt;=211")-1*SUMIFS($C:$C,$B:$B,"&gt;=221",$B:$B,"&lt;=221")</f>
      </c>
      <c r="D33" s="13">
        <f>+1*SUMIFS($D:$D,$B:$B,"&gt;=201",$B:$B,"&lt;=201")-1*SUMIFS($D:$D,$B:$B,"&gt;=211",$B:$B,"&lt;=211")-1*SUMIFS($D:$D,$B:$B,"&gt;=221",$B:$B,"&lt;=221")</f>
      </c>
      <c r="E33" s="13">
        <f>+1*SUMIFS($E:$E,$B:$B,"&gt;=201",$B:$B,"&lt;=201")-1*SUMIFS($E:$E,$B:$B,"&gt;=211",$B:$B,"&lt;=211")-1*SUMIFS($E:$E,$B:$B,"&gt;=221",$B:$B,"&lt;=221")</f>
      </c>
      <c r="F33" s="13">
        <f>+1*SUMIFS($F:$F,$B:$B,"&gt;=201",$B:$B,"&lt;=201")-1*SUMIFS($F:$F,$B:$B,"&gt;=211",$B:$B,"&lt;=211")-1*SUMIFS($F:$F,$B:$B,"&gt;=221",$B:$B,"&lt;=221")</f>
      </c>
      <c r="G33" s="13">
        <f>$C33+$D33-$E33-$F33</f>
      </c>
      <c r="M33" s="13">
        <f>+1*SUMIFS($M:$M,$B:$B,"&gt;=201",$B:$B,"&lt;=201")-1*SUMIFS($M:$M,$B:$B,"&gt;=211",$B:$B,"&lt;=211")-1*SUMIFS($M:$M,$B:$B,"&gt;=221",$B:$B,"&lt;=221")</f>
      </c>
      <c r="N33" s="13">
        <f>+1*SUMIFS($N:$N,$B:$B,"&gt;=201",$B:$B,"&lt;=201")-1*SUMIFS($N:$N,$B:$B,"&gt;=211",$B:$B,"&lt;=211")-1*SUMIFS($N:$N,$B:$B,"&gt;=221",$B:$B,"&lt;=221")</f>
      </c>
      <c r="O33" s="13">
        <f>+1*SUMIFS($O:$O,$B:$B,"&gt;=201",$B:$B,"&lt;=201")-1*SUMIFS($O:$O,$B:$B,"&gt;=211",$B:$B,"&lt;=211")-1*SUMIFS($O:$O,$B:$B,"&gt;=221",$B:$B,"&lt;=221")</f>
      </c>
      <c r="P33" s="13">
        <f>+1*SUMIFS($P:$P,$B:$B,"&gt;=201",$B:$B,"&lt;=201")-1*SUMIFS($P:$P,$B:$B,"&gt;=211",$B:$B,"&lt;=211")-1*SUMIFS($P:$P,$B:$B,"&gt;=221",$B:$B,"&lt;=221")</f>
      </c>
      <c r="Q33" s="13">
        <f>$M33+$N33-$O33-$P33</f>
      </c>
    </row>
    <row r="34">
      <c r="A34" s="11" t="s">
        <v>36</v>
      </c>
      <c r="B34" s="12">
        <v>232</v>
      </c>
      <c r="C34" s="14">
        <f>+1*SUMIFS($C:$C,$B:$B,"&gt;=202",$B:$B,"&lt;=202")-1*SUMIFS($C:$C,$B:$B,"&gt;=212",$B:$B,"&lt;=212")-1*SUMIFS($C:$C,$B:$B,"&gt;=222",$B:$B,"&lt;=222")</f>
      </c>
      <c r="D34" s="14">
        <f>+1*SUMIFS($D:$D,$B:$B,"&gt;=202",$B:$B,"&lt;=202")-1*SUMIFS($D:$D,$B:$B,"&gt;=212",$B:$B,"&lt;=212")-1*SUMIFS($D:$D,$B:$B,"&gt;=222",$B:$B,"&lt;=222")</f>
      </c>
      <c r="E34" s="14">
        <f>+1*SUMIFS($E:$E,$B:$B,"&gt;=202",$B:$B,"&lt;=202")-1*SUMIFS($E:$E,$B:$B,"&gt;=212",$B:$B,"&lt;=212")-1*SUMIFS($E:$E,$B:$B,"&gt;=222",$B:$B,"&lt;=222")</f>
      </c>
      <c r="F34" s="14">
        <f>+1*SUMIFS($F:$F,$B:$B,"&gt;=202",$B:$B,"&lt;=202")-1*SUMIFS($F:$F,$B:$B,"&gt;=212",$B:$B,"&lt;=212")-1*SUMIFS($F:$F,$B:$B,"&gt;=222",$B:$B,"&lt;=222")</f>
      </c>
      <c r="G34" s="14">
        <f>$C34+$D34-$E34-$F34</f>
      </c>
      <c r="M34" s="14">
        <f>+1*SUMIFS($M:$M,$B:$B,"&gt;=202",$B:$B,"&lt;=202")-1*SUMIFS($M:$M,$B:$B,"&gt;=212",$B:$B,"&lt;=212")-1*SUMIFS($M:$M,$B:$B,"&gt;=222",$B:$B,"&lt;=222")</f>
      </c>
      <c r="N34" s="14">
        <f>+1*SUMIFS($N:$N,$B:$B,"&gt;=202",$B:$B,"&lt;=202")-1*SUMIFS($N:$N,$B:$B,"&gt;=212",$B:$B,"&lt;=212")-1*SUMIFS($N:$N,$B:$B,"&gt;=222",$B:$B,"&lt;=222")</f>
      </c>
      <c r="O34" s="14">
        <f>+1*SUMIFS($O:$O,$B:$B,"&gt;=202",$B:$B,"&lt;=202")-1*SUMIFS($O:$O,$B:$B,"&gt;=212",$B:$B,"&lt;=212")-1*SUMIFS($O:$O,$B:$B,"&gt;=222",$B:$B,"&lt;=222")</f>
      </c>
      <c r="P34" s="14">
        <f>+1*SUMIFS($P:$P,$B:$B,"&gt;=202",$B:$B,"&lt;=202")-1*SUMIFS($P:$P,$B:$B,"&gt;=212",$B:$B,"&lt;=212")-1*SUMIFS($P:$P,$B:$B,"&gt;=222",$B:$B,"&lt;=222")</f>
      </c>
      <c r="Q34" s="14">
        <f>$M34+$N34-$O34-$P34</f>
      </c>
    </row>
    <row r="35">
      <c r="A35" s="11" t="s">
        <v>37</v>
      </c>
      <c r="B35" s="12">
        <v>233</v>
      </c>
      <c r="C35" s="15">
        <f>+1*SUMIFS($C:$C,$B:$B,"&gt;=203",$B:$B,"&lt;=203")-1*SUMIFS($C:$C,$B:$B,"&gt;=213",$B:$B,"&lt;=213")-1*SUMIFS($C:$C,$B:$B,"&gt;=223",$B:$B,"&lt;=223")</f>
      </c>
      <c r="D35" s="15">
        <f>+1*SUMIFS($D:$D,$B:$B,"&gt;=203",$B:$B,"&lt;=203")-1*SUMIFS($D:$D,$B:$B,"&gt;=213",$B:$B,"&lt;=213")-1*SUMIFS($D:$D,$B:$B,"&gt;=223",$B:$B,"&lt;=223")</f>
      </c>
      <c r="E35" s="15">
        <f>+1*SUMIFS($E:$E,$B:$B,"&gt;=203",$B:$B,"&lt;=203")-1*SUMIFS($E:$E,$B:$B,"&gt;=213",$B:$B,"&lt;=213")-1*SUMIFS($E:$E,$B:$B,"&gt;=223",$B:$B,"&lt;=223")</f>
      </c>
      <c r="F35" s="15">
        <f>+1*SUMIFS($F:$F,$B:$B,"&gt;=203",$B:$B,"&lt;=203")-1*SUMIFS($F:$F,$B:$B,"&gt;=213",$B:$B,"&lt;=213")-1*SUMIFS($F:$F,$B:$B,"&gt;=223",$B:$B,"&lt;=223")</f>
      </c>
      <c r="G35" s="15">
        <f>$C35+$D35-$E35-$F35</f>
      </c>
      <c r="M35" s="15">
        <f>+1*SUMIFS($M:$M,$B:$B,"&gt;=203",$B:$B,"&lt;=203")-1*SUMIFS($M:$M,$B:$B,"&gt;=213",$B:$B,"&lt;=213")-1*SUMIFS($M:$M,$B:$B,"&gt;=223",$B:$B,"&lt;=223")</f>
      </c>
      <c r="N35" s="15">
        <f>+1*SUMIFS($N:$N,$B:$B,"&gt;=203",$B:$B,"&lt;=203")-1*SUMIFS($N:$N,$B:$B,"&gt;=213",$B:$B,"&lt;=213")-1*SUMIFS($N:$N,$B:$B,"&gt;=223",$B:$B,"&lt;=223")</f>
      </c>
      <c r="O35" s="15">
        <f>+1*SUMIFS($O:$O,$B:$B,"&gt;=203",$B:$B,"&lt;=203")-1*SUMIFS($O:$O,$B:$B,"&gt;=213",$B:$B,"&lt;=213")-1*SUMIFS($O:$O,$B:$B,"&gt;=223",$B:$B,"&lt;=223")</f>
      </c>
      <c r="P35" s="15">
        <f>+1*SUMIFS($P:$P,$B:$B,"&gt;=203",$B:$B,"&lt;=203")-1*SUMIFS($P:$P,$B:$B,"&gt;=213",$B:$B,"&lt;=213")-1*SUMIFS($P:$P,$B:$B,"&gt;=223",$B:$B,"&lt;=223")</f>
      </c>
      <c r="Q35" s="15">
        <f>$M35+$N35-$O35-$P35</f>
      </c>
    </row>
    <row r="36">
      <c r="A36" s="11" t="s">
        <v>38</v>
      </c>
      <c r="B36" s="12">
        <v>234</v>
      </c>
      <c r="C36" s="16">
        <f>+1*SUMIFS($C:$C,$B:$B,"&gt;=204",$B:$B,"&lt;=204")-1*SUMIFS($C:$C,$B:$B,"&gt;=214",$B:$B,"&lt;=214")-1*SUMIFS($C:$C,$B:$B,"&gt;=224",$B:$B,"&lt;=224")</f>
      </c>
      <c r="D36" s="16">
        <f>+1*SUMIFS($D:$D,$B:$B,"&gt;=204",$B:$B,"&lt;=204")-1*SUMIFS($D:$D,$B:$B,"&gt;=214",$B:$B,"&lt;=214")-1*SUMIFS($D:$D,$B:$B,"&gt;=224",$B:$B,"&lt;=224")</f>
      </c>
      <c r="E36" s="16">
        <f>+1*SUMIFS($E:$E,$B:$B,"&gt;=204",$B:$B,"&lt;=204")-1*SUMIFS($E:$E,$B:$B,"&gt;=214",$B:$B,"&lt;=214")-1*SUMIFS($E:$E,$B:$B,"&gt;=224",$B:$B,"&lt;=224")</f>
      </c>
      <c r="F36" s="16">
        <f>+1*SUMIFS($F:$F,$B:$B,"&gt;=204",$B:$B,"&lt;=204")-1*SUMIFS($F:$F,$B:$B,"&gt;=214",$B:$B,"&lt;=214")-1*SUMIFS($F:$F,$B:$B,"&gt;=224",$B:$B,"&lt;=224")</f>
      </c>
      <c r="G36" s="16">
        <f>$C36+$D36-$E36-$F36</f>
      </c>
      <c r="M36" s="16">
        <f>+1*SUMIFS($M:$M,$B:$B,"&gt;=204",$B:$B,"&lt;=204")-1*SUMIFS($M:$M,$B:$B,"&gt;=214",$B:$B,"&lt;=214")-1*SUMIFS($M:$M,$B:$B,"&gt;=224",$B:$B,"&lt;=224")</f>
      </c>
      <c r="N36" s="16">
        <f>+1*SUMIFS($N:$N,$B:$B,"&gt;=204",$B:$B,"&lt;=204")-1*SUMIFS($N:$N,$B:$B,"&gt;=214",$B:$B,"&lt;=214")-1*SUMIFS($N:$N,$B:$B,"&gt;=224",$B:$B,"&lt;=224")</f>
      </c>
      <c r="O36" s="16">
        <f>+1*SUMIFS($O:$O,$B:$B,"&gt;=204",$B:$B,"&lt;=204")-1*SUMIFS($O:$O,$B:$B,"&gt;=214",$B:$B,"&lt;=214")-1*SUMIFS($O:$O,$B:$B,"&gt;=224",$B:$B,"&lt;=224")</f>
      </c>
      <c r="P36" s="16">
        <f>+1*SUMIFS($P:$P,$B:$B,"&gt;=204",$B:$B,"&lt;=204")-1*SUMIFS($P:$P,$B:$B,"&gt;=214",$B:$B,"&lt;=214")-1*SUMIFS($P:$P,$B:$B,"&gt;=224",$B:$B,"&lt;=224")</f>
      </c>
      <c r="Q36" s="16">
        <f>$M36+$N36-$O36-$P36</f>
      </c>
    </row>
    <row r="37">
      <c r="A37" s="11" t="s">
        <v>39</v>
      </c>
      <c r="B37" s="12">
        <v>235</v>
      </c>
      <c r="C37" s="17">
        <f>+1*SUMIFS($C:$C,$B:$B,"&gt;=205",$B:$B,"&lt;=205")-1*SUMIFS($C:$C,$B:$B,"&gt;=215",$B:$B,"&lt;=215")-1*SUMIFS($C:$C,$B:$B,"&gt;=225",$B:$B,"&lt;=225")</f>
      </c>
      <c r="D37" s="17">
        <f>+1*SUMIFS($D:$D,$B:$B,"&gt;=205",$B:$B,"&lt;=205")-1*SUMIFS($D:$D,$B:$B,"&gt;=215",$B:$B,"&lt;=215")-1*SUMIFS($D:$D,$B:$B,"&gt;=225",$B:$B,"&lt;=225")</f>
      </c>
      <c r="E37" s="17">
        <f>+1*SUMIFS($E:$E,$B:$B,"&gt;=205",$B:$B,"&lt;=205")-1*SUMIFS($E:$E,$B:$B,"&gt;=215",$B:$B,"&lt;=215")-1*SUMIFS($E:$E,$B:$B,"&gt;=225",$B:$B,"&lt;=225")</f>
      </c>
      <c r="F37" s="17">
        <f>+1*SUMIFS($F:$F,$B:$B,"&gt;=205",$B:$B,"&lt;=205")-1*SUMIFS($F:$F,$B:$B,"&gt;=215",$B:$B,"&lt;=215")-1*SUMIFS($F:$F,$B:$B,"&gt;=225",$B:$B,"&lt;=225")</f>
      </c>
      <c r="G37" s="17">
        <f>$C37+$D37-$E37-$F37</f>
      </c>
      <c r="M37" s="17">
        <f>+1*SUMIFS($M:$M,$B:$B,"&gt;=205",$B:$B,"&lt;=205")-1*SUMIFS($M:$M,$B:$B,"&gt;=215",$B:$B,"&lt;=215")-1*SUMIFS($M:$M,$B:$B,"&gt;=225",$B:$B,"&lt;=225")</f>
      </c>
      <c r="N37" s="17">
        <f>+1*SUMIFS($N:$N,$B:$B,"&gt;=205",$B:$B,"&lt;=205")-1*SUMIFS($N:$N,$B:$B,"&gt;=215",$B:$B,"&lt;=215")-1*SUMIFS($N:$N,$B:$B,"&gt;=225",$B:$B,"&lt;=225")</f>
      </c>
      <c r="O37" s="17">
        <f>+1*SUMIFS($O:$O,$B:$B,"&gt;=205",$B:$B,"&lt;=205")-1*SUMIFS($O:$O,$B:$B,"&gt;=215",$B:$B,"&lt;=215")-1*SUMIFS($O:$O,$B:$B,"&gt;=225",$B:$B,"&lt;=225")</f>
      </c>
      <c r="P37" s="17">
        <f>+1*SUMIFS($P:$P,$B:$B,"&gt;=205",$B:$B,"&lt;=205")-1*SUMIFS($P:$P,$B:$B,"&gt;=215",$B:$B,"&lt;=215")-1*SUMIFS($P:$P,$B:$B,"&gt;=225",$B:$B,"&lt;=225")</f>
      </c>
      <c r="Q37" s="17">
        <f>$M37+$N37-$O37-$P37</f>
      </c>
    </row>
    <row r="38">
      <c r="A38" s="11" t="s">
        <v>40</v>
      </c>
      <c r="B38" s="12">
        <v>236</v>
      </c>
      <c r="C38" s="18">
        <f>+1*SUMIFS($C:$C,$B:$B,"&gt;=206",$B:$B,"&lt;=206")-1*SUMIFS($C:$C,$B:$B,"&gt;=216",$B:$B,"&lt;=216")-1*SUMIFS($C:$C,$B:$B,"&gt;=226",$B:$B,"&lt;=226")</f>
      </c>
      <c r="D38" s="18">
        <f>+1*SUMIFS($D:$D,$B:$B,"&gt;=206",$B:$B,"&lt;=206")-1*SUMIFS($D:$D,$B:$B,"&gt;=216",$B:$B,"&lt;=216")-1*SUMIFS($D:$D,$B:$B,"&gt;=226",$B:$B,"&lt;=226")</f>
      </c>
      <c r="E38" s="18">
        <f>+1*SUMIFS($E:$E,$B:$B,"&gt;=206",$B:$B,"&lt;=206")-1*SUMIFS($E:$E,$B:$B,"&gt;=216",$B:$B,"&lt;=216")-1*SUMIFS($E:$E,$B:$B,"&gt;=226",$B:$B,"&lt;=226")</f>
      </c>
      <c r="F38" s="18">
        <f>+1*SUMIFS($F:$F,$B:$B,"&gt;=206",$B:$B,"&lt;=206")-1*SUMIFS($F:$F,$B:$B,"&gt;=216",$B:$B,"&lt;=216")-1*SUMIFS($F:$F,$B:$B,"&gt;=226",$B:$B,"&lt;=226")</f>
      </c>
      <c r="G38" s="18">
        <f>$C38+$D38-$E38-$F38</f>
      </c>
      <c r="M38" s="18">
        <f>+1*SUMIFS($M:$M,$B:$B,"&gt;=206",$B:$B,"&lt;=206")-1*SUMIFS($M:$M,$B:$B,"&gt;=216",$B:$B,"&lt;=216")-1*SUMIFS($M:$M,$B:$B,"&gt;=226",$B:$B,"&lt;=226")</f>
      </c>
      <c r="N38" s="18">
        <f>+1*SUMIFS($N:$N,$B:$B,"&gt;=206",$B:$B,"&lt;=206")-1*SUMIFS($N:$N,$B:$B,"&gt;=216",$B:$B,"&lt;=216")-1*SUMIFS($N:$N,$B:$B,"&gt;=226",$B:$B,"&lt;=226")</f>
      </c>
      <c r="O38" s="18">
        <f>+1*SUMIFS($O:$O,$B:$B,"&gt;=206",$B:$B,"&lt;=206")-1*SUMIFS($O:$O,$B:$B,"&gt;=216",$B:$B,"&lt;=216")-1*SUMIFS($O:$O,$B:$B,"&gt;=226",$B:$B,"&lt;=226")</f>
      </c>
      <c r="P38" s="18">
        <f>+1*SUMIFS($P:$P,$B:$B,"&gt;=206",$B:$B,"&lt;=206")-1*SUMIFS($P:$P,$B:$B,"&gt;=216",$B:$B,"&lt;=216")-1*SUMIFS($P:$P,$B:$B,"&gt;=226",$B:$B,"&lt;=226")</f>
      </c>
      <c r="Q38" s="18">
        <f>$M38+$N38-$O38-$P38</f>
      </c>
    </row>
    <row r="39">
      <c r="A39" s="11" t="s">
        <v>41</v>
      </c>
      <c r="B39" s="12">
        <v>237</v>
      </c>
      <c r="C39" s="19">
        <f>+1*SUMIFS($C:$C,$B:$B,"&gt;=207",$B:$B,"&lt;=207")-1*SUMIFS($C:$C,$B:$B,"&gt;=217",$B:$B,"&lt;=217")-1*SUMIFS($C:$C,$B:$B,"&gt;=227",$B:$B,"&lt;=227")</f>
      </c>
      <c r="D39" s="19">
        <f>+1*SUMIFS($D:$D,$B:$B,"&gt;=207",$B:$B,"&lt;=207")-1*SUMIFS($D:$D,$B:$B,"&gt;=217",$B:$B,"&lt;=217")-1*SUMIFS($D:$D,$B:$B,"&gt;=227",$B:$B,"&lt;=227")</f>
      </c>
      <c r="E39" s="19">
        <f>+1*SUMIFS($E:$E,$B:$B,"&gt;=207",$B:$B,"&lt;=207")-1*SUMIFS($E:$E,$B:$B,"&gt;=217",$B:$B,"&lt;=217")-1*SUMIFS($E:$E,$B:$B,"&gt;=227",$B:$B,"&lt;=227")</f>
      </c>
      <c r="F39" s="19">
        <f>+1*SUMIFS($F:$F,$B:$B,"&gt;=207",$B:$B,"&lt;=207")-1*SUMIFS($F:$F,$B:$B,"&gt;=217",$B:$B,"&lt;=217")-1*SUMIFS($F:$F,$B:$B,"&gt;=227",$B:$B,"&lt;=227")</f>
      </c>
      <c r="G39" s="19">
        <f>$C39+$D39-$E39-$F39</f>
      </c>
      <c r="M39" s="19">
        <f>+1*SUMIFS($M:$M,$B:$B,"&gt;=207",$B:$B,"&lt;=207")-1*SUMIFS($M:$M,$B:$B,"&gt;=217",$B:$B,"&lt;=217")-1*SUMIFS($M:$M,$B:$B,"&gt;=227",$B:$B,"&lt;=227")</f>
      </c>
      <c r="N39" s="19">
        <f>+1*SUMIFS($N:$N,$B:$B,"&gt;=207",$B:$B,"&lt;=207")-1*SUMIFS($N:$N,$B:$B,"&gt;=217",$B:$B,"&lt;=217")-1*SUMIFS($N:$N,$B:$B,"&gt;=227",$B:$B,"&lt;=227")</f>
      </c>
      <c r="O39" s="19">
        <f>+1*SUMIFS($O:$O,$B:$B,"&gt;=207",$B:$B,"&lt;=207")-1*SUMIFS($O:$O,$B:$B,"&gt;=217",$B:$B,"&lt;=217")-1*SUMIFS($O:$O,$B:$B,"&gt;=227",$B:$B,"&lt;=227")</f>
      </c>
      <c r="P39" s="19">
        <f>+1*SUMIFS($P:$P,$B:$B,"&gt;=207",$B:$B,"&lt;=207")-1*SUMIFS($P:$P,$B:$B,"&gt;=217",$B:$B,"&lt;=217")-1*SUMIFS($P:$P,$B:$B,"&gt;=227",$B:$B,"&lt;=227")</f>
      </c>
      <c r="Q39" s="19">
        <f>$M39+$N39-$O39-$P39</f>
      </c>
    </row>
    <row r="40">
      <c r="A40" s="6" t="s">
        <v>42</v>
      </c>
      <c r="B40" s="7">
        <v>238</v>
      </c>
      <c r="C40" s="10">
        <f>+1*SUMIFS($C:$C,$B:$B,"&gt;=231",$B:$B,"&lt;=237")</f>
      </c>
      <c r="D40" s="10">
        <f>+1*SUMIFS($D:$D,$B:$B,"&gt;=231",$B:$B,"&lt;=237")</f>
      </c>
      <c r="E40" s="10">
        <f>+1*SUMIFS($E:$E,$B:$B,"&gt;=231",$B:$B,"&lt;=237")</f>
      </c>
      <c r="F40" s="10">
        <f>+1*SUMIFS($F:$F,$B:$B,"&gt;=231",$B:$B,"&lt;=237")</f>
      </c>
      <c r="G40" s="10">
        <f>$C40+$D40-$E40-$F40</f>
      </c>
      <c r="M40" s="10">
        <f>+1*SUMIFS($M:$M,$B:$B,"&gt;=231",$B:$B,"&lt;=237")</f>
      </c>
      <c r="N40" s="10">
        <f>+1*SUMIFS($N:$N,$B:$B,"&gt;=231",$B:$B,"&lt;=237")</f>
      </c>
      <c r="O40" s="10">
        <f>+1*SUMIFS($O:$O,$B:$B,"&gt;=231",$B:$B,"&lt;=237")</f>
      </c>
      <c r="P40" s="10">
        <f>+1*SUMIFS($P:$P,$B:$B,"&gt;=231",$B:$B,"&lt;=237")</f>
      </c>
      <c r="Q40" s="10">
        <f>$M40+$N40-$O40-$P40</f>
      </c>
    </row>
    <row r="41">
      <c r="A41" s="3"/>
      <c r="C41" s="4">
        <v>0</v>
      </c>
      <c r="D41" s="4">
        <v>0</v>
      </c>
      <c r="E41" s="4">
        <v>0</v>
      </c>
      <c r="F41" s="4">
        <v>0</v>
      </c>
      <c r="G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>
      <c r="A42" s="3"/>
      <c r="C42" s="4">
        <v>0</v>
      </c>
      <c r="D42" s="4">
        <v>0</v>
      </c>
      <c r="E42" s="4">
        <v>0</v>
      </c>
      <c r="F42" s="4">
        <v>0</v>
      </c>
      <c r="G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F3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214</v>
      </c>
      <c r="B2" s="5">
        <v>2210</v>
      </c>
      <c r="C2" s="4">
        <v>1873</v>
      </c>
      <c r="D2" s="4">
        <v>2369</v>
      </c>
    </row>
    <row r="3">
      <c r="A3" s="3" t="s">
        <v>215</v>
      </c>
      <c r="B3" s="5">
        <v>2220</v>
      </c>
      <c r="C3" s="4">
        <v>0</v>
      </c>
      <c r="D3" s="4">
        <v>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F3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7109375" customWidth="true"/>
    <col min="14" max="14" width="17.7109375" customWidth="true"/>
    <col min="15" max="15" width="17.7109375" customWidth="true"/>
    <col min="16" max="16" width="17.7109375" customWidth="true"/>
    <col min="17" max="17" width="17.71093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220</v>
      </c>
      <c r="B2" s="5">
        <v>2510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</c>
      <c r="M2" s="4">
        <v>0</v>
      </c>
      <c r="N2" s="4">
        <v>0</v>
      </c>
      <c r="O2" s="4">
        <v>0</v>
      </c>
      <c r="P2" s="4">
        <v>0</v>
      </c>
      <c r="Q2" s="4">
        <f>$M2+$N2-$O2-$P2</f>
      </c>
    </row>
    <row r="3">
      <c r="A3" s="3" t="s">
        <v>221</v>
      </c>
      <c r="B3" s="5">
        <v>2520</v>
      </c>
      <c r="C3" s="4">
        <v>2920</v>
      </c>
      <c r="D3" s="4">
        <v>3718</v>
      </c>
      <c r="E3" s="4">
        <v>2918</v>
      </c>
      <c r="F3" s="4">
        <v>0</v>
      </c>
      <c r="G3" s="4">
        <f>$C3+$D3-$E3-$F3</f>
      </c>
      <c r="M3" s="4">
        <v>1243</v>
      </c>
      <c r="N3" s="4">
        <v>2919</v>
      </c>
      <c r="O3" s="4">
        <v>1242</v>
      </c>
      <c r="P3" s="4">
        <v>0</v>
      </c>
      <c r="Q3" s="4">
        <f>$M3+$N3-$O3-$P3</f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F34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223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224</v>
      </c>
      <c r="B3" s="12">
        <v>2611</v>
      </c>
      <c r="C3" s="13">
        <f>+1*SUMIFS($C:$C,$B:$B,"&gt;=2612",$B:$B,"&lt;=2614")</f>
      </c>
      <c r="D3" s="13">
        <f>+1*SUMIFS($D:$D,$B:$B,"&gt;=2612",$B:$B,"&lt;=2614")</f>
      </c>
      <c r="E3" s="13">
        <f>+1*SUMIFS($E:$E,$B:$B,"&gt;=2612",$B:$B,"&lt;=2614")</f>
      </c>
      <c r="F3" s="13">
        <f>+1*SUMIFS($F:$F,$B:$B,"&gt;=2612",$B:$B,"&lt;=2614")</f>
      </c>
      <c r="G3" s="13">
        <f>$C3+$D3+$E3+$F3</f>
      </c>
    </row>
    <row r="4">
      <c r="A4" s="3" t="s">
        <v>225</v>
      </c>
      <c r="B4" s="5">
        <v>2612</v>
      </c>
      <c r="C4" s="4">
        <v>0</v>
      </c>
      <c r="D4" s="4">
        <v>0</v>
      </c>
      <c r="E4" s="4">
        <v>0</v>
      </c>
      <c r="F4" s="4">
        <v>0</v>
      </c>
      <c r="G4" s="4">
        <f>$C4+$D4+$E4+$F4</f>
      </c>
    </row>
    <row r="5">
      <c r="A5" s="3" t="s">
        <v>226</v>
      </c>
      <c r="B5" s="5">
        <v>2613</v>
      </c>
      <c r="C5" s="4">
        <v>0</v>
      </c>
      <c r="D5" s="4">
        <v>0</v>
      </c>
      <c r="E5" s="4">
        <v>0</v>
      </c>
      <c r="F5" s="4">
        <v>0</v>
      </c>
      <c r="G5" s="4">
        <f>$C5+$D5+$E5+$F5</f>
      </c>
    </row>
    <row r="6">
      <c r="A6" s="3" t="s">
        <v>227</v>
      </c>
      <c r="B6" s="5">
        <v>2614</v>
      </c>
      <c r="C6" s="4">
        <v>0</v>
      </c>
      <c r="D6" s="4">
        <v>0</v>
      </c>
      <c r="E6" s="4">
        <v>0</v>
      </c>
      <c r="F6" s="4">
        <v>0</v>
      </c>
      <c r="G6" s="4">
        <f>$C6+$D6+$E6+$F6</f>
      </c>
    </row>
    <row r="7">
      <c r="A7" s="3" t="s">
        <v>228</v>
      </c>
      <c r="B7" s="5">
        <v>2615</v>
      </c>
      <c r="C7" s="4">
        <v>0</v>
      </c>
      <c r="D7" s="4">
        <v>0</v>
      </c>
      <c r="E7" s="4">
        <v>0</v>
      </c>
      <c r="F7" s="4">
        <v>0</v>
      </c>
      <c r="G7" s="4">
        <f>$C7+$D7+$E7+$F7</f>
      </c>
    </row>
    <row r="8">
      <c r="A8" s="3" t="s">
        <v>229</v>
      </c>
      <c r="B8" s="5">
        <v>2616</v>
      </c>
      <c r="C8" s="4">
        <v>0</v>
      </c>
      <c r="D8" s="4">
        <v>0</v>
      </c>
      <c r="E8" s="4">
        <v>0</v>
      </c>
      <c r="F8" s="4">
        <v>0</v>
      </c>
      <c r="G8" s="4">
        <f>$C8+$D8+$E8+$F8</f>
      </c>
    </row>
    <row r="9">
      <c r="A9" s="3" t="s">
        <v>230</v>
      </c>
      <c r="B9" s="5">
        <v>2617</v>
      </c>
      <c r="C9" s="4">
        <v>0</v>
      </c>
      <c r="D9" s="4">
        <v>0</v>
      </c>
      <c r="E9" s="4">
        <v>0</v>
      </c>
      <c r="F9" s="4">
        <v>0</v>
      </c>
      <c r="G9" s="4">
        <f>$C9+$D9+$E9+$F9</f>
      </c>
    </row>
    <row r="10">
      <c r="A10" s="3" t="s">
        <v>231</v>
      </c>
      <c r="B10" s="5">
        <v>2618</v>
      </c>
      <c r="C10" s="4">
        <v>0</v>
      </c>
      <c r="D10" s="4">
        <v>0</v>
      </c>
      <c r="E10" s="4">
        <v>0</v>
      </c>
      <c r="F10" s="4">
        <v>0</v>
      </c>
      <c r="G10" s="4">
        <f>$C10+$D10+$E10+$F10</f>
      </c>
    </row>
    <row r="11">
      <c r="A11" s="3" t="s">
        <v>232</v>
      </c>
      <c r="B11" s="5">
        <v>2619</v>
      </c>
      <c r="C11" s="4">
        <v>0</v>
      </c>
      <c r="D11" s="4">
        <v>0</v>
      </c>
      <c r="E11" s="4">
        <v>0</v>
      </c>
      <c r="F11" s="4">
        <v>0</v>
      </c>
      <c r="G11" s="4">
        <f>$C11+$D11+$E11+$F11</f>
      </c>
    </row>
    <row r="12">
      <c r="A12" s="3" t="s">
        <v>233</v>
      </c>
      <c r="B12" s="5">
        <v>2620</v>
      </c>
      <c r="C12" s="4">
        <v>0</v>
      </c>
      <c r="D12" s="4">
        <v>0</v>
      </c>
      <c r="E12" s="4">
        <v>0</v>
      </c>
      <c r="F12" s="4">
        <v>0</v>
      </c>
      <c r="G12" s="4">
        <f>$C12+$D12+$E12+$F12</f>
      </c>
    </row>
    <row r="13">
      <c r="A13" s="3" t="s">
        <v>234</v>
      </c>
      <c r="B13" s="5">
        <v>2621</v>
      </c>
      <c r="C13" s="4">
        <v>0</v>
      </c>
      <c r="D13" s="4">
        <v>0</v>
      </c>
      <c r="E13" s="4">
        <v>0</v>
      </c>
      <c r="F13" s="4">
        <v>0</v>
      </c>
      <c r="G13" s="4">
        <f>$C13+$D13+$E13+$F13</f>
      </c>
    </row>
    <row r="14">
      <c r="A14" s="3" t="s">
        <v>235</v>
      </c>
      <c r="B14" s="5">
        <v>2622</v>
      </c>
      <c r="C14" s="4">
        <v>1196</v>
      </c>
      <c r="D14" s="4">
        <v>0</v>
      </c>
      <c r="E14" s="4">
        <v>0</v>
      </c>
      <c r="F14" s="4">
        <v>0</v>
      </c>
      <c r="G14" s="4">
        <f>$C14+$D14+$E14+$F14</f>
      </c>
    </row>
    <row r="15">
      <c r="A15" s="3" t="s">
        <v>236</v>
      </c>
      <c r="B15" s="5">
        <v>2623</v>
      </c>
      <c r="C15" s="4">
        <v>124321</v>
      </c>
      <c r="D15" s="4">
        <v>0</v>
      </c>
      <c r="E15" s="4">
        <v>0</v>
      </c>
      <c r="F15" s="4">
        <v>0</v>
      </c>
      <c r="G15" s="4">
        <f>$C15+$D15+$E15+$F15</f>
      </c>
    </row>
    <row r="16">
      <c r="A16" s="3" t="s">
        <v>237</v>
      </c>
      <c r="B16" s="5">
        <v>2624</v>
      </c>
      <c r="C16" s="4">
        <v>0</v>
      </c>
      <c r="D16" s="4">
        <v>0</v>
      </c>
      <c r="E16" s="4">
        <v>0</v>
      </c>
      <c r="F16" s="4">
        <v>0</v>
      </c>
      <c r="G16" s="4">
        <f>$C16+$D16+$E16+$F16</f>
      </c>
    </row>
    <row r="17">
      <c r="A17" s="3" t="s">
        <v>238</v>
      </c>
      <c r="B17" s="5">
        <v>2625</v>
      </c>
      <c r="C17" s="4">
        <v>0</v>
      </c>
      <c r="D17" s="4">
        <v>0</v>
      </c>
      <c r="E17" s="4">
        <v>0</v>
      </c>
      <c r="F17" s="4">
        <v>0</v>
      </c>
      <c r="G17" s="4">
        <f>$C17+$D17+$E17+$F17</f>
      </c>
    </row>
    <row r="18">
      <c r="A18" s="6" t="s">
        <v>239</v>
      </c>
      <c r="B18" s="7">
        <v>2629</v>
      </c>
      <c r="C18" s="26">
        <f>+1*SUMIFS($C:$C,$B:$B,"&gt;=2611",$B:$B,"&lt;=2611")+1*SUMIFS($C:$C,$B:$B,"&gt;=2615",$B:$B,"&lt;=2628")</f>
      </c>
      <c r="D18" s="26">
        <f>+1*SUMIFS($D:$D,$B:$B,"&gt;=2611",$B:$B,"&lt;=2611")+1*SUMIFS($D:$D,$B:$B,"&gt;=2615",$B:$B,"&lt;=2628")</f>
      </c>
      <c r="E18" s="26">
        <f>+1*SUMIFS($E:$E,$B:$B,"&gt;=2611",$B:$B,"&lt;=2611")+1*SUMIFS($E:$E,$B:$B,"&gt;=2615",$B:$B,"&lt;=2628")</f>
      </c>
      <c r="F18" s="26">
        <f>+1*SUMIFS($F:$F,$B:$B,"&gt;=2611",$B:$B,"&lt;=2611")+1*SUMIFS($F:$F,$B:$B,"&gt;=2615",$B:$B,"&lt;=2628")</f>
      </c>
      <c r="G18" s="26">
        <f>$C18+$D18+$E18+$F18</f>
      </c>
    </row>
    <row r="19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>
      <c r="A20" s="3" t="s">
        <v>240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>
      <c r="A21" s="11" t="s">
        <v>241</v>
      </c>
      <c r="B21" s="12">
        <v>2631</v>
      </c>
      <c r="C21" s="13">
        <f>+1*SUMIFS($C:$C,$B:$B,"&gt;=2632",$B:$B,"&lt;=2634")</f>
      </c>
      <c r="D21" s="13">
        <f>+1*SUMIFS($D:$D,$B:$B,"&gt;=2632",$B:$B,"&lt;=2634")</f>
      </c>
      <c r="E21" s="13">
        <f>+1*SUMIFS($E:$E,$B:$B,"&gt;=2632",$B:$B,"&lt;=2634")</f>
      </c>
      <c r="F21" s="13">
        <f>+1*SUMIFS($F:$F,$B:$B,"&gt;=2632",$B:$B,"&lt;=2634")</f>
      </c>
      <c r="G21" s="13">
        <f>$C21+$D21+$E21+$F21</f>
      </c>
    </row>
    <row r="22">
      <c r="A22" s="3" t="s">
        <v>242</v>
      </c>
      <c r="B22" s="5">
        <v>2632</v>
      </c>
      <c r="C22" s="4">
        <v>0</v>
      </c>
      <c r="D22" s="4">
        <v>0</v>
      </c>
      <c r="E22" s="4">
        <v>0</v>
      </c>
      <c r="F22" s="4">
        <v>0</v>
      </c>
      <c r="G22" s="4">
        <f>$C22+$D22+$E22+$F22</f>
      </c>
    </row>
    <row r="23">
      <c r="A23" s="3" t="s">
        <v>243</v>
      </c>
      <c r="B23" s="5">
        <v>2633</v>
      </c>
      <c r="C23" s="4">
        <v>0</v>
      </c>
      <c r="D23" s="4">
        <v>0</v>
      </c>
      <c r="E23" s="4">
        <v>0</v>
      </c>
      <c r="F23" s="4">
        <v>0</v>
      </c>
      <c r="G23" s="4">
        <f>$C23+$D23+$E23+$F23</f>
      </c>
    </row>
    <row r="24">
      <c r="A24" s="3" t="s">
        <v>244</v>
      </c>
      <c r="B24" s="5">
        <v>2634</v>
      </c>
      <c r="C24" s="4">
        <v>56488</v>
      </c>
      <c r="D24" s="4">
        <v>0</v>
      </c>
      <c r="E24" s="4">
        <v>0</v>
      </c>
      <c r="F24" s="4">
        <v>0</v>
      </c>
      <c r="G24" s="4">
        <f>$C24+$D24+$E24+$F24</f>
      </c>
    </row>
    <row r="25">
      <c r="A25" s="3" t="s">
        <v>245</v>
      </c>
      <c r="B25" s="5">
        <v>2635</v>
      </c>
      <c r="C25" s="4">
        <v>0</v>
      </c>
      <c r="D25" s="4">
        <v>0</v>
      </c>
      <c r="E25" s="4">
        <v>0</v>
      </c>
      <c r="F25" s="4">
        <v>0</v>
      </c>
      <c r="G25" s="4">
        <f>$C25+$D25+$E25+$F25</f>
      </c>
    </row>
    <row r="26">
      <c r="A26" s="3" t="s">
        <v>246</v>
      </c>
      <c r="B26" s="5">
        <v>2636</v>
      </c>
      <c r="C26" s="4">
        <v>0</v>
      </c>
      <c r="D26" s="4">
        <v>0</v>
      </c>
      <c r="E26" s="4">
        <v>0</v>
      </c>
      <c r="F26" s="4">
        <v>0</v>
      </c>
      <c r="G26" s="4">
        <f>$C26+$D26+$E26+$F26</f>
      </c>
    </row>
    <row r="27">
      <c r="A27" s="3" t="s">
        <v>247</v>
      </c>
      <c r="B27" s="5">
        <v>2637</v>
      </c>
      <c r="C27" s="4">
        <v>0</v>
      </c>
      <c r="D27" s="4">
        <v>0</v>
      </c>
      <c r="E27" s="4">
        <v>0</v>
      </c>
      <c r="F27" s="4">
        <v>0</v>
      </c>
      <c r="G27" s="4">
        <f>$C27+$D27+$E27+$F27</f>
      </c>
    </row>
    <row r="28">
      <c r="A28" s="3" t="s">
        <v>248</v>
      </c>
      <c r="B28" s="5">
        <v>2638</v>
      </c>
      <c r="C28" s="4">
        <v>521</v>
      </c>
      <c r="D28" s="4">
        <v>0</v>
      </c>
      <c r="E28" s="4">
        <v>0</v>
      </c>
      <c r="F28" s="4">
        <v>0</v>
      </c>
      <c r="G28" s="4">
        <f>$C28+$D28+$E28+$F28</f>
      </c>
    </row>
    <row r="29">
      <c r="A29" s="3" t="s">
        <v>249</v>
      </c>
      <c r="B29" s="5">
        <v>2639</v>
      </c>
      <c r="C29" s="4">
        <v>5629</v>
      </c>
      <c r="D29" s="4">
        <v>0</v>
      </c>
      <c r="E29" s="4">
        <v>0</v>
      </c>
      <c r="F29" s="4">
        <v>0</v>
      </c>
      <c r="G29" s="4">
        <f>$C29+$D29+$E29+$F29</f>
      </c>
    </row>
    <row r="30">
      <c r="A30" s="3" t="s">
        <v>250</v>
      </c>
      <c r="B30" s="5">
        <v>2640</v>
      </c>
      <c r="C30" s="4">
        <v>3753</v>
      </c>
      <c r="D30" s="4">
        <v>0</v>
      </c>
      <c r="E30" s="4">
        <v>0</v>
      </c>
      <c r="F30" s="4">
        <v>0</v>
      </c>
      <c r="G30" s="4">
        <f>$C30+$D30+$E30+$F30</f>
      </c>
    </row>
    <row r="31">
      <c r="A31" s="3" t="s">
        <v>251</v>
      </c>
      <c r="B31" s="5">
        <v>2641</v>
      </c>
      <c r="C31" s="4">
        <v>9564</v>
      </c>
      <c r="D31" s="4">
        <v>0</v>
      </c>
      <c r="E31" s="4">
        <v>0</v>
      </c>
      <c r="F31" s="4">
        <v>0</v>
      </c>
      <c r="G31" s="4">
        <f>$C31+$D31+$E31+$F31</f>
      </c>
    </row>
    <row r="32">
      <c r="A32" s="3" t="s">
        <v>252</v>
      </c>
      <c r="B32" s="5">
        <v>2642</v>
      </c>
      <c r="C32" s="4">
        <v>0</v>
      </c>
      <c r="D32" s="4">
        <v>0</v>
      </c>
      <c r="E32" s="4">
        <v>0</v>
      </c>
      <c r="F32" s="4">
        <v>0</v>
      </c>
      <c r="G32" s="4">
        <f>$C32+$D32+$E32+$F32</f>
      </c>
    </row>
    <row r="33">
      <c r="A33" s="3" t="s">
        <v>253</v>
      </c>
      <c r="B33" s="5">
        <v>2643</v>
      </c>
      <c r="C33" s="4">
        <v>4087</v>
      </c>
      <c r="D33" s="4">
        <v>0</v>
      </c>
      <c r="E33" s="4">
        <v>0</v>
      </c>
      <c r="F33" s="4">
        <v>0</v>
      </c>
      <c r="G33" s="4">
        <f>$C33+$D33+$E33+$F33</f>
      </c>
    </row>
    <row r="34">
      <c r="A34" s="6" t="s">
        <v>254</v>
      </c>
      <c r="B34" s="7">
        <v>2649</v>
      </c>
      <c r="C34" s="26">
        <f>+1*SUMIFS($C:$C,$B:$B,"&gt;=2631",$B:$B,"&lt;=2631")+1*SUMIFS($C:$C,$B:$B,"&gt;=2635",$B:$B,"&lt;=2648")</f>
      </c>
      <c r="D34" s="26">
        <f>+1*SUMIFS($D:$D,$B:$B,"&gt;=2631",$B:$B,"&lt;=2631")+1*SUMIFS($D:$D,$B:$B,"&gt;=2635",$B:$B,"&lt;=2648")</f>
      </c>
      <c r="E34" s="26">
        <f>+1*SUMIFS($E:$E,$B:$B,"&gt;=2631",$B:$B,"&lt;=2631")+1*SUMIFS($E:$E,$B:$B,"&gt;=2635",$B:$B,"&lt;=2648")</f>
      </c>
      <c r="F34" s="26">
        <f>+1*SUMIFS($F:$F,$B:$B,"&gt;=2631",$B:$B,"&lt;=2631")+1*SUMIFS($F:$F,$B:$B,"&gt;=2635",$B:$B,"&lt;=2648")</f>
      </c>
      <c r="G34" s="26">
        <f>$C34+$D34+$E34+$F34</f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F8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255</v>
      </c>
      <c r="B2" s="5">
        <v>2810</v>
      </c>
      <c r="C2" s="4">
        <v>723</v>
      </c>
      <c r="D2" s="4">
        <v>290</v>
      </c>
    </row>
    <row r="3">
      <c r="A3" s="3" t="s">
        <v>256</v>
      </c>
      <c r="B3" s="5">
        <v>2811</v>
      </c>
      <c r="C3" s="4">
        <v>473</v>
      </c>
      <c r="D3" s="4">
        <v>433</v>
      </c>
    </row>
    <row r="4">
      <c r="A4" s="3" t="s">
        <v>257</v>
      </c>
      <c r="B4" s="5">
        <v>2812</v>
      </c>
      <c r="C4" s="4">
        <v>0</v>
      </c>
      <c r="D4" s="4">
        <v>0</v>
      </c>
    </row>
    <row r="5">
      <c r="A5" s="3" t="s">
        <v>258</v>
      </c>
      <c r="B5" s="5">
        <v>2813</v>
      </c>
      <c r="C5" s="4">
        <v>0</v>
      </c>
      <c r="D5" s="4">
        <v>0</v>
      </c>
    </row>
    <row r="6">
      <c r="A6" s="11" t="s">
        <v>259</v>
      </c>
      <c r="B6" s="12">
        <v>2819</v>
      </c>
      <c r="C6" s="13">
        <f>+1*SUMIFS($C:$C,$B:$B,"&gt;=2811",$B:$B,"&lt;=2818")</f>
      </c>
      <c r="D6" s="13">
        <f>+1*SUMIFS($D:$D,$B:$B,"&gt;=2811",$B:$B,"&lt;=2818")</f>
      </c>
    </row>
    <row r="7">
      <c r="A7" s="3" t="s">
        <v>260</v>
      </c>
      <c r="B7" s="5">
        <v>2829</v>
      </c>
      <c r="C7" s="4">
        <v>0</v>
      </c>
      <c r="D7" s="4">
        <v>0</v>
      </c>
    </row>
    <row r="8">
      <c r="A8" s="6" t="s">
        <v>261</v>
      </c>
      <c r="B8" s="7">
        <v>2839</v>
      </c>
      <c r="C8" s="26">
        <f>+1*SUMIFS($C:$C,$B:$B,"&gt;=2810",$B:$B,"&lt;=2810")+1*SUMIFS($C:$C,$B:$B,"&gt;=2819",$B:$B,"&lt;=2819")-1*SUMIFS($C:$C,$B:$B,"&gt;=2829",$B:$B,"&lt;=2829")</f>
      </c>
      <c r="D8" s="26">
        <f>+1*SUMIFS($D:$D,$B:$B,"&gt;=2810",$B:$B,"&lt;=2810")+1*SUMIFS($D:$D,$B:$B,"&gt;=2819",$B:$B,"&lt;=2819")-1*SUMIFS($D:$D,$B:$B,"&gt;=2829",$B:$B,"&lt;=2829")</f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F6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17.7109375" customWidth="true"/>
    <col min="9" max="9" width="17.7109375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269</v>
      </c>
      <c r="B2" s="5">
        <v>3010</v>
      </c>
      <c r="C2" s="4">
        <v>0</v>
      </c>
      <c r="D2" s="4">
        <v>0</v>
      </c>
      <c r="E2" s="4">
        <v>0</v>
      </c>
      <c r="F2" s="4">
        <v>0</v>
      </c>
      <c r="G2" s="4">
        <v>1631</v>
      </c>
      <c r="H2" s="4">
        <v>0</v>
      </c>
      <c r="I2" s="4">
        <v>65738</v>
      </c>
    </row>
    <row r="3">
      <c r="A3" s="3" t="s">
        <v>270</v>
      </c>
      <c r="B3" s="5">
        <v>3020</v>
      </c>
      <c r="C3" s="4">
        <v>0</v>
      </c>
      <c r="D3" s="4">
        <v>0</v>
      </c>
      <c r="E3" s="4">
        <v>0</v>
      </c>
      <c r="F3" s="4">
        <v>0</v>
      </c>
      <c r="G3" s="4">
        <v>557420</v>
      </c>
      <c r="H3" s="4">
        <v>0</v>
      </c>
      <c r="I3" s="4">
        <v>472727</v>
      </c>
    </row>
    <row r="4">
      <c r="A4" s="3" t="s">
        <v>271</v>
      </c>
      <c r="B4" s="5">
        <v>3030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>
      <c r="A5" s="3" t="s">
        <v>272</v>
      </c>
      <c r="B5" s="5">
        <v>3040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>
      <c r="A6" s="3" t="s">
        <v>273</v>
      </c>
      <c r="B6" s="5">
        <v>3050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F3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274</v>
      </c>
      <c r="B2" s="5">
        <v>3110</v>
      </c>
      <c r="C2" s="4">
        <v>0</v>
      </c>
      <c r="D2" s="4">
        <v>0</v>
      </c>
    </row>
    <row r="3">
      <c r="A3" s="3" t="s">
        <v>275</v>
      </c>
      <c r="B3" s="5">
        <v>3120</v>
      </c>
      <c r="C3" s="4">
        <v>0</v>
      </c>
      <c r="D3" s="4">
        <v>0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F8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17.7109375" customWidth="true"/>
    <col min="9" max="9" width="17.7109375" customWidth="true"/>
    <col min="10" max="10" width="0.0" customWidth="true"/>
    <col min="11" max="11" width="0.0" customWidth="true"/>
    <col min="12" max="12" width="0.0" customWidth="true"/>
    <col min="13" max="13" width="17.7109375" customWidth="true"/>
    <col min="14" max="14" width="17.7109375" customWidth="true"/>
    <col min="15" max="15" width="17.7109375" customWidth="true"/>
    <col min="16" max="16" width="17.7109375" customWidth="true"/>
    <col min="17" max="17" width="17.7109375" customWidth="true"/>
    <col min="18" max="18" width="17.7109375" customWidth="true"/>
    <col min="19" max="19" width="17.7109375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285</v>
      </c>
      <c r="B2" s="5">
        <v>3311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f>$C2+$D2+$E2+$F2+$G2+$H2</f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f>$M2+$N2+$O2+$P2+$Q2+$R2</f>
      </c>
    </row>
    <row r="3">
      <c r="A3" s="3" t="s">
        <v>286</v>
      </c>
      <c r="B3" s="5">
        <v>3312</v>
      </c>
      <c r="C3" s="4">
        <v>144299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f>$C3+$D3+$E3+$F3+$G3+$H3</f>
      </c>
      <c r="M3" s="4">
        <v>209075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f>$M3+$N3+$O3+$P3+$Q3+$R3</f>
      </c>
    </row>
    <row r="4">
      <c r="A4" s="3" t="s">
        <v>287</v>
      </c>
      <c r="B4" s="5">
        <v>3313</v>
      </c>
      <c r="C4" s="4">
        <v>2020487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f>$C4+$D4+$E4+$F4+$G4+$H4</f>
      </c>
      <c r="M4" s="4">
        <v>2797700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f>$M4+$N4+$O4+$P4+$Q4+$R4</f>
      </c>
    </row>
    <row r="5">
      <c r="A5" s="3" t="s">
        <v>288</v>
      </c>
      <c r="B5" s="5">
        <v>3314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f>$C5+$D5+$E5+$F5+$G5+$H5</f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f>$M5+$N5+$O5+$P5+$Q5+$R5</f>
      </c>
    </row>
    <row r="6">
      <c r="A6" s="3" t="s">
        <v>289</v>
      </c>
      <c r="B6" s="5">
        <v>3315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f>$C6+$D6+$E6+$F6+$G6+$H6</f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f>$M6+$N6+$O6+$P6+$Q6+$R6</f>
      </c>
    </row>
    <row r="7">
      <c r="A7" s="3" t="s">
        <v>290</v>
      </c>
      <c r="B7" s="5">
        <v>3316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f>$C7+$D7+$E7+$F7+$G7+$H7</f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f>$M7+$N7+$O7+$P7+$Q7+$R7</f>
      </c>
    </row>
    <row r="8">
      <c r="A8" s="11" t="s">
        <v>291</v>
      </c>
      <c r="B8" s="12">
        <v>3319</v>
      </c>
      <c r="C8" s="13">
        <f>+1*SUMIFS($C:$C,$B:$B,"&gt;=3311",$B:$B,"&lt;=3318")</f>
      </c>
      <c r="D8" s="13">
        <f>+1*SUMIFS($D:$D,$B:$B,"&gt;=3311",$B:$B,"&lt;=3318")</f>
      </c>
      <c r="E8" s="13">
        <f>+1*SUMIFS($E:$E,$B:$B,"&gt;=3311",$B:$B,"&lt;=3318")</f>
      </c>
      <c r="F8" s="13">
        <f>+1*SUMIFS($F:$F,$B:$B,"&gt;=3311",$B:$B,"&lt;=3318")</f>
      </c>
      <c r="G8" s="13">
        <f>+1*SUMIFS($G:$G,$B:$B,"&gt;=3311",$B:$B,"&lt;=3318")</f>
      </c>
      <c r="H8" s="13">
        <f>+1*SUMIFS($H:$H,$B:$B,"&gt;=3311",$B:$B,"&lt;=3318")</f>
      </c>
      <c r="I8" s="13">
        <f>$C8+$D8+$E8+$F8+$G8+$H8</f>
      </c>
      <c r="M8" s="13">
        <f>+1*SUMIFS($M:$M,$B:$B,"&gt;=3311",$B:$B,"&lt;=3318")</f>
      </c>
      <c r="N8" s="13">
        <f>+1*SUMIFS($N:$N,$B:$B,"&gt;=3311",$B:$B,"&lt;=3318")</f>
      </c>
      <c r="O8" s="13">
        <f>+1*SUMIFS($O:$O,$B:$B,"&gt;=3311",$B:$B,"&lt;=3318")</f>
      </c>
      <c r="P8" s="13">
        <f>+1*SUMIFS($P:$P,$B:$B,"&gt;=3311",$B:$B,"&lt;=3318")</f>
      </c>
      <c r="Q8" s="13">
        <f>+1*SUMIFS($Q:$Q,$B:$B,"&gt;=3311",$B:$B,"&lt;=3318")</f>
      </c>
      <c r="R8" s="13">
        <f>+1*SUMIFS($R:$R,$B:$B,"&gt;=3311",$B:$B,"&lt;=3318")</f>
      </c>
      <c r="S8" s="13">
        <f>$M8+$N8+$O8+$P8+$Q8+$R8</f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F11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17.7109375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298</v>
      </c>
      <c r="B2" s="5">
        <v>3611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>
      <c r="A3" s="3" t="s">
        <v>299</v>
      </c>
      <c r="B3" s="5">
        <v>3612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>
      <c r="A4" s="3" t="s">
        <v>300</v>
      </c>
      <c r="B4" s="5">
        <v>3613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>
      <c r="A5" s="11" t="s">
        <v>301</v>
      </c>
      <c r="B5" s="12">
        <v>3614</v>
      </c>
      <c r="C5" s="13">
        <f>+1*SUMIFS($C:$C,$B:$B,"&gt;=3611",$B:$B,"&lt;=3613")</f>
      </c>
      <c r="D5" s="13">
        <f>+1*SUMIFS($D:$D,$B:$B,"&gt;=3611",$B:$B,"&lt;=3613")</f>
      </c>
      <c r="E5" s="13">
        <f>+1*SUMIFS($E:$E,$B:$B,"&gt;=3611",$B:$B,"&lt;=3613")</f>
      </c>
      <c r="F5" s="13">
        <f>+1*SUMIFS($F:$F,$B:$B,"&gt;=3611",$B:$B,"&lt;=3613")</f>
      </c>
      <c r="G5" s="13">
        <f>+1*SUMIFS($G:$G,$B:$B,"&gt;=3611",$B:$B,"&lt;=3613")</f>
      </c>
      <c r="H5" s="13">
        <f>+1*SUMIFS($H:$H,$B:$B,"&gt;=3611",$B:$B,"&lt;=3613")</f>
      </c>
    </row>
    <row r="6">
      <c r="A6" s="3" t="s">
        <v>302</v>
      </c>
      <c r="B6" s="5">
        <v>3615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>
      <c r="A7" s="3" t="s">
        <v>303</v>
      </c>
      <c r="B7" s="5">
        <v>3616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>
      <c r="A8" s="3" t="s">
        <v>304</v>
      </c>
      <c r="B8" s="5">
        <v>3617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>
      <c r="A9" s="3" t="s">
        <v>305</v>
      </c>
      <c r="B9" s="5">
        <v>3618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>
      <c r="A10" s="11" t="s">
        <v>306</v>
      </c>
      <c r="B10" s="12">
        <v>3619</v>
      </c>
      <c r="C10" s="13">
        <v>0</v>
      </c>
      <c r="D10" s="13">
        <v>0</v>
      </c>
      <c r="E10" s="13">
        <v>0</v>
      </c>
      <c r="F10" s="13">
        <v>0</v>
      </c>
      <c r="G10" s="13">
        <f>+1*SUMIFS($G:$G,$B:$B,"&gt;=3611",$B:$B,"&lt;=3613")</f>
      </c>
      <c r="H10" s="13">
        <f>+1*SUMIFS($H:$H,$B:$B,"&gt;=3611",$B:$B,"&lt;=3613")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F25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11" t="s">
        <v>307</v>
      </c>
      <c r="B2" s="12">
        <v>3710</v>
      </c>
      <c r="C2" s="13">
        <f>+1*SUMIFS($C:$C,$B:$B,"&gt;=3711",$B:$B,"&lt;=3719")</f>
      </c>
      <c r="D2" s="13">
        <f>+1*SUMIFS($D:$D,$B:$B,"&gt;=3711",$B:$B,"&lt;=3719")</f>
      </c>
    </row>
    <row r="3">
      <c r="A3" s="3" t="s">
        <v>308</v>
      </c>
      <c r="B3" s="5">
        <v>3711</v>
      </c>
      <c r="C3" s="4">
        <v>0</v>
      </c>
      <c r="D3" s="4">
        <v>0</v>
      </c>
    </row>
    <row r="4">
      <c r="A4" s="3" t="s">
        <v>309</v>
      </c>
      <c r="B4" s="5">
        <v>3712</v>
      </c>
      <c r="C4" s="4">
        <v>144299</v>
      </c>
      <c r="D4" s="4">
        <v>209075</v>
      </c>
    </row>
    <row r="5">
      <c r="A5" s="3" t="s">
        <v>310</v>
      </c>
      <c r="B5" s="5">
        <v>3713</v>
      </c>
      <c r="C5" s="4">
        <v>2020487</v>
      </c>
      <c r="D5" s="4">
        <v>2797700</v>
      </c>
    </row>
    <row r="6">
      <c r="A6" s="3" t="s">
        <v>311</v>
      </c>
      <c r="B6" s="5">
        <v>3714</v>
      </c>
      <c r="C6" s="4">
        <v>0</v>
      </c>
      <c r="D6" s="4">
        <v>0</v>
      </c>
    </row>
    <row r="7">
      <c r="A7" s="11" t="s">
        <v>312</v>
      </c>
      <c r="B7" s="12">
        <v>3730</v>
      </c>
      <c r="C7" s="13">
        <f>+1*SUMIFS($C:$C,$B:$B,"&gt;=3731",$B:$B,"&lt;=3739")</f>
      </c>
      <c r="D7" s="13">
        <f>+1*SUMIFS($D:$D,$B:$B,"&gt;=3731",$B:$B,"&lt;=3739")</f>
      </c>
    </row>
    <row r="8">
      <c r="A8" s="3" t="s">
        <v>313</v>
      </c>
      <c r="B8" s="5">
        <v>3731</v>
      </c>
      <c r="C8" s="4">
        <v>0</v>
      </c>
      <c r="D8" s="4">
        <v>0</v>
      </c>
    </row>
    <row r="9">
      <c r="A9" s="3" t="s">
        <v>314</v>
      </c>
      <c r="B9" s="5">
        <v>3732</v>
      </c>
      <c r="C9" s="4">
        <v>0</v>
      </c>
      <c r="D9" s="4">
        <v>0</v>
      </c>
    </row>
    <row r="10">
      <c r="A10" s="3" t="s">
        <v>315</v>
      </c>
      <c r="B10" s="5">
        <v>3733</v>
      </c>
      <c r="C10" s="4">
        <v>0</v>
      </c>
      <c r="D10" s="4">
        <v>0</v>
      </c>
    </row>
    <row r="11">
      <c r="A11" s="11" t="s">
        <v>316</v>
      </c>
      <c r="B11" s="12">
        <v>3740</v>
      </c>
      <c r="C11" s="13">
        <f>+1*SUMIFS($C:$C,$B:$B,"&gt;=3741",$B:$B,"&lt;=3749")</f>
      </c>
      <c r="D11" s="13">
        <f>+1*SUMIFS($D:$D,$B:$B,"&gt;=3741",$B:$B,"&lt;=3749")</f>
      </c>
    </row>
    <row r="12">
      <c r="A12" s="3" t="s">
        <v>317</v>
      </c>
      <c r="B12" s="5">
        <v>3741</v>
      </c>
      <c r="C12" s="4">
        <v>0</v>
      </c>
      <c r="D12" s="4">
        <v>0</v>
      </c>
    </row>
    <row r="13">
      <c r="A13" s="3" t="s">
        <v>318</v>
      </c>
      <c r="B13" s="5">
        <v>3742</v>
      </c>
      <c r="C13" s="4">
        <v>0</v>
      </c>
      <c r="D13" s="4">
        <v>0</v>
      </c>
    </row>
    <row r="14">
      <c r="A14" s="3" t="s">
        <v>319</v>
      </c>
      <c r="B14" s="5">
        <v>3743</v>
      </c>
      <c r="C14" s="4">
        <v>0</v>
      </c>
      <c r="D14" s="4">
        <v>0</v>
      </c>
    </row>
    <row r="15">
      <c r="A15" s="3" t="s">
        <v>320</v>
      </c>
      <c r="B15" s="5">
        <v>3744</v>
      </c>
      <c r="C15" s="4">
        <v>0</v>
      </c>
      <c r="D15" s="4">
        <v>0</v>
      </c>
    </row>
    <row r="16">
      <c r="A16" s="3" t="s">
        <v>321</v>
      </c>
      <c r="B16" s="5">
        <v>3745</v>
      </c>
      <c r="C16" s="4">
        <v>16391</v>
      </c>
      <c r="D16" s="4">
        <v>1218</v>
      </c>
    </row>
    <row r="17">
      <c r="A17" s="11" t="s">
        <v>322</v>
      </c>
      <c r="B17" s="12">
        <v>3750</v>
      </c>
      <c r="C17" s="13">
        <f>+1*SUMIFS($C:$C,$B:$B,"&gt;=3751",$B:$B,"&lt;=3759")</f>
      </c>
      <c r="D17" s="13">
        <f>+1*SUMIFS($D:$D,$B:$B,"&gt;=3751",$B:$B,"&lt;=3759")</f>
      </c>
    </row>
    <row r="18">
      <c r="A18" s="3" t="s">
        <v>323</v>
      </c>
      <c r="B18" s="5">
        <v>3751</v>
      </c>
      <c r="C18" s="4">
        <v>3893</v>
      </c>
      <c r="D18" s="4">
        <v>0</v>
      </c>
    </row>
    <row r="19">
      <c r="A19" s="3" t="s">
        <v>324</v>
      </c>
      <c r="B19" s="5">
        <v>3752</v>
      </c>
      <c r="C19" s="4">
        <v>0</v>
      </c>
      <c r="D19" s="4">
        <v>0</v>
      </c>
    </row>
    <row r="20">
      <c r="A20" s="3" t="s">
        <v>325</v>
      </c>
      <c r="B20" s="5">
        <v>3753</v>
      </c>
      <c r="C20" s="4">
        <v>0</v>
      </c>
      <c r="D20" s="4">
        <v>0</v>
      </c>
    </row>
    <row r="21">
      <c r="A21" s="3" t="s">
        <v>326</v>
      </c>
      <c r="B21" s="5">
        <v>3754</v>
      </c>
      <c r="C21" s="4">
        <v>0</v>
      </c>
      <c r="D21" s="4">
        <v>0</v>
      </c>
    </row>
    <row r="22">
      <c r="A22" s="3" t="s">
        <v>327</v>
      </c>
      <c r="B22" s="5">
        <v>3755</v>
      </c>
      <c r="C22" s="4">
        <v>0</v>
      </c>
      <c r="D22" s="4">
        <v>0</v>
      </c>
    </row>
    <row r="23">
      <c r="A23" s="3" t="s">
        <v>328</v>
      </c>
      <c r="B23" s="5">
        <v>3756</v>
      </c>
      <c r="C23" s="4">
        <v>0</v>
      </c>
      <c r="D23" s="4">
        <v>0</v>
      </c>
    </row>
    <row r="24">
      <c r="A24" s="3" t="s">
        <v>329</v>
      </c>
      <c r="B24" s="5">
        <v>3760</v>
      </c>
      <c r="C24" s="4">
        <v>0</v>
      </c>
      <c r="D24" s="4">
        <v>1437</v>
      </c>
    </row>
    <row r="25">
      <c r="A25" s="3"/>
      <c r="C25" s="4">
        <v>0</v>
      </c>
      <c r="D25" s="4">
        <v>0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F28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11" t="s">
        <v>330</v>
      </c>
      <c r="B2" s="12">
        <v>3910</v>
      </c>
      <c r="C2" s="13">
        <f>+1*SUMIFS($C:$C,$B:$B,"&gt;=3911",$B:$B,"&lt;=3919")</f>
      </c>
      <c r="D2" s="13">
        <f>+1*SUMIFS($D:$D,$B:$B,"&gt;=3911",$B:$B,"&lt;=3919")</f>
      </c>
    </row>
    <row r="3">
      <c r="A3" s="3" t="s">
        <v>331</v>
      </c>
      <c r="B3" s="5">
        <v>3911</v>
      </c>
      <c r="C3" s="4">
        <v>89283</v>
      </c>
      <c r="D3" s="4">
        <v>82851</v>
      </c>
    </row>
    <row r="4">
      <c r="A4" s="3" t="s">
        <v>332</v>
      </c>
      <c r="B4" s="5">
        <v>3912</v>
      </c>
      <c r="C4" s="4">
        <v>0</v>
      </c>
      <c r="D4" s="4">
        <v>0</v>
      </c>
    </row>
    <row r="5">
      <c r="A5" s="3" t="s">
        <v>333</v>
      </c>
      <c r="B5" s="5">
        <v>3913</v>
      </c>
      <c r="C5" s="4">
        <v>22576</v>
      </c>
      <c r="D5" s="4">
        <v>20817</v>
      </c>
    </row>
    <row r="6">
      <c r="A6" s="3" t="s">
        <v>334</v>
      </c>
      <c r="B6" s="5">
        <v>3914</v>
      </c>
      <c r="C6" s="4">
        <v>8409</v>
      </c>
      <c r="D6" s="4">
        <v>7246</v>
      </c>
    </row>
    <row r="7">
      <c r="A7" s="3" t="s">
        <v>335</v>
      </c>
      <c r="B7" s="5">
        <v>3915</v>
      </c>
      <c r="C7" s="4">
        <v>557</v>
      </c>
      <c r="D7" s="4">
        <v>576</v>
      </c>
    </row>
    <row r="8">
      <c r="A8" s="11" t="s">
        <v>336</v>
      </c>
      <c r="B8" s="12">
        <v>3920</v>
      </c>
      <c r="C8" s="13">
        <f>+1*SUMIFS($C:$C,$B:$B,"&gt;=3921",$B:$B,"&lt;=3929")</f>
      </c>
      <c r="D8" s="13">
        <f>+1*SUMIFS($D:$D,$B:$B,"&gt;=3921",$B:$B,"&lt;=3929")</f>
      </c>
    </row>
    <row r="9">
      <c r="A9" s="3" t="s">
        <v>337</v>
      </c>
      <c r="B9" s="5">
        <v>3921</v>
      </c>
      <c r="C9" s="4">
        <v>6323</v>
      </c>
      <c r="D9" s="4">
        <v>21029</v>
      </c>
    </row>
    <row r="10">
      <c r="A10" s="3" t="s">
        <v>338</v>
      </c>
      <c r="B10" s="5">
        <v>3922</v>
      </c>
      <c r="C10" s="4">
        <v>2485</v>
      </c>
      <c r="D10" s="4">
        <v>12458</v>
      </c>
    </row>
    <row r="11">
      <c r="A11" s="3" t="s">
        <v>339</v>
      </c>
      <c r="B11" s="5">
        <v>3923</v>
      </c>
      <c r="C11" s="4">
        <v>1187</v>
      </c>
      <c r="D11" s="4">
        <v>2614</v>
      </c>
    </row>
    <row r="12">
      <c r="A12" s="3" t="s">
        <v>340</v>
      </c>
      <c r="B12" s="5">
        <v>3924</v>
      </c>
      <c r="C12" s="4">
        <v>126434</v>
      </c>
      <c r="D12" s="4">
        <v>148308</v>
      </c>
    </row>
    <row r="13">
      <c r="A13" s="11" t="s">
        <v>341</v>
      </c>
      <c r="B13" s="12">
        <v>3930</v>
      </c>
      <c r="C13" s="13">
        <f>+1*SUMIFS($C:$C,$B:$B,"&gt;=3931",$B:$B,"&lt;=3939")</f>
      </c>
      <c r="D13" s="13">
        <f>+1*SUMIFS($D:$D,$B:$B,"&gt;=3931",$B:$B,"&lt;=3939")</f>
      </c>
    </row>
    <row r="14">
      <c r="A14" s="3" t="s">
        <v>342</v>
      </c>
      <c r="B14" s="5">
        <v>3931</v>
      </c>
      <c r="C14" s="4">
        <v>0</v>
      </c>
      <c r="D14" s="4">
        <v>2891</v>
      </c>
    </row>
    <row r="15">
      <c r="A15" s="3" t="s">
        <v>343</v>
      </c>
      <c r="B15" s="5">
        <v>3932</v>
      </c>
      <c r="C15" s="4">
        <v>43</v>
      </c>
      <c r="D15" s="4">
        <v>7798</v>
      </c>
    </row>
    <row r="16">
      <c r="A16" s="3" t="s">
        <v>344</v>
      </c>
      <c r="B16" s="5">
        <v>3933</v>
      </c>
      <c r="C16" s="4">
        <v>200</v>
      </c>
      <c r="D16" s="4">
        <v>1350</v>
      </c>
    </row>
    <row r="17">
      <c r="A17" s="3" t="s">
        <v>345</v>
      </c>
      <c r="B17" s="5">
        <v>3934</v>
      </c>
      <c r="C17" s="4">
        <v>127</v>
      </c>
      <c r="D17" s="4">
        <v>99</v>
      </c>
    </row>
    <row r="18">
      <c r="A18" s="3" t="s">
        <v>346</v>
      </c>
      <c r="B18" s="5">
        <v>3935</v>
      </c>
      <c r="C18" s="4">
        <v>0</v>
      </c>
      <c r="D18" s="4">
        <v>0</v>
      </c>
    </row>
    <row r="19">
      <c r="A19" s="3" t="s">
        <v>347</v>
      </c>
      <c r="B19" s="5">
        <v>3936</v>
      </c>
      <c r="C19" s="4">
        <v>13613</v>
      </c>
      <c r="D19" s="4">
        <v>10599</v>
      </c>
    </row>
    <row r="20">
      <c r="A20" s="11" t="s">
        <v>348</v>
      </c>
      <c r="B20" s="12">
        <v>3940</v>
      </c>
      <c r="C20" s="13">
        <f>+1*SUMIFS($C:$C,$B:$B,"&gt;=3941",$B:$B,"&lt;=3949")</f>
      </c>
      <c r="D20" s="13">
        <f>+1*SUMIFS($D:$D,$B:$B,"&gt;=3941",$B:$B,"&lt;=3949")</f>
      </c>
    </row>
    <row r="21">
      <c r="A21" s="3" t="s">
        <v>349</v>
      </c>
      <c r="B21" s="5">
        <v>3941</v>
      </c>
      <c r="C21" s="4">
        <v>569</v>
      </c>
      <c r="D21" s="4">
        <v>1022</v>
      </c>
    </row>
    <row r="22">
      <c r="A22" s="3" t="s">
        <v>350</v>
      </c>
      <c r="B22" s="5">
        <v>3942</v>
      </c>
      <c r="C22" s="4">
        <v>0</v>
      </c>
      <c r="D22" s="4">
        <v>0</v>
      </c>
    </row>
    <row r="23">
      <c r="A23" s="3" t="s">
        <v>351</v>
      </c>
      <c r="B23" s="5">
        <v>3943</v>
      </c>
      <c r="C23" s="4">
        <v>0</v>
      </c>
      <c r="D23" s="4">
        <v>0</v>
      </c>
    </row>
    <row r="24">
      <c r="A24" s="3" t="s">
        <v>352</v>
      </c>
      <c r="B24" s="5">
        <v>3944</v>
      </c>
      <c r="C24" s="4">
        <v>17472</v>
      </c>
      <c r="D24" s="4">
        <v>14192</v>
      </c>
    </row>
    <row r="25">
      <c r="A25" s="3" t="s">
        <v>353</v>
      </c>
      <c r="B25" s="5">
        <v>3945</v>
      </c>
      <c r="C25" s="4">
        <v>0</v>
      </c>
      <c r="D25" s="4">
        <v>0</v>
      </c>
    </row>
    <row r="26">
      <c r="A26" s="3" t="s">
        <v>354</v>
      </c>
      <c r="B26" s="5">
        <v>3946</v>
      </c>
      <c r="C26" s="4">
        <v>8130</v>
      </c>
      <c r="D26" s="4">
        <v>5614</v>
      </c>
    </row>
    <row r="27">
      <c r="A27" s="3" t="s">
        <v>355</v>
      </c>
      <c r="B27" s="5">
        <v>3950</v>
      </c>
      <c r="C27" s="4">
        <v>0</v>
      </c>
      <c r="D27" s="4">
        <v>0</v>
      </c>
    </row>
    <row r="28">
      <c r="A28" s="3"/>
      <c r="C28" s="4">
        <v>0</v>
      </c>
      <c r="D28" s="4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F49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7109375" customWidth="true"/>
    <col min="14" max="14" width="17.7109375" customWidth="true"/>
    <col min="15" max="15" width="17.7109375" customWidth="true"/>
    <col min="16" max="16" width="17.7109375" customWidth="true"/>
    <col min="17" max="17" width="17.71093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43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44</v>
      </c>
      <c r="B3" s="5">
        <v>401</v>
      </c>
      <c r="C3" s="4">
        <v>15305</v>
      </c>
      <c r="D3" s="4">
        <v>0</v>
      </c>
      <c r="E3" s="4">
        <v>0</v>
      </c>
      <c r="F3" s="4">
        <v>0</v>
      </c>
      <c r="G3" s="4">
        <f>$C3+$D3-$E3-$F3</f>
      </c>
      <c r="M3" s="4">
        <v>15305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45</v>
      </c>
      <c r="B4" s="5">
        <v>402</v>
      </c>
      <c r="C4" s="4">
        <v>337492</v>
      </c>
      <c r="D4" s="4">
        <v>0</v>
      </c>
      <c r="E4" s="4">
        <v>0</v>
      </c>
      <c r="F4" s="4">
        <v>0</v>
      </c>
      <c r="G4" s="4">
        <f>$C4+$D4-$E4-$F4</f>
      </c>
      <c r="M4" s="4">
        <v>337492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46</v>
      </c>
      <c r="B5" s="5">
        <v>403</v>
      </c>
      <c r="C5" s="4">
        <v>313674</v>
      </c>
      <c r="D5" s="4">
        <v>38734</v>
      </c>
      <c r="E5" s="4">
        <v>37890</v>
      </c>
      <c r="F5" s="4">
        <v>0</v>
      </c>
      <c r="G5" s="4">
        <f>$C5+$D5-$E5-$F5</f>
      </c>
      <c r="M5" s="4">
        <v>166156</v>
      </c>
      <c r="N5" s="4">
        <v>154762</v>
      </c>
      <c r="O5" s="4">
        <v>7244</v>
      </c>
      <c r="P5" s="4">
        <v>0</v>
      </c>
      <c r="Q5" s="4">
        <f>$M5+$N5-$O5-$P5</f>
      </c>
    </row>
    <row r="6">
      <c r="A6" s="3" t="s">
        <v>47</v>
      </c>
      <c r="B6" s="5">
        <v>404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48</v>
      </c>
      <c r="B7" s="5">
        <v>405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49</v>
      </c>
      <c r="B8" s="5">
        <v>406</v>
      </c>
      <c r="C8" s="4">
        <v>1500</v>
      </c>
      <c r="D8" s="4">
        <v>0</v>
      </c>
      <c r="E8" s="4">
        <v>0</v>
      </c>
      <c r="F8" s="4">
        <v>0</v>
      </c>
      <c r="G8" s="4">
        <f>$C8+$D8-$E8-$F8</f>
      </c>
      <c r="M8" s="4">
        <v>1500</v>
      </c>
      <c r="N8" s="4">
        <v>0</v>
      </c>
      <c r="O8" s="4">
        <v>0</v>
      </c>
      <c r="P8" s="4">
        <v>0</v>
      </c>
      <c r="Q8" s="4">
        <f>$M8+$N8-$O8-$P8</f>
      </c>
    </row>
    <row r="9">
      <c r="A9" s="3" t="s">
        <v>50</v>
      </c>
      <c r="B9" s="5">
        <v>407</v>
      </c>
      <c r="C9" s="4">
        <v>0</v>
      </c>
      <c r="D9" s="4">
        <v>38734</v>
      </c>
      <c r="E9" s="4">
        <v>0</v>
      </c>
      <c r="F9" s="4">
        <v>38734</v>
      </c>
      <c r="G9" s="4">
        <f>$C9+$D9-$E9-$F9</f>
      </c>
      <c r="M9" s="4">
        <v>0</v>
      </c>
      <c r="N9" s="4">
        <v>235720</v>
      </c>
      <c r="O9" s="4">
        <v>0</v>
      </c>
      <c r="P9" s="4">
        <v>235720</v>
      </c>
      <c r="Q9" s="4">
        <f>$M9+$N9-$O9-$P9</f>
      </c>
    </row>
    <row r="10">
      <c r="A10" s="3" t="s">
        <v>51</v>
      </c>
      <c r="B10" s="5">
        <v>408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  <c r="M10" s="4">
        <v>0</v>
      </c>
      <c r="N10" s="4">
        <v>0</v>
      </c>
      <c r="O10" s="4">
        <v>0</v>
      </c>
      <c r="P10" s="4">
        <v>0</v>
      </c>
      <c r="Q10" s="4">
        <f>$M10+$N10-$O10-$P10</f>
      </c>
    </row>
    <row r="11">
      <c r="A11" s="3" t="s">
        <v>52</v>
      </c>
      <c r="B11" s="5">
        <v>409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  <c r="M11" s="4">
        <v>0</v>
      </c>
      <c r="N11" s="4">
        <v>0</v>
      </c>
      <c r="O11" s="4">
        <v>0</v>
      </c>
      <c r="P11" s="4">
        <v>0</v>
      </c>
      <c r="Q11" s="4">
        <f>$M11+$N11-$O11-$P11</f>
      </c>
    </row>
    <row r="12">
      <c r="A12" s="6" t="s">
        <v>53</v>
      </c>
      <c r="B12" s="7">
        <v>410</v>
      </c>
      <c r="C12" s="10">
        <f>+1*SUMIFS($C:$C,$B:$B,"&gt;=401",$B:$B,"&lt;=409")</f>
      </c>
      <c r="D12" s="10">
        <f>+1*SUMIFS($D:$D,$B:$B,"&gt;=401",$B:$B,"&lt;=409")</f>
      </c>
      <c r="E12" s="10">
        <f>+1*SUMIFS($E:$E,$B:$B,"&gt;=401",$B:$B,"&lt;=409")</f>
      </c>
      <c r="F12" s="10">
        <f>+1*SUMIFS($F:$F,$B:$B,"&gt;=401",$B:$B,"&lt;=409")</f>
      </c>
      <c r="G12" s="10">
        <f>$C12+$D12-$E12-$F12</f>
      </c>
      <c r="M12" s="10">
        <f>+1*SUMIFS($M:$M,$B:$B,"&gt;=401",$B:$B,"&lt;=409")</f>
      </c>
      <c r="N12" s="10">
        <f>+1*SUMIFS($N:$N,$B:$B,"&gt;=401",$B:$B,"&lt;=409")</f>
      </c>
      <c r="O12" s="10">
        <f>+1*SUMIFS($O:$O,$B:$B,"&gt;=401",$B:$B,"&lt;=409")</f>
      </c>
      <c r="P12" s="10">
        <f>+1*SUMIFS($P:$P,$B:$B,"&gt;=401",$B:$B,"&lt;=409")</f>
      </c>
      <c r="Q12" s="10">
        <f>$M12+$N12-$O12-$P12</f>
      </c>
    </row>
    <row r="13">
      <c r="A13" s="3"/>
      <c r="C13" s="4">
        <v>0</v>
      </c>
      <c r="D13" s="4">
        <v>0</v>
      </c>
      <c r="E13" s="4">
        <v>0</v>
      </c>
      <c r="F13" s="4">
        <v>0</v>
      </c>
      <c r="G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</row>
    <row r="14">
      <c r="A14" s="3" t="s">
        <v>54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</row>
    <row r="15">
      <c r="A15" s="3" t="s">
        <v>55</v>
      </c>
      <c r="B15" s="5">
        <v>411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  <c r="M15" s="4">
        <v>0</v>
      </c>
      <c r="N15" s="4">
        <v>0</v>
      </c>
      <c r="O15" s="4">
        <v>0</v>
      </c>
      <c r="P15" s="4">
        <v>0</v>
      </c>
      <c r="Q15" s="4">
        <f>$M15+$N15-$O15-$P15</f>
      </c>
    </row>
    <row r="16">
      <c r="A16" s="3" t="s">
        <v>56</v>
      </c>
      <c r="B16" s="5">
        <v>412</v>
      </c>
      <c r="C16" s="4">
        <v>170561</v>
      </c>
      <c r="D16" s="4">
        <v>12671</v>
      </c>
      <c r="E16" s="4">
        <v>0</v>
      </c>
      <c r="F16" s="4">
        <v>0</v>
      </c>
      <c r="G16" s="4">
        <f>$C16+$D16-$E16-$F16</f>
      </c>
      <c r="M16" s="4">
        <v>157890</v>
      </c>
      <c r="N16" s="4">
        <v>12671</v>
      </c>
      <c r="O16" s="4">
        <v>0</v>
      </c>
      <c r="P16" s="4">
        <v>0</v>
      </c>
      <c r="Q16" s="4">
        <f>$M16+$N16-$O16-$P16</f>
      </c>
    </row>
    <row r="17">
      <c r="A17" s="3" t="s">
        <v>57</v>
      </c>
      <c r="B17" s="5">
        <v>413</v>
      </c>
      <c r="C17" s="4">
        <v>163443</v>
      </c>
      <c r="D17" s="4">
        <v>49526</v>
      </c>
      <c r="E17" s="4">
        <v>37890</v>
      </c>
      <c r="F17" s="4">
        <v>0</v>
      </c>
      <c r="G17" s="4">
        <f>$C17+$D17-$E17-$F17</f>
      </c>
      <c r="M17" s="4">
        <v>127420</v>
      </c>
      <c r="N17" s="4">
        <v>43267</v>
      </c>
      <c r="O17" s="4">
        <v>7244</v>
      </c>
      <c r="P17" s="4">
        <v>0</v>
      </c>
      <c r="Q17" s="4">
        <f>$M17+$N17-$O17-$P17</f>
      </c>
    </row>
    <row r="18">
      <c r="A18" s="3" t="s">
        <v>58</v>
      </c>
      <c r="B18" s="5">
        <v>414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59</v>
      </c>
      <c r="B19" s="5">
        <v>415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3" t="s">
        <v>60</v>
      </c>
      <c r="B20" s="5">
        <v>416</v>
      </c>
      <c r="C20" s="4">
        <v>1500</v>
      </c>
      <c r="D20" s="4">
        <v>0</v>
      </c>
      <c r="E20" s="4">
        <v>0</v>
      </c>
      <c r="F20" s="4">
        <v>0</v>
      </c>
      <c r="G20" s="4">
        <f>$C20+$D20-$E20-$F20</f>
      </c>
      <c r="M20" s="4">
        <v>1500</v>
      </c>
      <c r="N20" s="4">
        <v>0</v>
      </c>
      <c r="O20" s="4">
        <v>0</v>
      </c>
      <c r="P20" s="4">
        <v>0</v>
      </c>
      <c r="Q20" s="4">
        <f>$M20+$N20-$O20-$P20</f>
      </c>
    </row>
    <row r="21">
      <c r="A21" s="3" t="s">
        <v>61</v>
      </c>
      <c r="B21" s="5">
        <v>417</v>
      </c>
      <c r="C21" s="4">
        <v>0</v>
      </c>
      <c r="D21" s="4">
        <v>0</v>
      </c>
      <c r="E21" s="4">
        <v>0</v>
      </c>
      <c r="F21" s="4">
        <v>0</v>
      </c>
      <c r="G21" s="4">
        <f>$C21+$D21-$E21-$F21</f>
      </c>
      <c r="M21" s="4">
        <v>0</v>
      </c>
      <c r="N21" s="4">
        <v>0</v>
      </c>
      <c r="O21" s="4">
        <v>0</v>
      </c>
      <c r="P21" s="4">
        <v>0</v>
      </c>
      <c r="Q21" s="4">
        <f>$M21+$N21-$O21-$P21</f>
      </c>
    </row>
    <row r="22">
      <c r="A22" s="3" t="s">
        <v>62</v>
      </c>
      <c r="B22" s="5">
        <v>418</v>
      </c>
      <c r="C22" s="4">
        <v>0</v>
      </c>
      <c r="D22" s="4">
        <v>0</v>
      </c>
      <c r="E22" s="4">
        <v>0</v>
      </c>
      <c r="F22" s="4">
        <v>0</v>
      </c>
      <c r="G22" s="4">
        <f>$C22+$D22-$E22-$F22</f>
      </c>
      <c r="M22" s="4">
        <v>0</v>
      </c>
      <c r="N22" s="4">
        <v>0</v>
      </c>
      <c r="O22" s="4">
        <v>0</v>
      </c>
      <c r="P22" s="4">
        <v>0</v>
      </c>
      <c r="Q22" s="4">
        <f>$M22+$N22-$O22-$P22</f>
      </c>
    </row>
    <row r="23">
      <c r="A23" s="3" t="s">
        <v>63</v>
      </c>
      <c r="B23" s="5">
        <v>419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6" t="s">
        <v>64</v>
      </c>
      <c r="B24" s="7">
        <v>420</v>
      </c>
      <c r="C24" s="10">
        <f>+1*SUMIFS($C:$C,$B:$B,"&gt;=411",$B:$B,"&lt;=419")</f>
      </c>
      <c r="D24" s="10">
        <f>+1*SUMIFS($D:$D,$B:$B,"&gt;=411",$B:$B,"&lt;=419")</f>
      </c>
      <c r="E24" s="10">
        <f>+1*SUMIFS($E:$E,$B:$B,"&gt;=411",$B:$B,"&lt;=419")</f>
      </c>
      <c r="F24" s="10">
        <f>+1*SUMIFS($F:$F,$B:$B,"&gt;=411",$B:$B,"&lt;=419")</f>
      </c>
      <c r="G24" s="10">
        <f>$C24+$D24-$E24-$F24</f>
      </c>
      <c r="M24" s="10">
        <f>+1*SUMIFS($M:$M,$B:$B,"&gt;=411",$B:$B,"&lt;=419")</f>
      </c>
      <c r="N24" s="10">
        <f>+1*SUMIFS($N:$N,$B:$B,"&gt;=411",$B:$B,"&lt;=419")</f>
      </c>
      <c r="O24" s="10">
        <f>+1*SUMIFS($O:$O,$B:$B,"&gt;=411",$B:$B,"&lt;=419")</f>
      </c>
      <c r="P24" s="10">
        <f>+1*SUMIFS($P:$P,$B:$B,"&gt;=411",$B:$B,"&lt;=419")</f>
      </c>
      <c r="Q24" s="10">
        <f>$M24+$N24-$O24-$P24</f>
      </c>
    </row>
    <row r="25">
      <c r="A25" s="3"/>
      <c r="C25" s="4">
        <v>0</v>
      </c>
      <c r="D25" s="4">
        <v>0</v>
      </c>
      <c r="E25" s="4">
        <v>0</v>
      </c>
      <c r="F25" s="4">
        <v>0</v>
      </c>
      <c r="G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>
      <c r="A26" s="3" t="s">
        <v>65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>
      <c r="A27" s="3" t="s">
        <v>66</v>
      </c>
      <c r="B27" s="5">
        <v>421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3" t="s">
        <v>67</v>
      </c>
      <c r="B28" s="5">
        <v>422</v>
      </c>
      <c r="C28" s="4">
        <v>0</v>
      </c>
      <c r="D28" s="4">
        <v>0</v>
      </c>
      <c r="E28" s="4">
        <v>0</v>
      </c>
      <c r="F28" s="4">
        <v>0</v>
      </c>
      <c r="G28" s="4">
        <f>$C28+$D28-$E28-$F28</f>
      </c>
      <c r="M28" s="4">
        <v>0</v>
      </c>
      <c r="N28" s="4">
        <v>0</v>
      </c>
      <c r="O28" s="4">
        <v>0</v>
      </c>
      <c r="P28" s="4">
        <v>0</v>
      </c>
      <c r="Q28" s="4">
        <f>$M28+$N28-$O28-$P28</f>
      </c>
    </row>
    <row r="29">
      <c r="A29" s="3" t="s">
        <v>68</v>
      </c>
      <c r="B29" s="5">
        <v>423</v>
      </c>
      <c r="C29" s="4">
        <v>0</v>
      </c>
      <c r="D29" s="4">
        <v>0</v>
      </c>
      <c r="E29" s="4">
        <v>0</v>
      </c>
      <c r="F29" s="4">
        <v>0</v>
      </c>
      <c r="G29" s="4">
        <f>$C29+$D29-$E29-$F29</f>
      </c>
      <c r="M29" s="4">
        <v>0</v>
      </c>
      <c r="N29" s="4">
        <v>0</v>
      </c>
      <c r="O29" s="4">
        <v>0</v>
      </c>
      <c r="P29" s="4">
        <v>0</v>
      </c>
      <c r="Q29" s="4">
        <f>$M29+$N29-$O29-$P29</f>
      </c>
    </row>
    <row r="30">
      <c r="A30" s="3" t="s">
        <v>69</v>
      </c>
      <c r="B30" s="5">
        <v>424</v>
      </c>
      <c r="C30" s="4">
        <v>0</v>
      </c>
      <c r="D30" s="4">
        <v>0</v>
      </c>
      <c r="E30" s="4">
        <v>0</v>
      </c>
      <c r="F30" s="4">
        <v>0</v>
      </c>
      <c r="G30" s="4">
        <f>$C30+$D30-$E30-$F30</f>
      </c>
      <c r="M30" s="4">
        <v>0</v>
      </c>
      <c r="N30" s="4">
        <v>0</v>
      </c>
      <c r="O30" s="4">
        <v>0</v>
      </c>
      <c r="P30" s="4">
        <v>0</v>
      </c>
      <c r="Q30" s="4">
        <f>$M30+$N30-$O30-$P30</f>
      </c>
    </row>
    <row r="31">
      <c r="A31" s="3" t="s">
        <v>70</v>
      </c>
      <c r="B31" s="5">
        <v>425</v>
      </c>
      <c r="C31" s="4">
        <v>0</v>
      </c>
      <c r="D31" s="4">
        <v>0</v>
      </c>
      <c r="E31" s="4">
        <v>0</v>
      </c>
      <c r="F31" s="4">
        <v>0</v>
      </c>
      <c r="G31" s="4">
        <f>$C31+$D31-$E31-$F31</f>
      </c>
      <c r="M31" s="4">
        <v>0</v>
      </c>
      <c r="N31" s="4">
        <v>0</v>
      </c>
      <c r="O31" s="4">
        <v>0</v>
      </c>
      <c r="P31" s="4">
        <v>0</v>
      </c>
      <c r="Q31" s="4">
        <f>$M31+$N31-$O31-$P31</f>
      </c>
    </row>
    <row r="32">
      <c r="A32" s="3" t="s">
        <v>71</v>
      </c>
      <c r="B32" s="5">
        <v>426</v>
      </c>
      <c r="C32" s="4">
        <v>0</v>
      </c>
      <c r="D32" s="4">
        <v>0</v>
      </c>
      <c r="E32" s="4">
        <v>0</v>
      </c>
      <c r="F32" s="4">
        <v>0</v>
      </c>
      <c r="G32" s="4">
        <f>$C32+$D32-$E32-$F32</f>
      </c>
      <c r="M32" s="4">
        <v>0</v>
      </c>
      <c r="N32" s="4">
        <v>0</v>
      </c>
      <c r="O32" s="4">
        <v>0</v>
      </c>
      <c r="P32" s="4">
        <v>0</v>
      </c>
      <c r="Q32" s="4">
        <f>$M32+$N32-$O32-$P32</f>
      </c>
    </row>
    <row r="33">
      <c r="A33" s="3" t="s">
        <v>72</v>
      </c>
      <c r="B33" s="5">
        <v>427</v>
      </c>
      <c r="C33" s="4">
        <v>0</v>
      </c>
      <c r="D33" s="4">
        <v>0</v>
      </c>
      <c r="E33" s="4">
        <v>0</v>
      </c>
      <c r="F33" s="4">
        <v>0</v>
      </c>
      <c r="G33" s="4">
        <f>$C33+$D33-$E33-$F33</f>
      </c>
      <c r="M33" s="4">
        <v>0</v>
      </c>
      <c r="N33" s="4">
        <v>0</v>
      </c>
      <c r="O33" s="4">
        <v>0</v>
      </c>
      <c r="P33" s="4">
        <v>0</v>
      </c>
      <c r="Q33" s="4">
        <f>$M33+$N33-$O33-$P33</f>
      </c>
    </row>
    <row r="34">
      <c r="A34" s="3" t="s">
        <v>73</v>
      </c>
      <c r="B34" s="5">
        <v>428</v>
      </c>
      <c r="C34" s="4">
        <v>0</v>
      </c>
      <c r="D34" s="4">
        <v>0</v>
      </c>
      <c r="E34" s="4">
        <v>0</v>
      </c>
      <c r="F34" s="4">
        <v>0</v>
      </c>
      <c r="G34" s="4">
        <f>$C34+$D34-$E34-$F34</f>
      </c>
      <c r="M34" s="4">
        <v>0</v>
      </c>
      <c r="N34" s="4">
        <v>0</v>
      </c>
      <c r="O34" s="4">
        <v>0</v>
      </c>
      <c r="P34" s="4">
        <v>0</v>
      </c>
      <c r="Q34" s="4">
        <f>$M34+$N34-$O34-$P34</f>
      </c>
    </row>
    <row r="35">
      <c r="A35" s="3" t="s">
        <v>74</v>
      </c>
      <c r="B35" s="5">
        <v>429</v>
      </c>
      <c r="C35" s="4">
        <v>0</v>
      </c>
      <c r="D35" s="4">
        <v>0</v>
      </c>
      <c r="E35" s="4">
        <v>0</v>
      </c>
      <c r="F35" s="4">
        <v>0</v>
      </c>
      <c r="G35" s="4">
        <f>$C35+$D35-$E35-$F35</f>
      </c>
      <c r="M35" s="4">
        <v>0</v>
      </c>
      <c r="N35" s="4">
        <v>0</v>
      </c>
      <c r="O35" s="4">
        <v>0</v>
      </c>
      <c r="P35" s="4">
        <v>0</v>
      </c>
      <c r="Q35" s="4">
        <f>$M35+$N35-$O35-$P35</f>
      </c>
    </row>
    <row r="36">
      <c r="A36" s="6" t="s">
        <v>75</v>
      </c>
      <c r="B36" s="7">
        <v>430</v>
      </c>
      <c r="C36" s="10">
        <f>+1*SUMIFS($C:$C,$B:$B,"&gt;=421",$B:$B,"&lt;=429")</f>
      </c>
      <c r="D36" s="10">
        <f>+1*SUMIFS($D:$D,$B:$B,"&gt;=421",$B:$B,"&lt;=429")</f>
      </c>
      <c r="E36" s="10">
        <f>+1*SUMIFS($E:$E,$B:$B,"&gt;=421",$B:$B,"&lt;=429")</f>
      </c>
      <c r="F36" s="10">
        <f>+1*SUMIFS($F:$F,$B:$B,"&gt;=421",$B:$B,"&lt;=429")</f>
      </c>
      <c r="G36" s="10">
        <f>$C36+$D36-$E36-$F36</f>
      </c>
      <c r="M36" s="10">
        <f>+1*SUMIFS($M:$M,$B:$B,"&gt;=421",$B:$B,"&lt;=429")</f>
      </c>
      <c r="N36" s="10">
        <f>+1*SUMIFS($N:$N,$B:$B,"&gt;=421",$B:$B,"&lt;=429")</f>
      </c>
      <c r="O36" s="10">
        <f>+1*SUMIFS($O:$O,$B:$B,"&gt;=421",$B:$B,"&lt;=429")</f>
      </c>
      <c r="P36" s="10">
        <f>+1*SUMIFS($P:$P,$B:$B,"&gt;=421",$B:$B,"&lt;=429")</f>
      </c>
      <c r="Q36" s="10">
        <f>$M36+$N36-$O36-$P36</f>
      </c>
    </row>
    <row r="37">
      <c r="A37" s="3"/>
      <c r="C37" s="4">
        <v>0</v>
      </c>
      <c r="D37" s="4">
        <v>0</v>
      </c>
      <c r="E37" s="4">
        <v>0</v>
      </c>
      <c r="F37" s="4">
        <v>0</v>
      </c>
      <c r="G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</row>
    <row r="38">
      <c r="A38" s="3" t="s">
        <v>34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</row>
    <row r="39">
      <c r="A39" s="11" t="s">
        <v>76</v>
      </c>
      <c r="B39" s="12">
        <v>431</v>
      </c>
      <c r="C39" s="20">
        <f>+1*SUMIFS($C:$C,$B:$B,"&gt;=401",$B:$B,"&lt;=401")-1*SUMIFS($C:$C,$B:$B,"&gt;=411",$B:$B,"&lt;=411")-1*SUMIFS($C:$C,$B:$B,"&gt;=421",$B:$B,"&lt;=421")</f>
      </c>
      <c r="D39" s="20">
        <f>+1*SUMIFS($D:$D,$B:$B,"&gt;=401",$B:$B,"&lt;=401")-1*SUMIFS($D:$D,$B:$B,"&gt;=411",$B:$B,"&lt;=411")-1*SUMIFS($D:$D,$B:$B,"&gt;=421",$B:$B,"&lt;=421")</f>
      </c>
      <c r="E39" s="20">
        <f>+1*SUMIFS($E:$E,$B:$B,"&gt;=401",$B:$B,"&lt;=401")-1*SUMIFS($E:$E,$B:$B,"&gt;=411",$B:$B,"&lt;=411")-1*SUMIFS($E:$E,$B:$B,"&gt;=421",$B:$B,"&lt;=421")</f>
      </c>
      <c r="F39" s="20">
        <f>+1*SUMIFS($F:$F,$B:$B,"&gt;=401",$B:$B,"&lt;=401")-1*SUMIFS($F:$F,$B:$B,"&gt;=411",$B:$B,"&lt;=411")-1*SUMIFS($F:$F,$B:$B,"&gt;=421",$B:$B,"&lt;=421")</f>
      </c>
      <c r="G39" s="20">
        <f>$C39+$D39-$E39-$F39</f>
      </c>
      <c r="M39" s="20">
        <f>+1*SUMIFS($M:$M,$B:$B,"&gt;=401",$B:$B,"&lt;=401")-1*SUMIFS($M:$M,$B:$B,"&gt;=411",$B:$B,"&lt;=411")-1*SUMIFS($M:$M,$B:$B,"&gt;=421",$B:$B,"&lt;=421")</f>
      </c>
      <c r="N39" s="20">
        <f>+1*SUMIFS($N:$N,$B:$B,"&gt;=401",$B:$B,"&lt;=401")-1*SUMIFS($N:$N,$B:$B,"&gt;=411",$B:$B,"&lt;=411")-1*SUMIFS($N:$N,$B:$B,"&gt;=421",$B:$B,"&lt;=421")</f>
      </c>
      <c r="O39" s="20">
        <f>+1*SUMIFS($O:$O,$B:$B,"&gt;=401",$B:$B,"&lt;=401")-1*SUMIFS($O:$O,$B:$B,"&gt;=411",$B:$B,"&lt;=411")-1*SUMIFS($O:$O,$B:$B,"&gt;=421",$B:$B,"&lt;=421")</f>
      </c>
      <c r="P39" s="20">
        <f>+1*SUMIFS($P:$P,$B:$B,"&gt;=401",$B:$B,"&lt;=401")-1*SUMIFS($P:$P,$B:$B,"&gt;=411",$B:$B,"&lt;=411")-1*SUMIFS($P:$P,$B:$B,"&gt;=421",$B:$B,"&lt;=421")</f>
      </c>
      <c r="Q39" s="20">
        <f>$M39+$N39-$O39-$P39</f>
      </c>
    </row>
    <row r="40">
      <c r="A40" s="11" t="s">
        <v>77</v>
      </c>
      <c r="B40" s="12">
        <v>432</v>
      </c>
      <c r="C40" s="21">
        <f>+1*SUMIFS($C:$C,$B:$B,"&gt;=402",$B:$B,"&lt;=402")-1*SUMIFS($C:$C,$B:$B,"&gt;=412",$B:$B,"&lt;=412")-1*SUMIFS($C:$C,$B:$B,"&gt;=422",$B:$B,"&lt;=422")</f>
      </c>
      <c r="D40" s="21">
        <f>+1*SUMIFS($D:$D,$B:$B,"&gt;=402",$B:$B,"&lt;=402")-1*SUMIFS($D:$D,$B:$B,"&gt;=412",$B:$B,"&lt;=412")-1*SUMIFS($D:$D,$B:$B,"&gt;=422",$B:$B,"&lt;=422")</f>
      </c>
      <c r="E40" s="21">
        <f>+1*SUMIFS($E:$E,$B:$B,"&gt;=402",$B:$B,"&lt;=402")-1*SUMIFS($E:$E,$B:$B,"&gt;=412",$B:$B,"&lt;=412")-1*SUMIFS($E:$E,$B:$B,"&gt;=422",$B:$B,"&lt;=422")</f>
      </c>
      <c r="F40" s="21">
        <f>+1*SUMIFS($F:$F,$B:$B,"&gt;=402",$B:$B,"&lt;=402")-1*SUMIFS($F:$F,$B:$B,"&gt;=412",$B:$B,"&lt;=412")-1*SUMIFS($F:$F,$B:$B,"&gt;=422",$B:$B,"&lt;=422")</f>
      </c>
      <c r="G40" s="21">
        <f>$C40+$D40-$E40-$F40</f>
      </c>
      <c r="M40" s="21">
        <f>+1*SUMIFS($M:$M,$B:$B,"&gt;=402",$B:$B,"&lt;=402")-1*SUMIFS($M:$M,$B:$B,"&gt;=412",$B:$B,"&lt;=412")-1*SUMIFS($M:$M,$B:$B,"&gt;=422",$B:$B,"&lt;=422")</f>
      </c>
      <c r="N40" s="21">
        <f>+1*SUMIFS($N:$N,$B:$B,"&gt;=402",$B:$B,"&lt;=402")-1*SUMIFS($N:$N,$B:$B,"&gt;=412",$B:$B,"&lt;=412")-1*SUMIFS($N:$N,$B:$B,"&gt;=422",$B:$B,"&lt;=422")</f>
      </c>
      <c r="O40" s="21">
        <f>+1*SUMIFS($O:$O,$B:$B,"&gt;=402",$B:$B,"&lt;=402")-1*SUMIFS($O:$O,$B:$B,"&gt;=412",$B:$B,"&lt;=412")-1*SUMIFS($O:$O,$B:$B,"&gt;=422",$B:$B,"&lt;=422")</f>
      </c>
      <c r="P40" s="21">
        <f>+1*SUMIFS($P:$P,$B:$B,"&gt;=402",$B:$B,"&lt;=402")-1*SUMIFS($P:$P,$B:$B,"&gt;=412",$B:$B,"&lt;=412")-1*SUMIFS($P:$P,$B:$B,"&gt;=422",$B:$B,"&lt;=422")</f>
      </c>
      <c r="Q40" s="21">
        <f>$M40+$N40-$O40-$P40</f>
      </c>
    </row>
    <row r="41">
      <c r="A41" s="11" t="s">
        <v>78</v>
      </c>
      <c r="B41" s="12">
        <v>433</v>
      </c>
      <c r="C41" s="22">
        <f>+1*SUMIFS($C:$C,$B:$B,"&gt;=403",$B:$B,"&lt;=403")-1*SUMIFS($C:$C,$B:$B,"&gt;=413",$B:$B,"&lt;=413")-1*SUMIFS($C:$C,$B:$B,"&gt;=423",$B:$B,"&lt;=423")</f>
      </c>
      <c r="D41" s="22">
        <f>+1*SUMIFS($D:$D,$B:$B,"&gt;=403",$B:$B,"&lt;=403")-1*SUMIFS($D:$D,$B:$B,"&gt;=413",$B:$B,"&lt;=413")-1*SUMIFS($D:$D,$B:$B,"&gt;=423",$B:$B,"&lt;=423")</f>
      </c>
      <c r="E41" s="22">
        <f>+1*SUMIFS($E:$E,$B:$B,"&gt;=403",$B:$B,"&lt;=403")-1*SUMIFS($E:$E,$B:$B,"&gt;=413",$B:$B,"&lt;=413")-1*SUMIFS($E:$E,$B:$B,"&gt;=423",$B:$B,"&lt;=423")</f>
      </c>
      <c r="F41" s="22">
        <f>+1*SUMIFS($F:$F,$B:$B,"&gt;=403",$B:$B,"&lt;=403")-1*SUMIFS($F:$F,$B:$B,"&gt;=413",$B:$B,"&lt;=413")-1*SUMIFS($F:$F,$B:$B,"&gt;=423",$B:$B,"&lt;=423")</f>
      </c>
      <c r="G41" s="22">
        <f>$C41+$D41-$E41-$F41</f>
      </c>
      <c r="M41" s="22">
        <f>+1*SUMIFS($M:$M,$B:$B,"&gt;=403",$B:$B,"&lt;=403")-1*SUMIFS($M:$M,$B:$B,"&gt;=413",$B:$B,"&lt;=413")-1*SUMIFS($M:$M,$B:$B,"&gt;=423",$B:$B,"&lt;=423")</f>
      </c>
      <c r="N41" s="22">
        <f>+1*SUMIFS($N:$N,$B:$B,"&gt;=403",$B:$B,"&lt;=403")-1*SUMIFS($N:$N,$B:$B,"&gt;=413",$B:$B,"&lt;=413")-1*SUMIFS($N:$N,$B:$B,"&gt;=423",$B:$B,"&lt;=423")</f>
      </c>
      <c r="O41" s="22">
        <f>+1*SUMIFS($O:$O,$B:$B,"&gt;=403",$B:$B,"&lt;=403")-1*SUMIFS($O:$O,$B:$B,"&gt;=413",$B:$B,"&lt;=413")-1*SUMIFS($O:$O,$B:$B,"&gt;=423",$B:$B,"&lt;=423")</f>
      </c>
      <c r="P41" s="22">
        <f>+1*SUMIFS($P:$P,$B:$B,"&gt;=403",$B:$B,"&lt;=403")-1*SUMIFS($P:$P,$B:$B,"&gt;=413",$B:$B,"&lt;=413")-1*SUMIFS($P:$P,$B:$B,"&gt;=423",$B:$B,"&lt;=423")</f>
      </c>
      <c r="Q41" s="22">
        <f>$M41+$N41-$O41-$P41</f>
      </c>
    </row>
    <row r="42">
      <c r="A42" s="11" t="s">
        <v>79</v>
      </c>
      <c r="B42" s="12">
        <v>434</v>
      </c>
      <c r="C42" s="23">
        <f>+1*SUMIFS($C:$C,$B:$B,"&gt;=404",$B:$B,"&lt;=404")-1*SUMIFS($C:$C,$B:$B,"&gt;=414",$B:$B,"&lt;=414")-1*SUMIFS($C:$C,$B:$B,"&gt;=424",$B:$B,"&lt;=424")</f>
      </c>
      <c r="D42" s="23">
        <f>+1*SUMIFS($D:$D,$B:$B,"&gt;=404",$B:$B,"&lt;=404")-1*SUMIFS($D:$D,$B:$B,"&gt;=414",$B:$B,"&lt;=414")-1*SUMIFS($D:$D,$B:$B,"&gt;=424",$B:$B,"&lt;=424")</f>
      </c>
      <c r="E42" s="23">
        <f>+1*SUMIFS($E:$E,$B:$B,"&gt;=404",$B:$B,"&lt;=404")-1*SUMIFS($E:$E,$B:$B,"&gt;=414",$B:$B,"&lt;=414")-1*SUMIFS($E:$E,$B:$B,"&gt;=424",$B:$B,"&lt;=424")</f>
      </c>
      <c r="F42" s="23">
        <f>+1*SUMIFS($F:$F,$B:$B,"&gt;=404",$B:$B,"&lt;=404")-1*SUMIFS($F:$F,$B:$B,"&gt;=414",$B:$B,"&lt;=414")-1*SUMIFS($F:$F,$B:$B,"&gt;=424",$B:$B,"&lt;=424")</f>
      </c>
      <c r="G42" s="23">
        <f>$C42+$D42-$E42-$F42</f>
      </c>
      <c r="M42" s="23">
        <f>+1*SUMIFS($M:$M,$B:$B,"&gt;=404",$B:$B,"&lt;=404")-1*SUMIFS($M:$M,$B:$B,"&gt;=414",$B:$B,"&lt;=414")-1*SUMIFS($M:$M,$B:$B,"&gt;=424",$B:$B,"&lt;=424")</f>
      </c>
      <c r="N42" s="23">
        <f>+1*SUMIFS($N:$N,$B:$B,"&gt;=404",$B:$B,"&lt;=404")-1*SUMIFS($N:$N,$B:$B,"&gt;=414",$B:$B,"&lt;=414")-1*SUMIFS($N:$N,$B:$B,"&gt;=424",$B:$B,"&lt;=424")</f>
      </c>
      <c r="O42" s="23">
        <f>+1*SUMIFS($O:$O,$B:$B,"&gt;=404",$B:$B,"&lt;=404")-1*SUMIFS($O:$O,$B:$B,"&gt;=414",$B:$B,"&lt;=414")-1*SUMIFS($O:$O,$B:$B,"&gt;=424",$B:$B,"&lt;=424")</f>
      </c>
      <c r="P42" s="23">
        <f>+1*SUMIFS($P:$P,$B:$B,"&gt;=404",$B:$B,"&lt;=404")-1*SUMIFS($P:$P,$B:$B,"&gt;=414",$B:$B,"&lt;=414")-1*SUMIFS($P:$P,$B:$B,"&gt;=424",$B:$B,"&lt;=424")</f>
      </c>
      <c r="Q42" s="23">
        <f>$M42+$N42-$O42-$P42</f>
      </c>
    </row>
    <row r="43">
      <c r="A43" s="11" t="s">
        <v>80</v>
      </c>
      <c r="B43" s="12">
        <v>435</v>
      </c>
      <c r="C43" s="24">
        <f>+1*SUMIFS($C:$C,$B:$B,"&gt;=405",$B:$B,"&lt;=405")-1*SUMIFS($C:$C,$B:$B,"&gt;=415",$B:$B,"&lt;=415")-1*SUMIFS($C:$C,$B:$B,"&gt;=425",$B:$B,"&lt;=425")</f>
      </c>
      <c r="D43" s="24">
        <f>+1*SUMIFS($D:$D,$B:$B,"&gt;=405",$B:$B,"&lt;=405")-1*SUMIFS($D:$D,$B:$B,"&gt;=415",$B:$B,"&lt;=415")-1*SUMIFS($D:$D,$B:$B,"&gt;=425",$B:$B,"&lt;=425")</f>
      </c>
      <c r="E43" s="24">
        <f>+1*SUMIFS($E:$E,$B:$B,"&gt;=405",$B:$B,"&lt;=405")-1*SUMIFS($E:$E,$B:$B,"&gt;=415",$B:$B,"&lt;=415")-1*SUMIFS($E:$E,$B:$B,"&gt;=425",$B:$B,"&lt;=425")</f>
      </c>
      <c r="F43" s="24">
        <f>+1*SUMIFS($F:$F,$B:$B,"&gt;=405",$B:$B,"&lt;=405")-1*SUMIFS($F:$F,$B:$B,"&gt;=415",$B:$B,"&lt;=415")-1*SUMIFS($F:$F,$B:$B,"&gt;=425",$B:$B,"&lt;=425")</f>
      </c>
      <c r="G43" s="24">
        <f>$C43+$D43-$E43-$F43</f>
      </c>
      <c r="M43" s="24">
        <f>+1*SUMIFS($M:$M,$B:$B,"&gt;=405",$B:$B,"&lt;=405")-1*SUMIFS($M:$M,$B:$B,"&gt;=415",$B:$B,"&lt;=415")-1*SUMIFS($M:$M,$B:$B,"&gt;=425",$B:$B,"&lt;=425")</f>
      </c>
      <c r="N43" s="24">
        <f>+1*SUMIFS($N:$N,$B:$B,"&gt;=405",$B:$B,"&lt;=405")-1*SUMIFS($N:$N,$B:$B,"&gt;=415",$B:$B,"&lt;=415")-1*SUMIFS($N:$N,$B:$B,"&gt;=425",$B:$B,"&lt;=425")</f>
      </c>
      <c r="O43" s="24">
        <f>+1*SUMIFS($O:$O,$B:$B,"&gt;=405",$B:$B,"&lt;=405")-1*SUMIFS($O:$O,$B:$B,"&gt;=415",$B:$B,"&lt;=415")-1*SUMIFS($O:$O,$B:$B,"&gt;=425",$B:$B,"&lt;=425")</f>
      </c>
      <c r="P43" s="24">
        <f>+1*SUMIFS($P:$P,$B:$B,"&gt;=405",$B:$B,"&lt;=405")-1*SUMIFS($P:$P,$B:$B,"&gt;=415",$B:$B,"&lt;=415")-1*SUMIFS($P:$P,$B:$B,"&gt;=425",$B:$B,"&lt;=425")</f>
      </c>
      <c r="Q43" s="24">
        <f>$M43+$N43-$O43-$P43</f>
      </c>
    </row>
    <row r="44">
      <c r="A44" s="11" t="s">
        <v>81</v>
      </c>
      <c r="B44" s="12">
        <v>436</v>
      </c>
      <c r="C44" s="25">
        <f>+1*SUMIFS($C:$C,$B:$B,"&gt;=406",$B:$B,"&lt;=406")-1*SUMIFS($C:$C,$B:$B,"&gt;=416",$B:$B,"&lt;=416")-1*SUMIFS($C:$C,$B:$B,"&gt;=426",$B:$B,"&lt;=426")</f>
      </c>
      <c r="D44" s="25">
        <f>+1*SUMIFS($D:$D,$B:$B,"&gt;=406",$B:$B,"&lt;=406")-1*SUMIFS($D:$D,$B:$B,"&gt;=416",$B:$B,"&lt;=416")-1*SUMIFS($D:$D,$B:$B,"&gt;=426",$B:$B,"&lt;=426")</f>
      </c>
      <c r="E44" s="25">
        <f>+1*SUMIFS($E:$E,$B:$B,"&gt;=406",$B:$B,"&lt;=406")-1*SUMIFS($E:$E,$B:$B,"&gt;=416",$B:$B,"&lt;=416")-1*SUMIFS($E:$E,$B:$B,"&gt;=426",$B:$B,"&lt;=426")</f>
      </c>
      <c r="F44" s="25">
        <f>+1*SUMIFS($F:$F,$B:$B,"&gt;=406",$B:$B,"&lt;=406")-1*SUMIFS($F:$F,$B:$B,"&gt;=416",$B:$B,"&lt;=416")-1*SUMIFS($F:$F,$B:$B,"&gt;=426",$B:$B,"&lt;=426")</f>
      </c>
      <c r="G44" s="25">
        <f>$C44+$D44-$E44-$F44</f>
      </c>
      <c r="M44" s="25">
        <f>+1*SUMIFS($M:$M,$B:$B,"&gt;=406",$B:$B,"&lt;=406")-1*SUMIFS($M:$M,$B:$B,"&gt;=416",$B:$B,"&lt;=416")-1*SUMIFS($M:$M,$B:$B,"&gt;=426",$B:$B,"&lt;=426")</f>
      </c>
      <c r="N44" s="25">
        <f>+1*SUMIFS($N:$N,$B:$B,"&gt;=406",$B:$B,"&lt;=406")-1*SUMIFS($N:$N,$B:$B,"&gt;=416",$B:$B,"&lt;=416")-1*SUMIFS($N:$N,$B:$B,"&gt;=426",$B:$B,"&lt;=426")</f>
      </c>
      <c r="O44" s="25">
        <f>+1*SUMIFS($O:$O,$B:$B,"&gt;=406",$B:$B,"&lt;=406")-1*SUMIFS($O:$O,$B:$B,"&gt;=416",$B:$B,"&lt;=416")-1*SUMIFS($O:$O,$B:$B,"&gt;=426",$B:$B,"&lt;=426")</f>
      </c>
      <c r="P44" s="25">
        <f>+1*SUMIFS($P:$P,$B:$B,"&gt;=406",$B:$B,"&lt;=406")-1*SUMIFS($P:$P,$B:$B,"&gt;=416",$B:$B,"&lt;=416")-1*SUMIFS($P:$P,$B:$B,"&gt;=426",$B:$B,"&lt;=426")</f>
      </c>
      <c r="Q44" s="25">
        <f>$M44+$N44-$O44-$P44</f>
      </c>
    </row>
    <row r="45">
      <c r="A45" s="11" t="s">
        <v>82</v>
      </c>
      <c r="B45" s="12">
        <v>437</v>
      </c>
      <c r="C45" s="13">
        <f>+1*SUMIFS($C:$C,$B:$B,"&gt;=407",$B:$B,"&lt;=407")-1*SUMIFS($C:$C,$B:$B,"&gt;=417",$B:$B,"&lt;=417")-1*SUMIFS($C:$C,$B:$B,"&gt;=427",$B:$B,"&lt;=427")</f>
      </c>
      <c r="D45" s="13">
        <f>+1*SUMIFS($D:$D,$B:$B,"&gt;=407",$B:$B,"&lt;=407")-1*SUMIFS($D:$D,$B:$B,"&gt;=417",$B:$B,"&lt;=417")-1*SUMIFS($D:$D,$B:$B,"&gt;=427",$B:$B,"&lt;=427")</f>
      </c>
      <c r="E45" s="13">
        <f>+1*SUMIFS($E:$E,$B:$B,"&gt;=407",$B:$B,"&lt;=407")-1*SUMIFS($E:$E,$B:$B,"&gt;=417",$B:$B,"&lt;=417")-1*SUMIFS($E:$E,$B:$B,"&gt;=427",$B:$B,"&lt;=427")</f>
      </c>
      <c r="F45" s="13">
        <f>+1*SUMIFS($F:$F,$B:$B,"&gt;=407",$B:$B,"&lt;=407")-1*SUMIFS($F:$F,$B:$B,"&gt;=417",$B:$B,"&lt;=417")-1*SUMIFS($F:$F,$B:$B,"&gt;=427",$B:$B,"&lt;=427")</f>
      </c>
      <c r="G45" s="13">
        <f>$C45+$D45-$E45-$F45</f>
      </c>
      <c r="M45" s="13">
        <f>+1*SUMIFS($M:$M,$B:$B,"&gt;=407",$B:$B,"&lt;=407")-1*SUMIFS($M:$M,$B:$B,"&gt;=417",$B:$B,"&lt;=417")-1*SUMIFS($M:$M,$B:$B,"&gt;=427",$B:$B,"&lt;=427")</f>
      </c>
      <c r="N45" s="13">
        <f>+1*SUMIFS($N:$N,$B:$B,"&gt;=407",$B:$B,"&lt;=407")-1*SUMIFS($N:$N,$B:$B,"&gt;=417",$B:$B,"&lt;=417")-1*SUMIFS($N:$N,$B:$B,"&gt;=427",$B:$B,"&lt;=427")</f>
      </c>
      <c r="O45" s="13">
        <f>+1*SUMIFS($O:$O,$B:$B,"&gt;=407",$B:$B,"&lt;=407")-1*SUMIFS($O:$O,$B:$B,"&gt;=417",$B:$B,"&lt;=417")-1*SUMIFS($O:$O,$B:$B,"&gt;=427",$B:$B,"&lt;=427")</f>
      </c>
      <c r="P45" s="13">
        <f>+1*SUMIFS($P:$P,$B:$B,"&gt;=407",$B:$B,"&lt;=407")-1*SUMIFS($P:$P,$B:$B,"&gt;=417",$B:$B,"&lt;=417")-1*SUMIFS($P:$P,$B:$B,"&gt;=427",$B:$B,"&lt;=427")</f>
      </c>
      <c r="Q45" s="13">
        <f>$M45+$N45-$O45-$P45</f>
      </c>
    </row>
    <row r="46">
      <c r="A46" s="11" t="s">
        <v>83</v>
      </c>
      <c r="B46" s="12">
        <v>438</v>
      </c>
      <c r="C46" s="13">
        <f>+1*SUMIFS($C:$C,$B:$B,"&gt;=408",$B:$B,"&lt;=408")-1*SUMIFS($C:$C,$B:$B,"&gt;=418",$B:$B,"&lt;=418")-1*SUMIFS($C:$C,$B:$B,"&gt;=428",$B:$B,"&lt;=428")</f>
      </c>
      <c r="D46" s="13">
        <f>+1*SUMIFS($D:$D,$B:$B,"&gt;=408",$B:$B,"&lt;=408")-1*SUMIFS($D:$D,$B:$B,"&gt;=418",$B:$B,"&lt;=418")-1*SUMIFS($D:$D,$B:$B,"&gt;=428",$B:$B,"&lt;=428")</f>
      </c>
      <c r="E46" s="13">
        <f>+1*SUMIFS($E:$E,$B:$B,"&gt;=408",$B:$B,"&lt;=408")-1*SUMIFS($E:$E,$B:$B,"&gt;=418",$B:$B,"&lt;=418")-1*SUMIFS($E:$E,$B:$B,"&gt;=428",$B:$B,"&lt;=428")</f>
      </c>
      <c r="F46" s="13">
        <f>+1*SUMIFS($F:$F,$B:$B,"&gt;=408",$B:$B,"&lt;=408")-1*SUMIFS($F:$F,$B:$B,"&gt;=418",$B:$B,"&lt;=418")-1*SUMIFS($F:$F,$B:$B,"&gt;=428",$B:$B,"&lt;=428")</f>
      </c>
      <c r="G46" s="13">
        <f>$C46+$D46-$E46-$F46</f>
      </c>
      <c r="M46" s="13">
        <f>+1*SUMIFS($M:$M,$B:$B,"&gt;=408",$B:$B,"&lt;=408")-1*SUMIFS($M:$M,$B:$B,"&gt;=418",$B:$B,"&lt;=418")-1*SUMIFS($M:$M,$B:$B,"&gt;=428",$B:$B,"&lt;=428")</f>
      </c>
      <c r="N46" s="13">
        <f>+1*SUMIFS($N:$N,$B:$B,"&gt;=408",$B:$B,"&lt;=408")-1*SUMIFS($N:$N,$B:$B,"&gt;=418",$B:$B,"&lt;=418")-1*SUMIFS($N:$N,$B:$B,"&gt;=428",$B:$B,"&lt;=428")</f>
      </c>
      <c r="O46" s="13">
        <f>+1*SUMIFS($O:$O,$B:$B,"&gt;=408",$B:$B,"&lt;=408")-1*SUMIFS($O:$O,$B:$B,"&gt;=418",$B:$B,"&lt;=418")-1*SUMIFS($O:$O,$B:$B,"&gt;=428",$B:$B,"&lt;=428")</f>
      </c>
      <c r="P46" s="13">
        <f>+1*SUMIFS($P:$P,$B:$B,"&gt;=408",$B:$B,"&lt;=408")-1*SUMIFS($P:$P,$B:$B,"&gt;=418",$B:$B,"&lt;=418")-1*SUMIFS($P:$P,$B:$B,"&gt;=428",$B:$B,"&lt;=428")</f>
      </c>
      <c r="Q46" s="13">
        <f>$M46+$N46-$O46-$P46</f>
      </c>
    </row>
    <row r="47">
      <c r="A47" s="11" t="s">
        <v>84</v>
      </c>
      <c r="B47" s="12">
        <v>439</v>
      </c>
      <c r="C47" s="13">
        <f>+1*SUMIFS($C:$C,$B:$B,"&gt;=409",$B:$B,"&lt;=409")-1*SUMIFS($C:$C,$B:$B,"&gt;=419",$B:$B,"&lt;=419")-1*SUMIFS($C:$C,$B:$B,"&gt;=429",$B:$B,"&lt;=429")</f>
      </c>
      <c r="D47" s="13">
        <f>+1*SUMIFS($D:$D,$B:$B,"&gt;=409",$B:$B,"&lt;=409")-1*SUMIFS($D:$D,$B:$B,"&gt;=419",$B:$B,"&lt;=419")-1*SUMIFS($D:$D,$B:$B,"&gt;=429",$B:$B,"&lt;=429")</f>
      </c>
      <c r="E47" s="13">
        <f>+1*SUMIFS($E:$E,$B:$B,"&gt;=409",$B:$B,"&lt;=409")-1*SUMIFS($E:$E,$B:$B,"&gt;=419",$B:$B,"&lt;=419")-1*SUMIFS($E:$E,$B:$B,"&gt;=429",$B:$B,"&lt;=429")</f>
      </c>
      <c r="F47" s="13">
        <f>+1*SUMIFS($F:$F,$B:$B,"&gt;=409",$B:$B,"&lt;=409")-1*SUMIFS($F:$F,$B:$B,"&gt;=419",$B:$B,"&lt;=419")-1*SUMIFS($F:$F,$B:$B,"&gt;=429",$B:$B,"&lt;=429")</f>
      </c>
      <c r="G47" s="13">
        <f>$C47+$D47-$E47-$F47</f>
      </c>
      <c r="M47" s="13">
        <f>+1*SUMIFS($M:$M,$B:$B,"&gt;=409",$B:$B,"&lt;=409")-1*SUMIFS($M:$M,$B:$B,"&gt;=419",$B:$B,"&lt;=419")-1*SUMIFS($M:$M,$B:$B,"&gt;=429",$B:$B,"&lt;=429")</f>
      </c>
      <c r="N47" s="13">
        <f>+1*SUMIFS($N:$N,$B:$B,"&gt;=409",$B:$B,"&lt;=409")-1*SUMIFS($N:$N,$B:$B,"&gt;=419",$B:$B,"&lt;=419")-1*SUMIFS($N:$N,$B:$B,"&gt;=429",$B:$B,"&lt;=429")</f>
      </c>
      <c r="O47" s="13">
        <f>+1*SUMIFS($O:$O,$B:$B,"&gt;=409",$B:$B,"&lt;=409")-1*SUMIFS($O:$O,$B:$B,"&gt;=419",$B:$B,"&lt;=419")-1*SUMIFS($O:$O,$B:$B,"&gt;=429",$B:$B,"&lt;=429")</f>
      </c>
      <c r="P47" s="13">
        <f>+1*SUMIFS($P:$P,$B:$B,"&gt;=409",$B:$B,"&lt;=409")-1*SUMIFS($P:$P,$B:$B,"&gt;=419",$B:$B,"&lt;=419")-1*SUMIFS($P:$P,$B:$B,"&gt;=429",$B:$B,"&lt;=429")</f>
      </c>
      <c r="Q47" s="13">
        <f>$M47+$N47-$O47-$P47</f>
      </c>
    </row>
    <row r="48">
      <c r="A48" s="6" t="s">
        <v>85</v>
      </c>
      <c r="B48" s="7">
        <v>440</v>
      </c>
      <c r="C48" s="26">
        <f>+1*SUMIFS($C:$C,$B:$B,"&gt;=431",$B:$B,"&lt;=439")</f>
      </c>
      <c r="D48" s="26">
        <f>+1*SUMIFS($D:$D,$B:$B,"&gt;=431",$B:$B,"&lt;=439")</f>
      </c>
      <c r="E48" s="26">
        <f>+1*SUMIFS($E:$E,$B:$B,"&gt;=431",$B:$B,"&lt;=439")</f>
      </c>
      <c r="F48" s="26">
        <f>+1*SUMIFS($F:$F,$B:$B,"&gt;=431",$B:$B,"&lt;=439")</f>
      </c>
      <c r="G48" s="26">
        <f>$C48+$D48-$E48-$F48</f>
      </c>
      <c r="M48" s="26">
        <f>+1*SUMIFS($M:$M,$B:$B,"&gt;=431",$B:$B,"&lt;=439")</f>
      </c>
      <c r="N48" s="26">
        <f>+1*SUMIFS($N:$N,$B:$B,"&gt;=431",$B:$B,"&lt;=439")</f>
      </c>
      <c r="O48" s="26">
        <f>+1*SUMIFS($O:$O,$B:$B,"&gt;=431",$B:$B,"&lt;=439")</f>
      </c>
      <c r="P48" s="26">
        <f>+1*SUMIFS($P:$P,$B:$B,"&gt;=431",$B:$B,"&lt;=439")</f>
      </c>
      <c r="Q48" s="26">
        <f>$M48+$N48-$O48-$P48</f>
      </c>
    </row>
    <row r="49">
      <c r="A49" s="3"/>
      <c r="C49" s="4">
        <v>0</v>
      </c>
      <c r="D49" s="4">
        <v>0</v>
      </c>
      <c r="E49" s="4">
        <v>0</v>
      </c>
      <c r="F49" s="4">
        <v>0</v>
      </c>
      <c r="G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CF5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17.7109375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361</v>
      </c>
      <c r="B2" s="5">
        <v>4117</v>
      </c>
      <c r="C2" s="4">
        <v>0</v>
      </c>
      <c r="D2" s="4">
        <v>4540</v>
      </c>
      <c r="E2" s="4">
        <v>0</v>
      </c>
      <c r="F2" s="4">
        <v>0</v>
      </c>
      <c r="G2" s="4">
        <v>9184</v>
      </c>
      <c r="H2" s="4">
        <v>0</v>
      </c>
    </row>
    <row r="3">
      <c r="A3" s="3" t="s">
        <v>362</v>
      </c>
      <c r="B3" s="5">
        <v>4118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>
      <c r="A4" s="11" t="s">
        <v>363</v>
      </c>
      <c r="B4" s="12">
        <v>4119</v>
      </c>
      <c r="C4" s="13">
        <f>+1*SUMIFS($C:$C,$B:$B,"&gt;=4111",$B:$B,"&lt;=4118")</f>
      </c>
      <c r="D4" s="13">
        <f>+1*SUMIFS($D:$D,$B:$B,"&gt;=4111",$B:$B,"&lt;=4118")</f>
      </c>
      <c r="E4" s="13">
        <f>+1*SUMIFS($E:$E,$B:$B,"&gt;=4111",$B:$B,"&lt;=4118")</f>
      </c>
      <c r="F4" s="13">
        <f>+1*SUMIFS($F:$F,$B:$B,"&gt;=4111",$B:$B,"&lt;=4118")</f>
      </c>
      <c r="G4" s="13">
        <f>+1*SUMIFS($G:$G,$B:$B,"&gt;=4111",$B:$B,"&lt;=4118")</f>
      </c>
      <c r="H4" s="13">
        <f>+1*SUMIFS($H:$H,$B:$B,"&gt;=4111",$B:$B,"&lt;=4118")</f>
      </c>
    </row>
    <row r="5">
      <c r="A5" s="3"/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CF17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7109375" customWidth="true"/>
    <col min="14" max="14" width="17.7109375" customWidth="true"/>
    <col min="15" max="15" width="17.7109375" customWidth="true"/>
    <col min="16" max="16" width="17.7109375" customWidth="true"/>
    <col min="17" max="17" width="17.71093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364</v>
      </c>
      <c r="B2" s="5">
        <v>4770</v>
      </c>
      <c r="C2" s="4">
        <v>6772</v>
      </c>
      <c r="D2" s="4">
        <v>0</v>
      </c>
      <c r="E2" s="4">
        <v>0</v>
      </c>
      <c r="F2" s="4">
        <f>$C2+$D2-$E2-$G2</f>
      </c>
      <c r="G2" s="4">
        <v>6772</v>
      </c>
      <c r="M2" s="4">
        <v>6772</v>
      </c>
      <c r="N2" s="4">
        <v>0</v>
      </c>
      <c r="O2" s="4">
        <v>0</v>
      </c>
      <c r="P2" s="4">
        <f>$M2+$N2-$O2-$Q2</f>
      </c>
      <c r="Q2" s="4">
        <v>6772</v>
      </c>
    </row>
    <row r="3">
      <c r="A3" s="3" t="s">
        <v>365</v>
      </c>
      <c r="B3" s="5">
        <v>4771</v>
      </c>
      <c r="C3" s="4">
        <v>0</v>
      </c>
      <c r="D3" s="4">
        <v>0</v>
      </c>
      <c r="E3" s="4">
        <v>0</v>
      </c>
      <c r="F3" s="4">
        <f>$C3+$D3-$E3-$G3</f>
      </c>
      <c r="G3" s="4">
        <v>0</v>
      </c>
      <c r="M3" s="4">
        <v>0</v>
      </c>
      <c r="N3" s="4">
        <v>0</v>
      </c>
      <c r="O3" s="4">
        <v>0</v>
      </c>
      <c r="P3" s="4">
        <f>$M3+$N3-$O3-$Q3</f>
      </c>
      <c r="Q3" s="4">
        <v>0</v>
      </c>
    </row>
    <row r="4">
      <c r="A4" s="3" t="s">
        <v>366</v>
      </c>
      <c r="B4" s="5">
        <v>4772</v>
      </c>
      <c r="C4" s="4">
        <v>0</v>
      </c>
      <c r="D4" s="4">
        <v>0</v>
      </c>
      <c r="E4" s="4">
        <v>0</v>
      </c>
      <c r="F4" s="4">
        <f>$C4+$D4-$E4-$G4</f>
      </c>
      <c r="G4" s="4">
        <v>0</v>
      </c>
      <c r="M4" s="4">
        <v>0</v>
      </c>
      <c r="N4" s="4">
        <v>0</v>
      </c>
      <c r="O4" s="4">
        <v>0</v>
      </c>
      <c r="P4" s="4">
        <f>$M4+$N4-$O4-$Q4</f>
      </c>
      <c r="Q4" s="4">
        <v>0</v>
      </c>
    </row>
    <row r="5">
      <c r="A5" s="3" t="s">
        <v>367</v>
      </c>
      <c r="B5" s="5">
        <v>4774</v>
      </c>
      <c r="C5" s="4">
        <v>0</v>
      </c>
      <c r="D5" s="4">
        <v>0</v>
      </c>
      <c r="E5" s="4">
        <v>0</v>
      </c>
      <c r="F5" s="4">
        <f>$C5+$D5-$E5-$G5</f>
      </c>
      <c r="G5" s="4">
        <v>0</v>
      </c>
      <c r="M5" s="4">
        <v>0</v>
      </c>
      <c r="N5" s="4">
        <v>0</v>
      </c>
      <c r="O5" s="4">
        <v>0</v>
      </c>
      <c r="P5" s="4">
        <f>$M5+$N5-$O5-$Q5</f>
      </c>
      <c r="Q5" s="4">
        <v>0</v>
      </c>
    </row>
    <row r="6">
      <c r="A6" s="3" t="s">
        <v>368</v>
      </c>
      <c r="B6" s="5">
        <v>4775</v>
      </c>
      <c r="C6" s="4">
        <v>137539</v>
      </c>
      <c r="D6" s="4">
        <v>25929</v>
      </c>
      <c r="E6" s="4">
        <v>0</v>
      </c>
      <c r="F6" s="4">
        <f>$C6+$D6-$E6-$G6</f>
      </c>
      <c r="G6" s="4">
        <v>163469</v>
      </c>
      <c r="M6" s="4">
        <v>0</v>
      </c>
      <c r="N6" s="4">
        <v>137539</v>
      </c>
      <c r="O6" s="4">
        <v>0</v>
      </c>
      <c r="P6" s="4">
        <f>$M6+$N6-$O6-$Q6</f>
      </c>
      <c r="Q6" s="4">
        <v>137539</v>
      </c>
    </row>
    <row r="7">
      <c r="A7" s="3" t="s">
        <v>369</v>
      </c>
      <c r="B7" s="5">
        <v>4776</v>
      </c>
      <c r="C7" s="4">
        <v>1613</v>
      </c>
      <c r="D7" s="4">
        <v>0</v>
      </c>
      <c r="E7" s="4">
        <v>0</v>
      </c>
      <c r="F7" s="4">
        <f>$C7+$D7-$E7-$G7</f>
      </c>
      <c r="G7" s="4">
        <v>1613</v>
      </c>
      <c r="M7" s="4">
        <v>1613</v>
      </c>
      <c r="N7" s="4">
        <v>0</v>
      </c>
      <c r="O7" s="4">
        <v>0</v>
      </c>
      <c r="P7" s="4">
        <f>$M7+$N7-$O7-$Q7</f>
      </c>
      <c r="Q7" s="4">
        <v>1613</v>
      </c>
    </row>
    <row r="8">
      <c r="A8" s="3" t="s">
        <v>370</v>
      </c>
      <c r="B8" s="5">
        <v>4777</v>
      </c>
      <c r="C8" s="4">
        <v>0</v>
      </c>
      <c r="D8" s="4">
        <v>0</v>
      </c>
      <c r="E8" s="4">
        <v>0</v>
      </c>
      <c r="F8" s="4">
        <f>$C8+$D8-$E8-$G8</f>
      </c>
      <c r="G8" s="4">
        <v>0</v>
      </c>
      <c r="M8" s="4">
        <v>0</v>
      </c>
      <c r="N8" s="4">
        <v>0</v>
      </c>
      <c r="O8" s="4">
        <v>0</v>
      </c>
      <c r="P8" s="4">
        <f>$M8+$N8-$O8-$Q8</f>
      </c>
      <c r="Q8" s="4">
        <v>0</v>
      </c>
    </row>
    <row r="9">
      <c r="A9" s="3" t="s">
        <v>371</v>
      </c>
      <c r="B9" s="5">
        <v>4778</v>
      </c>
      <c r="C9" s="4">
        <v>0</v>
      </c>
      <c r="D9" s="4">
        <v>0</v>
      </c>
      <c r="E9" s="4">
        <v>0</v>
      </c>
      <c r="F9" s="4">
        <f>$C9+$D9-$E9-$G9</f>
      </c>
      <c r="G9" s="4">
        <v>0</v>
      </c>
      <c r="M9" s="4">
        <v>0</v>
      </c>
      <c r="N9" s="4">
        <v>0</v>
      </c>
      <c r="O9" s="4">
        <v>0</v>
      </c>
      <c r="P9" s="4">
        <f>$M9+$N9-$O9-$Q9</f>
      </c>
      <c r="Q9" s="4">
        <v>0</v>
      </c>
    </row>
    <row r="10">
      <c r="A10" s="3" t="s">
        <v>372</v>
      </c>
      <c r="B10" s="5">
        <v>4779</v>
      </c>
      <c r="C10" s="4">
        <v>0</v>
      </c>
      <c r="D10" s="4">
        <v>31620</v>
      </c>
      <c r="E10" s="4">
        <v>0</v>
      </c>
      <c r="F10" s="4">
        <f>$C10+$D10-$E10-$G10</f>
      </c>
      <c r="G10" s="4">
        <v>31620</v>
      </c>
      <c r="M10" s="4">
        <v>46277</v>
      </c>
      <c r="N10" s="4">
        <v>13346</v>
      </c>
      <c r="O10" s="4">
        <v>59622</v>
      </c>
      <c r="P10" s="4">
        <f>$M10+$N10-$O10-$Q10</f>
      </c>
      <c r="Q10" s="4">
        <v>0</v>
      </c>
    </row>
    <row r="11">
      <c r="A11" s="3" t="s">
        <v>373</v>
      </c>
      <c r="B11" s="5">
        <v>4781</v>
      </c>
      <c r="C11" s="4">
        <v>0</v>
      </c>
      <c r="D11" s="4">
        <v>0</v>
      </c>
      <c r="E11" s="4">
        <v>0</v>
      </c>
      <c r="F11" s="4">
        <f>$C11+$D11-$E11-$G11</f>
      </c>
      <c r="G11" s="4">
        <v>0</v>
      </c>
      <c r="M11" s="4">
        <v>0</v>
      </c>
      <c r="N11" s="4">
        <v>0</v>
      </c>
      <c r="O11" s="4">
        <v>0</v>
      </c>
      <c r="P11" s="4">
        <f>$M11+$N11-$O11-$Q11</f>
      </c>
      <c r="Q11" s="4">
        <v>0</v>
      </c>
    </row>
    <row r="12">
      <c r="A12" s="3" t="s">
        <v>374</v>
      </c>
      <c r="B12" s="5">
        <v>4782</v>
      </c>
      <c r="C12" s="4">
        <v>0</v>
      </c>
      <c r="D12" s="4">
        <v>0</v>
      </c>
      <c r="E12" s="4">
        <v>0</v>
      </c>
      <c r="F12" s="4">
        <f>$C12+$D12-$E12-$G12</f>
      </c>
      <c r="G12" s="4">
        <v>0</v>
      </c>
      <c r="M12" s="4">
        <v>0</v>
      </c>
      <c r="N12" s="4">
        <v>0</v>
      </c>
      <c r="O12" s="4">
        <v>0</v>
      </c>
      <c r="P12" s="4">
        <f>$M12+$N12-$O12-$Q12</f>
      </c>
      <c r="Q12" s="4">
        <v>0</v>
      </c>
    </row>
    <row r="13">
      <c r="A13" s="3" t="s">
        <v>375</v>
      </c>
      <c r="B13" s="5">
        <v>4783</v>
      </c>
      <c r="C13" s="4">
        <v>0</v>
      </c>
      <c r="D13" s="4">
        <v>0</v>
      </c>
      <c r="E13" s="4">
        <v>0</v>
      </c>
      <c r="F13" s="4">
        <f>$C13+$D13-$E13-$G13</f>
      </c>
      <c r="G13" s="4">
        <v>0</v>
      </c>
      <c r="M13" s="4">
        <v>0</v>
      </c>
      <c r="N13" s="4">
        <v>0</v>
      </c>
      <c r="O13" s="4">
        <v>0</v>
      </c>
      <c r="P13" s="4">
        <f>$M13+$N13-$O13-$Q13</f>
      </c>
      <c r="Q13" s="4">
        <v>0</v>
      </c>
    </row>
    <row r="14">
      <c r="A14" s="3" t="s">
        <v>376</v>
      </c>
      <c r="B14" s="5">
        <v>4785</v>
      </c>
      <c r="C14" s="4">
        <v>0</v>
      </c>
      <c r="D14" s="4">
        <v>0</v>
      </c>
      <c r="E14" s="4">
        <v>0</v>
      </c>
      <c r="F14" s="4">
        <f>$C14+$D14-$E14-$G14</f>
      </c>
      <c r="G14" s="4">
        <v>0</v>
      </c>
      <c r="M14" s="4">
        <v>0</v>
      </c>
      <c r="N14" s="4">
        <v>16517</v>
      </c>
      <c r="O14" s="4">
        <v>16517</v>
      </c>
      <c r="P14" s="4">
        <f>$M14+$N14-$O14-$Q14</f>
      </c>
      <c r="Q14" s="4">
        <v>0</v>
      </c>
    </row>
    <row r="15">
      <c r="A15" s="3" t="s">
        <v>377</v>
      </c>
      <c r="B15" s="5">
        <v>4786</v>
      </c>
      <c r="C15" s="4">
        <v>0</v>
      </c>
      <c r="D15" s="4">
        <v>0</v>
      </c>
      <c r="E15" s="4">
        <v>0</v>
      </c>
      <c r="F15" s="4">
        <f>$C15+$D15-$E15-$G15</f>
      </c>
      <c r="G15" s="4">
        <v>0</v>
      </c>
      <c r="M15" s="4">
        <v>0</v>
      </c>
      <c r="N15" s="4">
        <v>0</v>
      </c>
      <c r="O15" s="4">
        <v>0</v>
      </c>
      <c r="P15" s="4">
        <f>$M15+$N15-$O15-$Q15</f>
      </c>
      <c r="Q15" s="4">
        <v>0</v>
      </c>
    </row>
    <row r="16">
      <c r="A16" s="3" t="s">
        <v>378</v>
      </c>
      <c r="B16" s="5">
        <v>4787</v>
      </c>
      <c r="C16" s="4">
        <v>31620</v>
      </c>
      <c r="D16" s="4">
        <v>9887</v>
      </c>
      <c r="E16" s="4">
        <v>0</v>
      </c>
      <c r="F16" s="4">
        <f>$C16+$D16-$E16-$G16</f>
      </c>
      <c r="G16" s="4">
        <v>9887</v>
      </c>
      <c r="M16" s="4">
        <v>16517</v>
      </c>
      <c r="N16" s="4">
        <v>31620</v>
      </c>
      <c r="O16" s="4">
        <v>0</v>
      </c>
      <c r="P16" s="4">
        <f>$M16+$N16-$O16-$Q16</f>
      </c>
      <c r="Q16" s="4">
        <v>31620</v>
      </c>
    </row>
    <row r="17">
      <c r="A17" s="11" t="s">
        <v>379</v>
      </c>
      <c r="B17" s="12">
        <v>4790</v>
      </c>
      <c r="C17" s="13">
        <f>+1*SUMIFS($C:$C,$B:$B,"&gt;=4770",$B:$B,"&lt;=4789")</f>
      </c>
      <c r="D17" s="13">
        <f>+1*SUMIFS($D:$D,$B:$B,"&gt;=4770",$B:$B,"&lt;=4789")</f>
      </c>
      <c r="E17" s="13">
        <f>+1*SUMIFS($E:$E,$B:$B,"&gt;=4770",$B:$B,"&lt;=4789")</f>
      </c>
      <c r="F17" s="13">
        <f>$C17+$D17-$E17-$G17</f>
      </c>
      <c r="G17" s="13">
        <f>+1*SUMIFS($G:$G,$B:$B,"&gt;=4770",$B:$B,"&lt;=4789")</f>
      </c>
      <c r="M17" s="13">
        <f>+1*SUMIFS($M:$M,$B:$B,"&gt;=4770",$B:$B,"&lt;=4789")</f>
      </c>
      <c r="N17" s="13">
        <f>+1*SUMIFS($N:$N,$B:$B,"&gt;=4770",$B:$B,"&lt;=4789")</f>
      </c>
      <c r="O17" s="13">
        <f>+1*SUMIFS($O:$O,$B:$B,"&gt;=4770",$B:$B,"&lt;=4789")</f>
      </c>
      <c r="P17" s="13">
        <f>$M17+$N17-$O17-$Q17</f>
      </c>
      <c r="Q17" s="13">
        <f>+1*SUMIFS($Q:$Q,$B:$B,"&gt;=4770",$B:$B,"&lt;=4789")</f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CF43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17.7109375" customWidth="true"/>
    <col min="14" max="14" width="17.7109375" customWidth="true"/>
    <col min="15" max="15" width="17.7109375" customWidth="true"/>
    <col min="16" max="16" width="17.7109375" customWidth="true"/>
    <col min="17" max="17" width="17.7109375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86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>
      <c r="A3" s="3" t="s">
        <v>87</v>
      </c>
      <c r="B3" s="5">
        <v>601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  <c r="M3" s="4">
        <v>0</v>
      </c>
      <c r="N3" s="4">
        <v>0</v>
      </c>
      <c r="O3" s="4">
        <v>0</v>
      </c>
      <c r="P3" s="4">
        <v>0</v>
      </c>
      <c r="Q3" s="4">
        <f>$M3+$N3-$O3-$P3</f>
      </c>
    </row>
    <row r="4">
      <c r="A4" s="3" t="s">
        <v>88</v>
      </c>
      <c r="B4" s="5">
        <v>602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  <c r="M4" s="4">
        <v>0</v>
      </c>
      <c r="N4" s="4">
        <v>0</v>
      </c>
      <c r="O4" s="4">
        <v>0</v>
      </c>
      <c r="P4" s="4">
        <v>0</v>
      </c>
      <c r="Q4" s="4">
        <f>$M4+$N4-$O4-$P4</f>
      </c>
    </row>
    <row r="5">
      <c r="A5" s="3" t="s">
        <v>89</v>
      </c>
      <c r="B5" s="5">
        <v>603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  <c r="M5" s="4">
        <v>0</v>
      </c>
      <c r="N5" s="4">
        <v>0</v>
      </c>
      <c r="O5" s="4">
        <v>0</v>
      </c>
      <c r="P5" s="4">
        <v>0</v>
      </c>
      <c r="Q5" s="4">
        <f>$M5+$N5-$O5-$P5</f>
      </c>
    </row>
    <row r="6">
      <c r="A6" s="3" t="s">
        <v>90</v>
      </c>
      <c r="B6" s="5">
        <v>604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  <c r="M6" s="4">
        <v>0</v>
      </c>
      <c r="N6" s="4">
        <v>0</v>
      </c>
      <c r="O6" s="4">
        <v>0</v>
      </c>
      <c r="P6" s="4">
        <v>0</v>
      </c>
      <c r="Q6" s="4">
        <f>$M6+$N6-$O6-$P6</f>
      </c>
    </row>
    <row r="7">
      <c r="A7" s="3" t="s">
        <v>91</v>
      </c>
      <c r="B7" s="5">
        <v>605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  <c r="M7" s="4">
        <v>0</v>
      </c>
      <c r="N7" s="4">
        <v>0</v>
      </c>
      <c r="O7" s="4">
        <v>0</v>
      </c>
      <c r="P7" s="4">
        <v>0</v>
      </c>
      <c r="Q7" s="4">
        <f>$M7+$N7-$O7-$P7</f>
      </c>
    </row>
    <row r="8">
      <c r="A8" s="3" t="s">
        <v>92</v>
      </c>
      <c r="B8" s="5">
        <v>606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  <c r="M8" s="4">
        <v>0</v>
      </c>
      <c r="N8" s="4">
        <v>0</v>
      </c>
      <c r="O8" s="4">
        <v>0</v>
      </c>
      <c r="P8" s="4">
        <v>0</v>
      </c>
      <c r="Q8" s="4">
        <f>$M8+$N8-$O8-$P8</f>
      </c>
    </row>
    <row r="9">
      <c r="A9" s="3" t="s">
        <v>93</v>
      </c>
      <c r="B9" s="5">
        <v>607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  <c r="M9" s="4">
        <v>0</v>
      </c>
      <c r="N9" s="4">
        <v>0</v>
      </c>
      <c r="O9" s="4">
        <v>0</v>
      </c>
      <c r="P9" s="4">
        <v>0</v>
      </c>
      <c r="Q9" s="4">
        <f>$M9+$N9-$O9-$P9</f>
      </c>
    </row>
    <row r="10">
      <c r="A10" s="3" t="s">
        <v>94</v>
      </c>
      <c r="B10" s="5">
        <v>608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  <c r="M10" s="4">
        <v>0</v>
      </c>
      <c r="N10" s="4">
        <v>0</v>
      </c>
      <c r="O10" s="4">
        <v>0</v>
      </c>
      <c r="P10" s="4">
        <v>0</v>
      </c>
      <c r="Q10" s="4">
        <f>$M10+$N10-$O10-$P10</f>
      </c>
    </row>
    <row r="11">
      <c r="A11" s="3" t="s">
        <v>95</v>
      </c>
      <c r="B11" s="5">
        <v>609</v>
      </c>
      <c r="C11" s="4">
        <v>0</v>
      </c>
      <c r="D11" s="4">
        <v>78156</v>
      </c>
      <c r="E11" s="4">
        <v>78156</v>
      </c>
      <c r="F11" s="4">
        <v>0</v>
      </c>
      <c r="G11" s="4">
        <f>$C11+$D11-$E11-$F11</f>
      </c>
      <c r="M11" s="4">
        <v>0</v>
      </c>
      <c r="N11" s="4">
        <v>0</v>
      </c>
      <c r="O11" s="4">
        <v>0</v>
      </c>
      <c r="P11" s="4">
        <v>0</v>
      </c>
      <c r="Q11" s="4">
        <f>$M11+$N11-$O11-$P11</f>
      </c>
    </row>
    <row r="12">
      <c r="A12" s="3" t="s">
        <v>96</v>
      </c>
      <c r="B12" s="5">
        <v>610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  <c r="M12" s="4">
        <v>0</v>
      </c>
      <c r="N12" s="4">
        <v>0</v>
      </c>
      <c r="O12" s="4">
        <v>0</v>
      </c>
      <c r="P12" s="4">
        <v>0</v>
      </c>
      <c r="Q12" s="4">
        <f>$M12+$N12-$O12-$P12</f>
      </c>
    </row>
    <row r="13">
      <c r="A13" s="3" t="s">
        <v>97</v>
      </c>
      <c r="B13" s="5">
        <v>611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  <c r="M13" s="4">
        <v>0</v>
      </c>
      <c r="N13" s="4">
        <v>0</v>
      </c>
      <c r="O13" s="4">
        <v>0</v>
      </c>
      <c r="P13" s="4">
        <v>0</v>
      </c>
      <c r="Q13" s="4">
        <f>$M13+$N13-$O13-$P13</f>
      </c>
    </row>
    <row r="14">
      <c r="A14" s="6" t="s">
        <v>98</v>
      </c>
      <c r="B14" s="7">
        <v>612</v>
      </c>
      <c r="C14" s="26">
        <f>+1*SUMIFS($C:$C,$B:$B,"&gt;=601",$B:$B,"&lt;=611")</f>
      </c>
      <c r="D14" s="26">
        <f>+1*SUMIFS($D:$D,$B:$B,"&gt;=601",$B:$B,"&lt;=611")</f>
      </c>
      <c r="E14" s="26">
        <f>+1*SUMIFS($E:$E,$B:$B,"&gt;=601",$B:$B,"&lt;=611")</f>
      </c>
      <c r="F14" s="26">
        <f>+1*SUMIFS($F:$F,$B:$B,"&gt;=601",$B:$B,"&lt;=611")</f>
      </c>
      <c r="G14" s="26">
        <f>$C14+$D14-$E14-$F14</f>
      </c>
      <c r="M14" s="26">
        <f>+1*SUMIFS($M:$M,$B:$B,"&gt;=601",$B:$B,"&lt;=611")</f>
      </c>
      <c r="N14" s="26">
        <f>+1*SUMIFS($N:$N,$B:$B,"&gt;=601",$B:$B,"&lt;=611")</f>
      </c>
      <c r="O14" s="26">
        <f>+1*SUMIFS($O:$O,$B:$B,"&gt;=601",$B:$B,"&lt;=611")</f>
      </c>
      <c r="P14" s="26">
        <f>+1*SUMIFS($P:$P,$B:$B,"&gt;=601",$B:$B,"&lt;=611")</f>
      </c>
      <c r="Q14" s="26">
        <f>$M14+$N14-$O14-$P14</f>
      </c>
    </row>
    <row r="1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</row>
    <row r="16">
      <c r="A16" s="3" t="s">
        <v>99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</row>
    <row r="17">
      <c r="A17" s="3" t="s">
        <v>100</v>
      </c>
      <c r="B17" s="5">
        <v>621</v>
      </c>
      <c r="C17" s="4">
        <v>0</v>
      </c>
      <c r="D17" s="4">
        <v>0</v>
      </c>
      <c r="E17" s="4">
        <v>0</v>
      </c>
      <c r="F17" s="4">
        <v>0</v>
      </c>
      <c r="G17" s="4">
        <f>$C17+$D17-$E17-$F17</f>
      </c>
      <c r="M17" s="4">
        <v>0</v>
      </c>
      <c r="N17" s="4">
        <v>0</v>
      </c>
      <c r="O17" s="4">
        <v>0</v>
      </c>
      <c r="P17" s="4">
        <v>0</v>
      </c>
      <c r="Q17" s="4">
        <f>$M17+$N17-$O17-$P17</f>
      </c>
    </row>
    <row r="18">
      <c r="A18" s="3" t="s">
        <v>101</v>
      </c>
      <c r="B18" s="5">
        <v>622</v>
      </c>
      <c r="C18" s="4">
        <v>0</v>
      </c>
      <c r="D18" s="4">
        <v>0</v>
      </c>
      <c r="E18" s="4">
        <v>0</v>
      </c>
      <c r="F18" s="4">
        <v>0</v>
      </c>
      <c r="G18" s="4">
        <f>$C18+$D18-$E18-$F18</f>
      </c>
      <c r="M18" s="4">
        <v>0</v>
      </c>
      <c r="N18" s="4">
        <v>0</v>
      </c>
      <c r="O18" s="4">
        <v>0</v>
      </c>
      <c r="P18" s="4">
        <v>0</v>
      </c>
      <c r="Q18" s="4">
        <f>$M18+$N18-$O18-$P18</f>
      </c>
    </row>
    <row r="19">
      <c r="A19" s="3" t="s">
        <v>102</v>
      </c>
      <c r="B19" s="5">
        <v>623</v>
      </c>
      <c r="C19" s="4">
        <v>0</v>
      </c>
      <c r="D19" s="4">
        <v>0</v>
      </c>
      <c r="E19" s="4">
        <v>0</v>
      </c>
      <c r="F19" s="4">
        <v>0</v>
      </c>
      <c r="G19" s="4">
        <f>$C19+$D19-$E19-$F19</f>
      </c>
      <c r="M19" s="4">
        <v>0</v>
      </c>
      <c r="N19" s="4">
        <v>0</v>
      </c>
      <c r="O19" s="4">
        <v>0</v>
      </c>
      <c r="P19" s="4">
        <v>0</v>
      </c>
      <c r="Q19" s="4">
        <f>$M19+$N19-$O19-$P19</f>
      </c>
    </row>
    <row r="20">
      <c r="A20" s="3" t="s">
        <v>103</v>
      </c>
      <c r="B20" s="5">
        <v>624</v>
      </c>
      <c r="C20" s="4">
        <v>0</v>
      </c>
      <c r="D20" s="4">
        <v>0</v>
      </c>
      <c r="E20" s="4">
        <v>0</v>
      </c>
      <c r="F20" s="4">
        <v>0</v>
      </c>
      <c r="G20" s="4">
        <f>$C20+$D20-$E20-$F20</f>
      </c>
      <c r="M20" s="4">
        <v>0</v>
      </c>
      <c r="N20" s="4">
        <v>0</v>
      </c>
      <c r="O20" s="4">
        <v>0</v>
      </c>
      <c r="P20" s="4">
        <v>0</v>
      </c>
      <c r="Q20" s="4">
        <f>$M20+$N20-$O20-$P20</f>
      </c>
    </row>
    <row r="21">
      <c r="A21" s="3" t="s">
        <v>104</v>
      </c>
      <c r="B21" s="5">
        <v>625</v>
      </c>
      <c r="C21" s="4">
        <v>0</v>
      </c>
      <c r="D21" s="4">
        <v>0</v>
      </c>
      <c r="E21" s="4">
        <v>0</v>
      </c>
      <c r="F21" s="4">
        <v>0</v>
      </c>
      <c r="G21" s="4">
        <f>$C21+$D21-$E21-$F21</f>
      </c>
      <c r="M21" s="4">
        <v>0</v>
      </c>
      <c r="N21" s="4">
        <v>0</v>
      </c>
      <c r="O21" s="4">
        <v>0</v>
      </c>
      <c r="P21" s="4">
        <v>0</v>
      </c>
      <c r="Q21" s="4">
        <f>$M21+$N21-$O21-$P21</f>
      </c>
    </row>
    <row r="22">
      <c r="A22" s="3" t="s">
        <v>105</v>
      </c>
      <c r="B22" s="5">
        <v>626</v>
      </c>
      <c r="C22" s="4">
        <v>0</v>
      </c>
      <c r="D22" s="4">
        <v>0</v>
      </c>
      <c r="E22" s="4">
        <v>0</v>
      </c>
      <c r="F22" s="4">
        <v>0</v>
      </c>
      <c r="G22" s="4">
        <f>$C22+$D22-$E22-$F22</f>
      </c>
      <c r="M22" s="4">
        <v>0</v>
      </c>
      <c r="N22" s="4">
        <v>0</v>
      </c>
      <c r="O22" s="4">
        <v>0</v>
      </c>
      <c r="P22" s="4">
        <v>0</v>
      </c>
      <c r="Q22" s="4">
        <f>$M22+$N22-$O22-$P22</f>
      </c>
    </row>
    <row r="23">
      <c r="A23" s="3" t="s">
        <v>106</v>
      </c>
      <c r="B23" s="5">
        <v>627</v>
      </c>
      <c r="C23" s="4">
        <v>0</v>
      </c>
      <c r="D23" s="4">
        <v>0</v>
      </c>
      <c r="E23" s="4">
        <v>0</v>
      </c>
      <c r="F23" s="4">
        <v>0</v>
      </c>
      <c r="G23" s="4">
        <f>$C23+$D23-$E23-$F23</f>
      </c>
      <c r="M23" s="4">
        <v>0</v>
      </c>
      <c r="N23" s="4">
        <v>0</v>
      </c>
      <c r="O23" s="4">
        <v>0</v>
      </c>
      <c r="P23" s="4">
        <v>0</v>
      </c>
      <c r="Q23" s="4">
        <f>$M23+$N23-$O23-$P23</f>
      </c>
    </row>
    <row r="24">
      <c r="A24" s="3" t="s">
        <v>107</v>
      </c>
      <c r="B24" s="5">
        <v>628</v>
      </c>
      <c r="C24" s="4">
        <v>0</v>
      </c>
      <c r="D24" s="4">
        <v>0</v>
      </c>
      <c r="E24" s="4">
        <v>0</v>
      </c>
      <c r="F24" s="4">
        <v>0</v>
      </c>
      <c r="G24" s="4">
        <f>$C24+$D24-$E24-$F24</f>
      </c>
      <c r="M24" s="4">
        <v>0</v>
      </c>
      <c r="N24" s="4">
        <v>0</v>
      </c>
      <c r="O24" s="4">
        <v>0</v>
      </c>
      <c r="P24" s="4">
        <v>0</v>
      </c>
      <c r="Q24" s="4">
        <f>$M24+$N24-$O24-$P24</f>
      </c>
    </row>
    <row r="25">
      <c r="A25" s="3" t="s">
        <v>108</v>
      </c>
      <c r="B25" s="5">
        <v>629</v>
      </c>
      <c r="C25" s="4">
        <v>0</v>
      </c>
      <c r="D25" s="4">
        <v>0</v>
      </c>
      <c r="E25" s="4">
        <v>0</v>
      </c>
      <c r="F25" s="4">
        <v>0</v>
      </c>
      <c r="G25" s="4">
        <f>$C25+$D25-$E25-$F25</f>
      </c>
      <c r="M25" s="4">
        <v>0</v>
      </c>
      <c r="N25" s="4">
        <v>0</v>
      </c>
      <c r="O25" s="4">
        <v>0</v>
      </c>
      <c r="P25" s="4">
        <v>0</v>
      </c>
      <c r="Q25" s="4">
        <f>$M25+$N25-$O25-$P25</f>
      </c>
    </row>
    <row r="26">
      <c r="A26" s="3" t="s">
        <v>109</v>
      </c>
      <c r="B26" s="5">
        <v>630</v>
      </c>
      <c r="C26" s="4">
        <v>0</v>
      </c>
      <c r="D26" s="4">
        <v>0</v>
      </c>
      <c r="E26" s="4">
        <v>0</v>
      </c>
      <c r="F26" s="4">
        <v>0</v>
      </c>
      <c r="G26" s="4">
        <f>$C26+$D26-$E26-$F26</f>
      </c>
      <c r="M26" s="4">
        <v>0</v>
      </c>
      <c r="N26" s="4">
        <v>0</v>
      </c>
      <c r="O26" s="4">
        <v>0</v>
      </c>
      <c r="P26" s="4">
        <v>0</v>
      </c>
      <c r="Q26" s="4">
        <f>$M26+$N26-$O26-$P26</f>
      </c>
    </row>
    <row r="27">
      <c r="A27" s="3" t="s">
        <v>110</v>
      </c>
      <c r="B27" s="5">
        <v>631</v>
      </c>
      <c r="C27" s="4">
        <v>0</v>
      </c>
      <c r="D27" s="4">
        <v>0</v>
      </c>
      <c r="E27" s="4">
        <v>0</v>
      </c>
      <c r="F27" s="4">
        <v>0</v>
      </c>
      <c r="G27" s="4">
        <f>$C27+$D27-$E27-$F27</f>
      </c>
      <c r="M27" s="4">
        <v>0</v>
      </c>
      <c r="N27" s="4">
        <v>0</v>
      </c>
      <c r="O27" s="4">
        <v>0</v>
      </c>
      <c r="P27" s="4">
        <v>0</v>
      </c>
      <c r="Q27" s="4">
        <f>$M27+$N27-$O27-$P27</f>
      </c>
    </row>
    <row r="28">
      <c r="A28" s="6" t="s">
        <v>111</v>
      </c>
      <c r="B28" s="7">
        <v>632</v>
      </c>
      <c r="C28" s="26">
        <f>+1*SUMIFS($C:$C,$B:$B,"&gt;=621",$B:$B,"&lt;=631")</f>
      </c>
      <c r="D28" s="26">
        <f>+1*SUMIFS($D:$D,$B:$B,"&gt;=621",$B:$B,"&lt;=631")</f>
      </c>
      <c r="E28" s="26">
        <f>+1*SUMIFS($E:$E,$B:$B,"&gt;=621",$B:$B,"&lt;=631")</f>
      </c>
      <c r="F28" s="26">
        <f>+1*SUMIFS($F:$F,$B:$B,"&gt;=621",$B:$B,"&lt;=631")</f>
      </c>
      <c r="G28" s="26">
        <f>$C28+$D28-$E28-$F28</f>
      </c>
      <c r="M28" s="26">
        <f>+1*SUMIFS($M:$M,$B:$B,"&gt;=621",$B:$B,"&lt;=631")</f>
      </c>
      <c r="N28" s="26">
        <f>+1*SUMIFS($N:$N,$B:$B,"&gt;=621",$B:$B,"&lt;=631")</f>
      </c>
      <c r="O28" s="26">
        <f>+1*SUMIFS($O:$O,$B:$B,"&gt;=621",$B:$B,"&lt;=631")</f>
      </c>
      <c r="P28" s="26">
        <f>+1*SUMIFS($P:$P,$B:$B,"&gt;=621",$B:$B,"&lt;=631")</f>
      </c>
      <c r="Q28" s="26">
        <f>$M28+$N28-$O28-$P28</f>
      </c>
    </row>
    <row r="29">
      <c r="A29" s="3"/>
      <c r="C29" s="4">
        <v>0</v>
      </c>
      <c r="D29" s="4">
        <v>0</v>
      </c>
      <c r="E29" s="4">
        <v>0</v>
      </c>
      <c r="F29" s="4">
        <v>0</v>
      </c>
      <c r="G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</row>
    <row r="30">
      <c r="A30" s="3" t="s">
        <v>34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>
      <c r="A31" s="11" t="s">
        <v>112</v>
      </c>
      <c r="B31" s="12">
        <v>641</v>
      </c>
      <c r="C31" s="13">
        <f>+1*SUMIFS($C:$C,$B:$B,"&gt;=601",$B:$B,"&lt;=601")-1*SUMIFS($C:$C,$B:$B,"&gt;=621",$B:$B,"&lt;=621")</f>
      </c>
      <c r="D31" s="13">
        <f>+1*SUMIFS($D:$D,$B:$B,"&gt;=601",$B:$B,"&lt;=601")-1*SUMIFS($D:$D,$B:$B,"&gt;=621",$B:$B,"&lt;=621")</f>
      </c>
      <c r="E31" s="13">
        <f>+1*SUMIFS($E:$E,$B:$B,"&gt;=601",$B:$B,"&lt;=601")-1*SUMIFS($E:$E,$B:$B,"&gt;=621",$B:$B,"&lt;=621")</f>
      </c>
      <c r="F31" s="13">
        <f>+1*SUMIFS($F:$F,$B:$B,"&gt;=601",$B:$B,"&lt;=601")-1*SUMIFS($F:$F,$B:$B,"&gt;=621",$B:$B,"&lt;=621")</f>
      </c>
      <c r="G31" s="13">
        <f>$C31+$D31-$E31-$F31</f>
      </c>
      <c r="M31" s="13">
        <f>+1*SUMIFS($M:$M,$B:$B,"&gt;=601",$B:$B,"&lt;=601")-1*SUMIFS($M:$M,$B:$B,"&gt;=621",$B:$B,"&lt;=621")</f>
      </c>
      <c r="N31" s="13">
        <f>+1*SUMIFS($N:$N,$B:$B,"&gt;=601",$B:$B,"&lt;=601")-1*SUMIFS($N:$N,$B:$B,"&gt;=621",$B:$B,"&lt;=621")</f>
      </c>
      <c r="O31" s="13">
        <f>+1*SUMIFS($O:$O,$B:$B,"&gt;=601",$B:$B,"&lt;=601")-1*SUMIFS($O:$O,$B:$B,"&gt;=621",$B:$B,"&lt;=621")</f>
      </c>
      <c r="P31" s="13">
        <f>+1*SUMIFS($P:$P,$B:$B,"&gt;=601",$B:$B,"&lt;=601")-1*SUMIFS($P:$P,$B:$B,"&gt;=621",$B:$B,"&lt;=621")</f>
      </c>
      <c r="Q31" s="13">
        <f>$M31+$N31-$O31-$P31</f>
      </c>
    </row>
    <row r="32">
      <c r="A32" s="11" t="s">
        <v>113</v>
      </c>
      <c r="B32" s="12">
        <v>642</v>
      </c>
      <c r="C32" s="13">
        <f>+1*SUMIFS($C:$C,$B:$B,"&gt;=602",$B:$B,"&lt;=602")-1*SUMIFS($C:$C,$B:$B,"&gt;=622",$B:$B,"&lt;=622")</f>
      </c>
      <c r="D32" s="13">
        <f>+1*SUMIFS($D:$D,$B:$B,"&gt;=602",$B:$B,"&lt;=602")-1*SUMIFS($D:$D,$B:$B,"&gt;=622",$B:$B,"&lt;=622")</f>
      </c>
      <c r="E32" s="13">
        <f>+1*SUMIFS($E:$E,$B:$B,"&gt;=602",$B:$B,"&lt;=602")-1*SUMIFS($E:$E,$B:$B,"&gt;=622",$B:$B,"&lt;=622")</f>
      </c>
      <c r="F32" s="13">
        <f>+1*SUMIFS($F:$F,$B:$B,"&gt;=602",$B:$B,"&lt;=602")-1*SUMIFS($F:$F,$B:$B,"&gt;=622",$B:$B,"&lt;=622")</f>
      </c>
      <c r="G32" s="13">
        <f>$C32+$D32-$E32-$F32</f>
      </c>
      <c r="M32" s="13">
        <f>+1*SUMIFS($M:$M,$B:$B,"&gt;=602",$B:$B,"&lt;=602")-1*SUMIFS($M:$M,$B:$B,"&gt;=622",$B:$B,"&lt;=622")</f>
      </c>
      <c r="N32" s="13">
        <f>+1*SUMIFS($N:$N,$B:$B,"&gt;=602",$B:$B,"&lt;=602")-1*SUMIFS($N:$N,$B:$B,"&gt;=622",$B:$B,"&lt;=622")</f>
      </c>
      <c r="O32" s="13">
        <f>+1*SUMIFS($O:$O,$B:$B,"&gt;=602",$B:$B,"&lt;=602")-1*SUMIFS($O:$O,$B:$B,"&gt;=622",$B:$B,"&lt;=622")</f>
      </c>
      <c r="P32" s="13">
        <f>+1*SUMIFS($P:$P,$B:$B,"&gt;=602",$B:$B,"&lt;=602")-1*SUMIFS($P:$P,$B:$B,"&gt;=622",$B:$B,"&lt;=622")</f>
      </c>
      <c r="Q32" s="13">
        <f>$M32+$N32-$O32-$P32</f>
      </c>
    </row>
    <row r="33">
      <c r="A33" s="11" t="s">
        <v>114</v>
      </c>
      <c r="B33" s="12">
        <v>643</v>
      </c>
      <c r="C33" s="13">
        <f>+1*SUMIFS($C:$C,$B:$B,"&gt;=603",$B:$B,"&lt;=603")-1*SUMIFS($C:$C,$B:$B,"&gt;=623",$B:$B,"&lt;=623")</f>
      </c>
      <c r="D33" s="13">
        <f>+1*SUMIFS($D:$D,$B:$B,"&gt;=603",$B:$B,"&lt;=603")-1*SUMIFS($D:$D,$B:$B,"&gt;=623",$B:$B,"&lt;=623")</f>
      </c>
      <c r="E33" s="13">
        <f>+1*SUMIFS($E:$E,$B:$B,"&gt;=603",$B:$B,"&lt;=603")-1*SUMIFS($E:$E,$B:$B,"&gt;=623",$B:$B,"&lt;=623")</f>
      </c>
      <c r="F33" s="13">
        <f>+1*SUMIFS($F:$F,$B:$B,"&gt;=603",$B:$B,"&lt;=603")-1*SUMIFS($F:$F,$B:$B,"&gt;=623",$B:$B,"&lt;=623")</f>
      </c>
      <c r="G33" s="13">
        <f>$C33+$D33-$E33-$F33</f>
      </c>
      <c r="M33" s="13">
        <f>+1*SUMIFS($M:$M,$B:$B,"&gt;=603",$B:$B,"&lt;=603")-1*SUMIFS($M:$M,$B:$B,"&gt;=623",$B:$B,"&lt;=623")</f>
      </c>
      <c r="N33" s="13">
        <f>+1*SUMIFS($N:$N,$B:$B,"&gt;=603",$B:$B,"&lt;=603")-1*SUMIFS($N:$N,$B:$B,"&gt;=623",$B:$B,"&lt;=623")</f>
      </c>
      <c r="O33" s="13">
        <f>+1*SUMIFS($O:$O,$B:$B,"&gt;=603",$B:$B,"&lt;=603")-1*SUMIFS($O:$O,$B:$B,"&gt;=623",$B:$B,"&lt;=623")</f>
      </c>
      <c r="P33" s="13">
        <f>+1*SUMIFS($P:$P,$B:$B,"&gt;=603",$B:$B,"&lt;=603")-1*SUMIFS($P:$P,$B:$B,"&gt;=623",$B:$B,"&lt;=623")</f>
      </c>
      <c r="Q33" s="13">
        <f>$M33+$N33-$O33-$P33</f>
      </c>
    </row>
    <row r="34">
      <c r="A34" s="11" t="s">
        <v>115</v>
      </c>
      <c r="B34" s="12">
        <v>644</v>
      </c>
      <c r="C34" s="13">
        <f>+1*SUMIFS($C:$C,$B:$B,"&gt;=604",$B:$B,"&lt;=604")-1*SUMIFS($C:$C,$B:$B,"&gt;=624",$B:$B,"&lt;=624")</f>
      </c>
      <c r="D34" s="13">
        <f>+1*SUMIFS($D:$D,$B:$B,"&gt;=604",$B:$B,"&lt;=604")-1*SUMIFS($D:$D,$B:$B,"&gt;=624",$B:$B,"&lt;=624")</f>
      </c>
      <c r="E34" s="13">
        <f>+1*SUMIFS($E:$E,$B:$B,"&gt;=604",$B:$B,"&lt;=604")-1*SUMIFS($E:$E,$B:$B,"&gt;=624",$B:$B,"&lt;=624")</f>
      </c>
      <c r="F34" s="13">
        <f>+1*SUMIFS($F:$F,$B:$B,"&gt;=604",$B:$B,"&lt;=604")-1*SUMIFS($F:$F,$B:$B,"&gt;=624",$B:$B,"&lt;=624")</f>
      </c>
      <c r="G34" s="13">
        <f>$C34+$D34-$E34-$F34</f>
      </c>
      <c r="M34" s="13">
        <f>+1*SUMIFS($M:$M,$B:$B,"&gt;=604",$B:$B,"&lt;=604")-1*SUMIFS($M:$M,$B:$B,"&gt;=624",$B:$B,"&lt;=624")</f>
      </c>
      <c r="N34" s="13">
        <f>+1*SUMIFS($N:$N,$B:$B,"&gt;=604",$B:$B,"&lt;=604")-1*SUMIFS($N:$N,$B:$B,"&gt;=624",$B:$B,"&lt;=624")</f>
      </c>
      <c r="O34" s="13">
        <f>+1*SUMIFS($O:$O,$B:$B,"&gt;=604",$B:$B,"&lt;=604")-1*SUMIFS($O:$O,$B:$B,"&gt;=624",$B:$B,"&lt;=624")</f>
      </c>
      <c r="P34" s="13">
        <f>+1*SUMIFS($P:$P,$B:$B,"&gt;=604",$B:$B,"&lt;=604")-1*SUMIFS($P:$P,$B:$B,"&gt;=624",$B:$B,"&lt;=624")</f>
      </c>
      <c r="Q34" s="13">
        <f>$M34+$N34-$O34-$P34</f>
      </c>
    </row>
    <row r="35">
      <c r="A35" s="11" t="s">
        <v>116</v>
      </c>
      <c r="B35" s="12">
        <v>645</v>
      </c>
      <c r="C35" s="13">
        <f>+1*SUMIFS($C:$C,$B:$B,"&gt;=605",$B:$B,"&lt;=605")-1*SUMIFS($C:$C,$B:$B,"&gt;=625",$B:$B,"&lt;=625")</f>
      </c>
      <c r="D35" s="13">
        <f>+1*SUMIFS($D:$D,$B:$B,"&gt;=605",$B:$B,"&lt;=605")-1*SUMIFS($D:$D,$B:$B,"&gt;=625",$B:$B,"&lt;=625")</f>
      </c>
      <c r="E35" s="13">
        <f>+1*SUMIFS($E:$E,$B:$B,"&gt;=605",$B:$B,"&lt;=605")-1*SUMIFS($E:$E,$B:$B,"&gt;=625",$B:$B,"&lt;=625")</f>
      </c>
      <c r="F35" s="13">
        <f>+1*SUMIFS($F:$F,$B:$B,"&gt;=605",$B:$B,"&lt;=605")-1*SUMIFS($F:$F,$B:$B,"&gt;=625",$B:$B,"&lt;=625")</f>
      </c>
      <c r="G35" s="13">
        <f>$C35+$D35-$E35-$F35</f>
      </c>
      <c r="M35" s="13">
        <f>+1*SUMIFS($M:$M,$B:$B,"&gt;=605",$B:$B,"&lt;=605")-1*SUMIFS($M:$M,$B:$B,"&gt;=625",$B:$B,"&lt;=625")</f>
      </c>
      <c r="N35" s="13">
        <f>+1*SUMIFS($N:$N,$B:$B,"&gt;=605",$B:$B,"&lt;=605")-1*SUMIFS($N:$N,$B:$B,"&gt;=625",$B:$B,"&lt;=625")</f>
      </c>
      <c r="O35" s="13">
        <f>+1*SUMIFS($O:$O,$B:$B,"&gt;=605",$B:$B,"&lt;=605")-1*SUMIFS($O:$O,$B:$B,"&gt;=625",$B:$B,"&lt;=625")</f>
      </c>
      <c r="P35" s="13">
        <f>+1*SUMIFS($P:$P,$B:$B,"&gt;=605",$B:$B,"&lt;=605")-1*SUMIFS($P:$P,$B:$B,"&gt;=625",$B:$B,"&lt;=625")</f>
      </c>
      <c r="Q35" s="13">
        <f>$M35+$N35-$O35-$P35</f>
      </c>
    </row>
    <row r="36">
      <c r="A36" s="11" t="s">
        <v>117</v>
      </c>
      <c r="B36" s="12">
        <v>646</v>
      </c>
      <c r="C36" s="13">
        <f>+1*SUMIFS($C:$C,$B:$B,"&gt;=606",$B:$B,"&lt;=606")-1*SUMIFS($C:$C,$B:$B,"&gt;=626",$B:$B,"&lt;=626")</f>
      </c>
      <c r="D36" s="13">
        <f>+1*SUMIFS($D:$D,$B:$B,"&gt;=606",$B:$B,"&lt;=606")-1*SUMIFS($D:$D,$B:$B,"&gt;=626",$B:$B,"&lt;=626")</f>
      </c>
      <c r="E36" s="13">
        <f>+1*SUMIFS($E:$E,$B:$B,"&gt;=606",$B:$B,"&lt;=606")-1*SUMIFS($E:$E,$B:$B,"&gt;=626",$B:$B,"&lt;=626")</f>
      </c>
      <c r="F36" s="13">
        <f>+1*SUMIFS($F:$F,$B:$B,"&gt;=606",$B:$B,"&lt;=606")-1*SUMIFS($F:$F,$B:$B,"&gt;=626",$B:$B,"&lt;=626")</f>
      </c>
      <c r="G36" s="13">
        <f>$C36+$D36-$E36-$F36</f>
      </c>
      <c r="M36" s="13">
        <f>+1*SUMIFS($M:$M,$B:$B,"&gt;=606",$B:$B,"&lt;=606")-1*SUMIFS($M:$M,$B:$B,"&gt;=626",$B:$B,"&lt;=626")</f>
      </c>
      <c r="N36" s="13">
        <f>+1*SUMIFS($N:$N,$B:$B,"&gt;=606",$B:$B,"&lt;=606")-1*SUMIFS($N:$N,$B:$B,"&gt;=626",$B:$B,"&lt;=626")</f>
      </c>
      <c r="O36" s="13">
        <f>+1*SUMIFS($O:$O,$B:$B,"&gt;=606",$B:$B,"&lt;=606")-1*SUMIFS($O:$O,$B:$B,"&gt;=626",$B:$B,"&lt;=626")</f>
      </c>
      <c r="P36" s="13">
        <f>+1*SUMIFS($P:$P,$B:$B,"&gt;=606",$B:$B,"&lt;=606")-1*SUMIFS($P:$P,$B:$B,"&gt;=626",$B:$B,"&lt;=626")</f>
      </c>
      <c r="Q36" s="13">
        <f>$M36+$N36-$O36-$P36</f>
      </c>
    </row>
    <row r="37">
      <c r="A37" s="11" t="s">
        <v>118</v>
      </c>
      <c r="B37" s="12">
        <v>647</v>
      </c>
      <c r="C37" s="13">
        <f>+1*SUMIFS($C:$C,$B:$B,"&gt;=607",$B:$B,"&lt;=607")-1*SUMIFS($C:$C,$B:$B,"&gt;=627",$B:$B,"&lt;=627")</f>
      </c>
      <c r="D37" s="13">
        <f>+1*SUMIFS($D:$D,$B:$B,"&gt;=607",$B:$B,"&lt;=607")-1*SUMIFS($D:$D,$B:$B,"&gt;=627",$B:$B,"&lt;=627")</f>
      </c>
      <c r="E37" s="13">
        <f>+1*SUMIFS($E:$E,$B:$B,"&gt;=607",$B:$B,"&lt;=607")-1*SUMIFS($E:$E,$B:$B,"&gt;=627",$B:$B,"&lt;=627")</f>
      </c>
      <c r="F37" s="13">
        <f>+1*SUMIFS($F:$F,$B:$B,"&gt;=607",$B:$B,"&lt;=607")-1*SUMIFS($F:$F,$B:$B,"&gt;=627",$B:$B,"&lt;=627")</f>
      </c>
      <c r="G37" s="13">
        <f>$C37+$D37-$E37-$F37</f>
      </c>
      <c r="M37" s="13">
        <f>+1*SUMIFS($M:$M,$B:$B,"&gt;=607",$B:$B,"&lt;=607")-1*SUMIFS($M:$M,$B:$B,"&gt;=627",$B:$B,"&lt;=627")</f>
      </c>
      <c r="N37" s="13">
        <f>+1*SUMIFS($N:$N,$B:$B,"&gt;=607",$B:$B,"&lt;=607")-1*SUMIFS($N:$N,$B:$B,"&gt;=627",$B:$B,"&lt;=627")</f>
      </c>
      <c r="O37" s="13">
        <f>+1*SUMIFS($O:$O,$B:$B,"&gt;=607",$B:$B,"&lt;=607")-1*SUMIFS($O:$O,$B:$B,"&gt;=627",$B:$B,"&lt;=627")</f>
      </c>
      <c r="P37" s="13">
        <f>+1*SUMIFS($P:$P,$B:$B,"&gt;=607",$B:$B,"&lt;=607")-1*SUMIFS($P:$P,$B:$B,"&gt;=627",$B:$B,"&lt;=627")</f>
      </c>
      <c r="Q37" s="13">
        <f>$M37+$N37-$O37-$P37</f>
      </c>
    </row>
    <row r="38">
      <c r="A38" s="11" t="s">
        <v>119</v>
      </c>
      <c r="B38" s="12">
        <v>648</v>
      </c>
      <c r="C38" s="13">
        <f>+1*SUMIFS($C:$C,$B:$B,"&gt;=608",$B:$B,"&lt;=608")-1*SUMIFS($C:$C,$B:$B,"&gt;=628",$B:$B,"&lt;=628")</f>
      </c>
      <c r="D38" s="13">
        <f>+1*SUMIFS($D:$D,$B:$B,"&gt;=608",$B:$B,"&lt;=608")-1*SUMIFS($D:$D,$B:$B,"&gt;=628",$B:$B,"&lt;=628")</f>
      </c>
      <c r="E38" s="13">
        <f>+1*SUMIFS($E:$E,$B:$B,"&gt;=608",$B:$B,"&lt;=608")-1*SUMIFS($E:$E,$B:$B,"&gt;=628",$B:$B,"&lt;=628")</f>
      </c>
      <c r="F38" s="13">
        <f>+1*SUMIFS($F:$F,$B:$B,"&gt;=608",$B:$B,"&lt;=608")-1*SUMIFS($F:$F,$B:$B,"&gt;=628",$B:$B,"&lt;=628")</f>
      </c>
      <c r="G38" s="13">
        <f>$C38+$D38-$E38-$F38</f>
      </c>
      <c r="M38" s="13">
        <f>+1*SUMIFS($M:$M,$B:$B,"&gt;=608",$B:$B,"&lt;=608")-1*SUMIFS($M:$M,$B:$B,"&gt;=628",$B:$B,"&lt;=628")</f>
      </c>
      <c r="N38" s="13">
        <f>+1*SUMIFS($N:$N,$B:$B,"&gt;=608",$B:$B,"&lt;=608")-1*SUMIFS($N:$N,$B:$B,"&gt;=628",$B:$B,"&lt;=628")</f>
      </c>
      <c r="O38" s="13">
        <f>+1*SUMIFS($O:$O,$B:$B,"&gt;=608",$B:$B,"&lt;=608")-1*SUMIFS($O:$O,$B:$B,"&gt;=628",$B:$B,"&lt;=628")</f>
      </c>
      <c r="P38" s="13">
        <f>+1*SUMIFS($P:$P,$B:$B,"&gt;=608",$B:$B,"&lt;=608")-1*SUMIFS($P:$P,$B:$B,"&gt;=628",$B:$B,"&lt;=628")</f>
      </c>
      <c r="Q38" s="13">
        <f>$M38+$N38-$O38-$P38</f>
      </c>
    </row>
    <row r="39">
      <c r="A39" s="11" t="s">
        <v>120</v>
      </c>
      <c r="B39" s="12">
        <v>649</v>
      </c>
      <c r="C39" s="13">
        <f>+1*SUMIFS($C:$C,$B:$B,"&gt;=609",$B:$B,"&lt;=609")-1*SUMIFS($C:$C,$B:$B,"&gt;=629",$B:$B,"&lt;=629")</f>
      </c>
      <c r="D39" s="13">
        <f>+1*SUMIFS($D:$D,$B:$B,"&gt;=609",$B:$B,"&lt;=609")-1*SUMIFS($D:$D,$B:$B,"&gt;=629",$B:$B,"&lt;=629")</f>
      </c>
      <c r="E39" s="13">
        <f>+1*SUMIFS($E:$E,$B:$B,"&gt;=609",$B:$B,"&lt;=609")-1*SUMIFS($E:$E,$B:$B,"&gt;=629",$B:$B,"&lt;=629")</f>
      </c>
      <c r="F39" s="13">
        <f>+1*SUMIFS($F:$F,$B:$B,"&gt;=609",$B:$B,"&lt;=609")-1*SUMIFS($F:$F,$B:$B,"&gt;=629",$B:$B,"&lt;=629")</f>
      </c>
      <c r="G39" s="13">
        <f>$C39+$D39-$E39-$F39</f>
      </c>
      <c r="M39" s="13">
        <f>+1*SUMIFS($M:$M,$B:$B,"&gt;=609",$B:$B,"&lt;=609")-1*SUMIFS($M:$M,$B:$B,"&gt;=629",$B:$B,"&lt;=629")</f>
      </c>
      <c r="N39" s="13">
        <f>+1*SUMIFS($N:$N,$B:$B,"&gt;=609",$B:$B,"&lt;=609")-1*SUMIFS($N:$N,$B:$B,"&gt;=629",$B:$B,"&lt;=629")</f>
      </c>
      <c r="O39" s="13">
        <f>+1*SUMIFS($O:$O,$B:$B,"&gt;=609",$B:$B,"&lt;=609")-1*SUMIFS($O:$O,$B:$B,"&gt;=629",$B:$B,"&lt;=629")</f>
      </c>
      <c r="P39" s="13">
        <f>+1*SUMIFS($P:$P,$B:$B,"&gt;=609",$B:$B,"&lt;=609")-1*SUMIFS($P:$P,$B:$B,"&gt;=629",$B:$B,"&lt;=629")</f>
      </c>
      <c r="Q39" s="13">
        <f>$M39+$N39-$O39-$P39</f>
      </c>
    </row>
    <row r="40">
      <c r="A40" s="11" t="s">
        <v>121</v>
      </c>
      <c r="B40" s="12">
        <v>650</v>
      </c>
      <c r="C40" s="13">
        <f>+1*SUMIFS($C:$C,$B:$B,"&gt;=610",$B:$B,"&lt;=610")-1*SUMIFS($C:$C,$B:$B,"&gt;=630",$B:$B,"&lt;=630")</f>
      </c>
      <c r="D40" s="13">
        <f>+1*SUMIFS($D:$D,$B:$B,"&gt;=610",$B:$B,"&lt;=610")-1*SUMIFS($D:$D,$B:$B,"&gt;=630",$B:$B,"&lt;=630")</f>
      </c>
      <c r="E40" s="13">
        <f>+1*SUMIFS($E:$E,$B:$B,"&gt;=610",$B:$B,"&lt;=610")-1*SUMIFS($E:$E,$B:$B,"&gt;=630",$B:$B,"&lt;=630")</f>
      </c>
      <c r="F40" s="13">
        <f>+1*SUMIFS($F:$F,$B:$B,"&gt;=610",$B:$B,"&lt;=610")-1*SUMIFS($F:$F,$B:$B,"&gt;=630",$B:$B,"&lt;=630")</f>
      </c>
      <c r="G40" s="13">
        <f>$C40+$D40-$E40-$F40</f>
      </c>
      <c r="M40" s="13">
        <f>+1*SUMIFS($M:$M,$B:$B,"&gt;=610",$B:$B,"&lt;=610")-1*SUMIFS($M:$M,$B:$B,"&gt;=630",$B:$B,"&lt;=630")</f>
      </c>
      <c r="N40" s="13">
        <f>+1*SUMIFS($N:$N,$B:$B,"&gt;=610",$B:$B,"&lt;=610")-1*SUMIFS($N:$N,$B:$B,"&gt;=630",$B:$B,"&lt;=630")</f>
      </c>
      <c r="O40" s="13">
        <f>+1*SUMIFS($O:$O,$B:$B,"&gt;=610",$B:$B,"&lt;=610")-1*SUMIFS($O:$O,$B:$B,"&gt;=630",$B:$B,"&lt;=630")</f>
      </c>
      <c r="P40" s="13">
        <f>+1*SUMIFS($P:$P,$B:$B,"&gt;=610",$B:$B,"&lt;=610")-1*SUMIFS($P:$P,$B:$B,"&gt;=630",$B:$B,"&lt;=630")</f>
      </c>
      <c r="Q40" s="13">
        <f>$M40+$N40-$O40-$P40</f>
      </c>
    </row>
    <row r="41">
      <c r="A41" s="11" t="s">
        <v>122</v>
      </c>
      <c r="B41" s="12">
        <v>651</v>
      </c>
      <c r="C41" s="13">
        <f>+1*SUMIFS($C:$C,$B:$B,"&gt;=611",$B:$B,"&lt;=611")-1*SUMIFS($C:$C,$B:$B,"&gt;=631",$B:$B,"&lt;=631")</f>
      </c>
      <c r="D41" s="13">
        <f>+1*SUMIFS($D:$D,$B:$B,"&gt;=611",$B:$B,"&lt;=611")-1*SUMIFS($D:$D,$B:$B,"&gt;=631",$B:$B,"&lt;=631")</f>
      </c>
      <c r="E41" s="13">
        <f>+1*SUMIFS($E:$E,$B:$B,"&gt;=611",$B:$B,"&lt;=611")-1*SUMIFS($E:$E,$B:$B,"&gt;=631",$B:$B,"&lt;=631")</f>
      </c>
      <c r="F41" s="13">
        <f>+1*SUMIFS($F:$F,$B:$B,"&gt;=611",$B:$B,"&lt;=611")-1*SUMIFS($F:$F,$B:$B,"&gt;=631",$B:$B,"&lt;=631")</f>
      </c>
      <c r="G41" s="13">
        <f>$C41+$D41-$E41-$F41</f>
      </c>
      <c r="M41" s="13">
        <f>+1*SUMIFS($M:$M,$B:$B,"&gt;=611",$B:$B,"&lt;=611")-1*SUMIFS($M:$M,$B:$B,"&gt;=631",$B:$B,"&lt;=631")</f>
      </c>
      <c r="N41" s="13">
        <f>+1*SUMIFS($N:$N,$B:$B,"&gt;=611",$B:$B,"&lt;=611")-1*SUMIFS($N:$N,$B:$B,"&gt;=631",$B:$B,"&lt;=631")</f>
      </c>
      <c r="O41" s="13">
        <f>+1*SUMIFS($O:$O,$B:$B,"&gt;=611",$B:$B,"&lt;=611")-1*SUMIFS($O:$O,$B:$B,"&gt;=631",$B:$B,"&lt;=631")</f>
      </c>
      <c r="P41" s="13">
        <f>+1*SUMIFS($P:$P,$B:$B,"&gt;=611",$B:$B,"&lt;=611")-1*SUMIFS($P:$P,$B:$B,"&gt;=631",$B:$B,"&lt;=631")</f>
      </c>
      <c r="Q41" s="13">
        <f>$M41+$N41-$O41-$P41</f>
      </c>
    </row>
    <row r="42">
      <c r="A42" s="6" t="s">
        <v>123</v>
      </c>
      <c r="B42" s="7">
        <v>652</v>
      </c>
      <c r="C42" s="26">
        <f>+1*SUMIFS($C:$C,$B:$B,"&gt;=641",$B:$B,"&lt;=651")</f>
      </c>
      <c r="D42" s="26">
        <f>+1*SUMIFS($D:$D,$B:$B,"&gt;=641",$B:$B,"&lt;=651")</f>
      </c>
      <c r="E42" s="26">
        <f>+1*SUMIFS($E:$E,$B:$B,"&gt;=641",$B:$B,"&lt;=651")</f>
      </c>
      <c r="F42" s="26">
        <f>+1*SUMIFS($F:$F,$B:$B,"&gt;=641",$B:$B,"&lt;=651")</f>
      </c>
      <c r="G42" s="26">
        <f>$C42+$D42-$E42-$F42</f>
      </c>
      <c r="M42" s="26">
        <f>+1*SUMIFS($M:$M,$B:$B,"&gt;=641",$B:$B,"&lt;=651")</f>
      </c>
      <c r="N42" s="26">
        <f>+1*SUMIFS($N:$N,$B:$B,"&gt;=641",$B:$B,"&lt;=651")</f>
      </c>
      <c r="O42" s="26">
        <f>+1*SUMIFS($O:$O,$B:$B,"&gt;=641",$B:$B,"&lt;=651")</f>
      </c>
      <c r="P42" s="26">
        <f>+1*SUMIFS($P:$P,$B:$B,"&gt;=641",$B:$B,"&lt;=651")</f>
      </c>
      <c r="Q42" s="26">
        <f>$M42+$N42-$O42-$P42</f>
      </c>
    </row>
    <row r="43">
      <c r="A43" s="3"/>
      <c r="C43" s="4">
        <v>0</v>
      </c>
      <c r="D43" s="4">
        <v>0</v>
      </c>
      <c r="E43" s="4">
        <v>0</v>
      </c>
      <c r="F43" s="4">
        <v>0</v>
      </c>
      <c r="G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F12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3" t="s">
        <v>129</v>
      </c>
      <c r="B3" s="5">
        <v>1211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130</v>
      </c>
      <c r="B4" s="5">
        <v>1212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131</v>
      </c>
      <c r="B5" s="5">
        <v>1213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132</v>
      </c>
      <c r="B6" s="5">
        <v>1214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133</v>
      </c>
      <c r="B7" s="5">
        <v>1215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134</v>
      </c>
      <c r="B8" s="5">
        <v>1216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135</v>
      </c>
      <c r="B9" s="5">
        <v>1217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11" t="s">
        <v>136</v>
      </c>
      <c r="B10" s="12">
        <v>1219</v>
      </c>
      <c r="C10" s="13">
        <f>+1*SUMIFS($C:$C,$B:$B,"&gt;=1211",$B:$B,"&lt;=1218")</f>
      </c>
      <c r="D10" s="13">
        <f>+1*SUMIFS($D:$D,$B:$B,"&gt;=1211",$B:$B,"&lt;=1218")</f>
      </c>
      <c r="E10" s="13">
        <f>+1*SUMIFS($E:$E,$B:$B,"&gt;=1211",$B:$B,"&lt;=1218")</f>
      </c>
      <c r="F10" s="13">
        <f>+1*SUMIFS($F:$F,$B:$B,"&gt;=1211",$B:$B,"&lt;=1218")</f>
      </c>
      <c r="G10" s="13">
        <f>$C10+$D10-$E10-$F10</f>
      </c>
    </row>
    <row r="11">
      <c r="A11" s="3"/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>
      <c r="A12" s="3"/>
      <c r="C12" s="4">
        <v>0</v>
      </c>
      <c r="D12" s="4">
        <v>0</v>
      </c>
      <c r="E12" s="4">
        <v>0</v>
      </c>
      <c r="F12" s="4">
        <v>0</v>
      </c>
      <c r="G12" s="4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F21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/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137</v>
      </c>
      <c r="B3" s="12">
        <v>1511</v>
      </c>
      <c r="C3" s="13">
        <f>+1*SUMIFS($C:$C,$B:$B,"&gt;=1512",$B:$B,"&lt;=1514")</f>
      </c>
      <c r="D3" s="13">
        <f>+1*SUMIFS($D:$D,$B:$B,"&gt;=1512",$B:$B,"&lt;=1514")</f>
      </c>
      <c r="E3" s="13">
        <f>+1*SUMIFS($E:$E,$B:$B,"&gt;=1512",$B:$B,"&lt;=1514")</f>
      </c>
      <c r="F3" s="13">
        <f>+1*SUMIFS($F:$F,$B:$B,"&gt;=1512",$B:$B,"&lt;=1514")</f>
      </c>
      <c r="G3" s="13">
        <f>$C3+$D3-$E3-$F3</f>
      </c>
    </row>
    <row r="4">
      <c r="A4" s="3" t="s">
        <v>138</v>
      </c>
      <c r="B4" s="5">
        <v>1512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139</v>
      </c>
      <c r="B5" s="5">
        <v>1513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140</v>
      </c>
      <c r="B6" s="5">
        <v>1514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141</v>
      </c>
      <c r="B7" s="5">
        <v>1515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142</v>
      </c>
      <c r="B8" s="5">
        <v>1516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143</v>
      </c>
      <c r="B9" s="5">
        <v>1517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144</v>
      </c>
      <c r="B10" s="5">
        <v>1518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145</v>
      </c>
      <c r="B11" s="5">
        <v>1519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146</v>
      </c>
      <c r="B12" s="5">
        <v>1520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3" t="s">
        <v>147</v>
      </c>
      <c r="B13" s="5">
        <v>1521</v>
      </c>
      <c r="C13" s="4">
        <v>0</v>
      </c>
      <c r="D13" s="4">
        <v>0</v>
      </c>
      <c r="E13" s="4">
        <v>0</v>
      </c>
      <c r="F13" s="4">
        <v>0</v>
      </c>
      <c r="G13" s="4">
        <f>$C13+$D13-$E13-$F13</f>
      </c>
    </row>
    <row r="14">
      <c r="A14" s="3" t="s">
        <v>148</v>
      </c>
      <c r="B14" s="5">
        <v>1522</v>
      </c>
      <c r="C14" s="4">
        <v>0</v>
      </c>
      <c r="D14" s="4">
        <v>0</v>
      </c>
      <c r="E14" s="4">
        <v>0</v>
      </c>
      <c r="F14" s="4">
        <v>0</v>
      </c>
      <c r="G14" s="4">
        <f>$C14+$D14-$E14-$F14</f>
      </c>
    </row>
    <row r="15">
      <c r="A15" s="3" t="s">
        <v>149</v>
      </c>
      <c r="B15" s="5">
        <v>1523</v>
      </c>
      <c r="C15" s="4">
        <v>0</v>
      </c>
      <c r="D15" s="4">
        <v>0</v>
      </c>
      <c r="E15" s="4">
        <v>0</v>
      </c>
      <c r="F15" s="4">
        <v>0</v>
      </c>
      <c r="G15" s="4">
        <f>$C15+$D15-$E15-$F15</f>
      </c>
    </row>
    <row r="16">
      <c r="A16" s="6" t="s">
        <v>150</v>
      </c>
      <c r="B16" s="7">
        <v>1529</v>
      </c>
      <c r="C16" s="26">
        <f>+1*SUMIFS($C:$C,$B:$B,"&gt;=1511",$B:$B,"&lt;=1511")+1*SUMIFS($C:$C,$B:$B,"&gt;=1515",$B:$B,"&lt;=1528")</f>
      </c>
      <c r="D16" s="26">
        <f>+1*SUMIFS($D:$D,$B:$B,"&gt;=1511",$B:$B,"&lt;=1511")+1*SUMIFS($D:$D,$B:$B,"&gt;=1515",$B:$B,"&lt;=1528")</f>
      </c>
      <c r="E16" s="26">
        <f>+1*SUMIFS($E:$E,$B:$B,"&gt;=1511",$B:$B,"&lt;=1511")+1*SUMIFS($E:$E,$B:$B,"&gt;=1515",$B:$B,"&lt;=1528")</f>
      </c>
      <c r="F16" s="26">
        <f>+1*SUMIFS($F:$F,$B:$B,"&gt;=1511",$B:$B,"&lt;=1511")+1*SUMIFS($F:$F,$B:$B,"&gt;=1515",$B:$B,"&lt;=1528")</f>
      </c>
      <c r="G16" s="26">
        <f>$C16+$D16-$E16-$F16</f>
      </c>
    </row>
    <row r="17">
      <c r="A17" s="3"/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>
      <c r="A18" s="3"/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>
      <c r="A19" s="3"/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>
      <c r="A20" s="3"/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>
      <c r="A21" s="3"/>
      <c r="C21" s="4">
        <v>0</v>
      </c>
      <c r="D21" s="4">
        <v>0</v>
      </c>
      <c r="E21" s="4">
        <v>0</v>
      </c>
      <c r="F21" s="4">
        <v>0</v>
      </c>
      <c r="G21" s="4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F29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156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>
      <c r="A3" s="11" t="s">
        <v>157</v>
      </c>
      <c r="B3" s="12">
        <v>1611</v>
      </c>
      <c r="C3" s="13">
        <f>+1*SUMIFS($C:$C,$B:$B,"&gt;=1612",$B:$B,"&lt;=1614")</f>
      </c>
      <c r="D3" s="13">
        <f>+1*SUMIFS($D:$D,$B:$B,"&gt;=1612",$B:$B,"&lt;=1614")</f>
      </c>
      <c r="E3" s="13">
        <f>+1*SUMIFS($E:$E,$B:$B,"&gt;=1612",$B:$B,"&lt;=1614")</f>
      </c>
      <c r="F3" s="13">
        <f>+1*SUMIFS($F:$F,$B:$B,"&gt;=1612",$B:$B,"&lt;=1614")</f>
      </c>
      <c r="G3" s="13">
        <f>$C3+$D3+$E3+$F3</f>
      </c>
    </row>
    <row r="4">
      <c r="A4" s="3" t="s">
        <v>158</v>
      </c>
      <c r="B4" s="5">
        <v>1612</v>
      </c>
      <c r="C4" s="4">
        <v>0</v>
      </c>
      <c r="D4" s="4">
        <v>0</v>
      </c>
      <c r="E4" s="4">
        <v>0</v>
      </c>
      <c r="F4" s="4">
        <v>0</v>
      </c>
      <c r="G4" s="4">
        <f>$C4+$D4+$E4+$F4</f>
      </c>
    </row>
    <row r="5">
      <c r="A5" s="3" t="s">
        <v>159</v>
      </c>
      <c r="B5" s="5">
        <v>1613</v>
      </c>
      <c r="C5" s="4">
        <v>0</v>
      </c>
      <c r="D5" s="4">
        <v>0</v>
      </c>
      <c r="E5" s="4">
        <v>0</v>
      </c>
      <c r="F5" s="4">
        <v>0</v>
      </c>
      <c r="G5" s="4">
        <f>$C5+$D5+$E5+$F5</f>
      </c>
    </row>
    <row r="6">
      <c r="A6" s="3" t="s">
        <v>160</v>
      </c>
      <c r="B6" s="5">
        <v>1614</v>
      </c>
      <c r="C6" s="4">
        <v>0</v>
      </c>
      <c r="D6" s="4">
        <v>0</v>
      </c>
      <c r="E6" s="4">
        <v>0</v>
      </c>
      <c r="F6" s="4">
        <v>0</v>
      </c>
      <c r="G6" s="4">
        <f>$C6+$D6+$E6+$F6</f>
      </c>
    </row>
    <row r="7">
      <c r="A7" s="3" t="s">
        <v>161</v>
      </c>
      <c r="B7" s="5">
        <v>1615</v>
      </c>
      <c r="C7" s="4">
        <v>0</v>
      </c>
      <c r="D7" s="4">
        <v>0</v>
      </c>
      <c r="E7" s="4">
        <v>0</v>
      </c>
      <c r="F7" s="4">
        <v>0</v>
      </c>
      <c r="G7" s="4">
        <f>$C7+$D7+$E7+$F7</f>
      </c>
    </row>
    <row r="8">
      <c r="A8" s="3" t="s">
        <v>162</v>
      </c>
      <c r="B8" s="5">
        <v>1616</v>
      </c>
      <c r="C8" s="4">
        <v>0</v>
      </c>
      <c r="D8" s="4">
        <v>0</v>
      </c>
      <c r="E8" s="4">
        <v>0</v>
      </c>
      <c r="F8" s="4">
        <v>0</v>
      </c>
      <c r="G8" s="4">
        <f>$C8+$D8+$E8+$F8</f>
      </c>
    </row>
    <row r="9">
      <c r="A9" s="3" t="s">
        <v>163</v>
      </c>
      <c r="B9" s="5">
        <v>1617</v>
      </c>
      <c r="C9" s="4">
        <v>0</v>
      </c>
      <c r="D9" s="4">
        <v>0</v>
      </c>
      <c r="E9" s="4">
        <v>0</v>
      </c>
      <c r="F9" s="4">
        <v>0</v>
      </c>
      <c r="G9" s="4">
        <f>$C9+$D9+$E9+$F9</f>
      </c>
    </row>
    <row r="10">
      <c r="A10" s="3" t="s">
        <v>164</v>
      </c>
      <c r="B10" s="5">
        <v>1618</v>
      </c>
      <c r="C10" s="4">
        <v>0</v>
      </c>
      <c r="D10" s="4">
        <v>0</v>
      </c>
      <c r="E10" s="4">
        <v>0</v>
      </c>
      <c r="F10" s="4">
        <v>0</v>
      </c>
      <c r="G10" s="4">
        <f>$C10+$D10+$E10+$F10</f>
      </c>
    </row>
    <row r="11">
      <c r="A11" s="3" t="s">
        <v>165</v>
      </c>
      <c r="B11" s="5">
        <v>1619</v>
      </c>
      <c r="C11" s="4">
        <v>0</v>
      </c>
      <c r="D11" s="4">
        <v>0</v>
      </c>
      <c r="E11" s="4">
        <v>0</v>
      </c>
      <c r="F11" s="4">
        <v>0</v>
      </c>
      <c r="G11" s="4">
        <f>$C11+$D11+$E11+$F11</f>
      </c>
    </row>
    <row r="12">
      <c r="A12" s="3" t="s">
        <v>166</v>
      </c>
      <c r="B12" s="5">
        <v>1620</v>
      </c>
      <c r="C12" s="4">
        <v>0</v>
      </c>
      <c r="D12" s="4">
        <v>0</v>
      </c>
      <c r="E12" s="4">
        <v>0</v>
      </c>
      <c r="F12" s="4">
        <v>0</v>
      </c>
      <c r="G12" s="4">
        <f>$C12+$D12+$E12+$F12</f>
      </c>
    </row>
    <row r="13">
      <c r="A13" s="3" t="s">
        <v>167</v>
      </c>
      <c r="B13" s="5">
        <v>1621</v>
      </c>
      <c r="C13" s="4">
        <v>0</v>
      </c>
      <c r="D13" s="4">
        <v>0</v>
      </c>
      <c r="E13" s="4">
        <v>0</v>
      </c>
      <c r="F13" s="4">
        <v>0</v>
      </c>
      <c r="G13" s="4">
        <f>$C13+$D13+$E13+$F13</f>
      </c>
    </row>
    <row r="14">
      <c r="A14" s="6" t="s">
        <v>168</v>
      </c>
      <c r="B14" s="7">
        <v>1629</v>
      </c>
      <c r="C14" s="26">
        <f>+1*SUMIFS($C:$C,$B:$B,"&gt;=1611",$B:$B,"&lt;=1611")+1*SUMIFS($C:$C,$B:$B,"&gt;=1615",$B:$B,"&lt;=1628")</f>
      </c>
      <c r="D14" s="26">
        <f>+1*SUMIFS($D:$D,$B:$B,"&gt;=1611",$B:$B,"&lt;=1611")+1*SUMIFS($D:$D,$B:$B,"&gt;=1615",$B:$B,"&lt;=1628")</f>
      </c>
      <c r="E14" s="26">
        <f>+1*SUMIFS($E:$E,$B:$B,"&gt;=1611",$B:$B,"&lt;=1611")+1*SUMIFS($E:$E,$B:$B,"&gt;=1615",$B:$B,"&lt;=1628")</f>
      </c>
      <c r="F14" s="26">
        <f>+1*SUMIFS($F:$F,$B:$B,"&gt;=1611",$B:$B,"&lt;=1611")+1*SUMIFS($F:$F,$B:$B,"&gt;=1615",$B:$B,"&lt;=1628")</f>
      </c>
      <c r="G14" s="26">
        <f>$C14+$D14+$E14+$F14</f>
      </c>
    </row>
    <row r="15">
      <c r="A15" s="3"/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>
      <c r="A16" s="3" t="s">
        <v>169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>
      <c r="A17" s="11" t="s">
        <v>170</v>
      </c>
      <c r="B17" s="12">
        <v>1631</v>
      </c>
      <c r="C17" s="13">
        <f>+1*SUMIFS($C:$C,$B:$B,"&gt;=1632",$B:$B,"&lt;=1634")</f>
      </c>
      <c r="D17" s="13">
        <f>+1*SUMIFS($D:$D,$B:$B,"&gt;=1632",$B:$B,"&lt;=1634")</f>
      </c>
      <c r="E17" s="13">
        <f>+1*SUMIFS($E:$E,$B:$B,"&gt;=1632",$B:$B,"&lt;=1634")</f>
      </c>
      <c r="F17" s="13">
        <f>+1*SUMIFS($F:$F,$B:$B,"&gt;=1632",$B:$B,"&lt;=1634")</f>
      </c>
      <c r="G17" s="13">
        <f>$C17+$D17+$E17+$F17</f>
      </c>
    </row>
    <row r="18">
      <c r="A18" s="3" t="s">
        <v>171</v>
      </c>
      <c r="B18" s="5">
        <v>1632</v>
      </c>
      <c r="C18" s="4">
        <v>0</v>
      </c>
      <c r="D18" s="4">
        <v>0</v>
      </c>
      <c r="E18" s="4">
        <v>0</v>
      </c>
      <c r="F18" s="4">
        <v>0</v>
      </c>
      <c r="G18" s="4">
        <f>$C18+$D18+$E18+$F18</f>
      </c>
    </row>
    <row r="19">
      <c r="A19" s="3" t="s">
        <v>172</v>
      </c>
      <c r="B19" s="5">
        <v>1633</v>
      </c>
      <c r="C19" s="4">
        <v>0</v>
      </c>
      <c r="D19" s="4">
        <v>0</v>
      </c>
      <c r="E19" s="4">
        <v>0</v>
      </c>
      <c r="F19" s="4">
        <v>0</v>
      </c>
      <c r="G19" s="4">
        <f>$C19+$D19+$E19+$F19</f>
      </c>
    </row>
    <row r="20">
      <c r="A20" s="3" t="s">
        <v>173</v>
      </c>
      <c r="B20" s="5">
        <v>1634</v>
      </c>
      <c r="C20" s="4">
        <v>244468</v>
      </c>
      <c r="D20" s="4">
        <v>0</v>
      </c>
      <c r="E20" s="4">
        <v>0</v>
      </c>
      <c r="F20" s="4">
        <v>0</v>
      </c>
      <c r="G20" s="4">
        <f>$C20+$D20+$E20+$F20</f>
      </c>
    </row>
    <row r="21">
      <c r="A21" s="3" t="s">
        <v>174</v>
      </c>
      <c r="B21" s="5">
        <v>1635</v>
      </c>
      <c r="C21" s="4">
        <v>0</v>
      </c>
      <c r="D21" s="4">
        <v>0</v>
      </c>
      <c r="E21" s="4">
        <v>0</v>
      </c>
      <c r="F21" s="4">
        <v>0</v>
      </c>
      <c r="G21" s="4">
        <f>$C21+$D21+$E21+$F21</f>
      </c>
    </row>
    <row r="22">
      <c r="A22" s="3" t="s">
        <v>175</v>
      </c>
      <c r="B22" s="5">
        <v>1636</v>
      </c>
      <c r="C22" s="4">
        <v>0</v>
      </c>
      <c r="D22" s="4">
        <v>0</v>
      </c>
      <c r="E22" s="4">
        <v>0</v>
      </c>
      <c r="F22" s="4">
        <v>0</v>
      </c>
      <c r="G22" s="4">
        <f>$C22+$D22+$E22+$F22</f>
      </c>
    </row>
    <row r="23">
      <c r="A23" s="3" t="s">
        <v>176</v>
      </c>
      <c r="B23" s="5">
        <v>1637</v>
      </c>
      <c r="C23" s="4">
        <v>0</v>
      </c>
      <c r="D23" s="4">
        <v>0</v>
      </c>
      <c r="E23" s="4">
        <v>0</v>
      </c>
      <c r="F23" s="4">
        <v>0</v>
      </c>
      <c r="G23" s="4">
        <f>$C23+$D23+$E23+$F23</f>
      </c>
    </row>
    <row r="24">
      <c r="A24" s="3" t="s">
        <v>177</v>
      </c>
      <c r="B24" s="5">
        <v>1638</v>
      </c>
      <c r="C24" s="4">
        <v>0</v>
      </c>
      <c r="D24" s="4">
        <v>0</v>
      </c>
      <c r="E24" s="4">
        <v>0</v>
      </c>
      <c r="F24" s="4">
        <v>0</v>
      </c>
      <c r="G24" s="4">
        <f>$C24+$D24+$E24+$F24</f>
      </c>
    </row>
    <row r="25">
      <c r="A25" s="3" t="s">
        <v>178</v>
      </c>
      <c r="B25" s="5">
        <v>1639</v>
      </c>
      <c r="C25" s="4">
        <v>0</v>
      </c>
      <c r="D25" s="4">
        <v>0</v>
      </c>
      <c r="E25" s="4">
        <v>0</v>
      </c>
      <c r="F25" s="4">
        <v>0</v>
      </c>
      <c r="G25" s="4">
        <f>$C25+$D25+$E25+$F25</f>
      </c>
    </row>
    <row r="26">
      <c r="A26" s="3" t="s">
        <v>179</v>
      </c>
      <c r="B26" s="5">
        <v>1640</v>
      </c>
      <c r="C26" s="4">
        <v>2088</v>
      </c>
      <c r="D26" s="4">
        <v>0</v>
      </c>
      <c r="E26" s="4">
        <v>0</v>
      </c>
      <c r="F26" s="4">
        <v>0</v>
      </c>
      <c r="G26" s="4">
        <f>$C26+$D26+$E26+$F26</f>
      </c>
    </row>
    <row r="27">
      <c r="A27" s="3" t="s">
        <v>180</v>
      </c>
      <c r="B27" s="5">
        <v>1641</v>
      </c>
      <c r="C27" s="4">
        <v>0</v>
      </c>
      <c r="D27" s="4">
        <v>0</v>
      </c>
      <c r="E27" s="4">
        <v>0</v>
      </c>
      <c r="F27" s="4">
        <v>0</v>
      </c>
      <c r="G27" s="4">
        <f>$C27+$D27+$E27+$F27</f>
      </c>
    </row>
    <row r="28">
      <c r="A28" s="3" t="s">
        <v>181</v>
      </c>
      <c r="B28" s="5">
        <v>1642</v>
      </c>
      <c r="C28" s="4">
        <v>44</v>
      </c>
      <c r="D28" s="4">
        <v>0</v>
      </c>
      <c r="E28" s="4">
        <v>0</v>
      </c>
      <c r="F28" s="4">
        <v>0</v>
      </c>
      <c r="G28" s="4">
        <f>$C28+$D28+$E28+$F28</f>
      </c>
    </row>
    <row r="29">
      <c r="A29" s="6" t="s">
        <v>182</v>
      </c>
      <c r="B29" s="7">
        <v>1649</v>
      </c>
      <c r="C29" s="26">
        <f>+1*SUMIFS($C:$C,$B:$B,"&gt;=1631",$B:$B,"&lt;=1631")+1*SUMIFS($C:$C,$B:$B,"&gt;=1635",$B:$B,"&lt;=1648")</f>
      </c>
      <c r="D29" s="26">
        <f>+1*SUMIFS($D:$D,$B:$B,"&gt;=1631",$B:$B,"&lt;=1631")+1*SUMIFS($D:$D,$B:$B,"&gt;=1635",$B:$B,"&lt;=1648")</f>
      </c>
      <c r="E29" s="26">
        <f>+1*SUMIFS($E:$E,$B:$B,"&gt;=1631",$B:$B,"&lt;=1631")+1*SUMIFS($E:$E,$B:$B,"&gt;=1635",$B:$B,"&lt;=1648")</f>
      </c>
      <c r="F29" s="26">
        <f>+1*SUMIFS($F:$F,$B:$B,"&gt;=1631",$B:$B,"&lt;=1631")+1*SUMIFS($F:$F,$B:$B,"&gt;=1635",$B:$B,"&lt;=1648")</f>
      </c>
      <c r="G29" s="26">
        <f>$C29+$D29+$E29+$F29</f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CF7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0.0" customWidth="true"/>
    <col min="6" max="6" width="0.0" customWidth="true"/>
    <col min="7" max="7" width="0.0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185</v>
      </c>
      <c r="B2" s="5">
        <v>1711</v>
      </c>
      <c r="C2" s="4">
        <v>15636</v>
      </c>
      <c r="D2" s="4">
        <v>11087</v>
      </c>
    </row>
    <row r="3">
      <c r="A3" s="3" t="s">
        <v>186</v>
      </c>
      <c r="B3" s="5">
        <v>1712</v>
      </c>
      <c r="C3" s="4">
        <v>23976</v>
      </c>
      <c r="D3" s="4">
        <v>0</v>
      </c>
    </row>
    <row r="4">
      <c r="A4" s="3" t="s">
        <v>187</v>
      </c>
      <c r="B4" s="5">
        <v>1713</v>
      </c>
      <c r="C4" s="4">
        <v>0</v>
      </c>
      <c r="D4" s="4">
        <v>0</v>
      </c>
    </row>
    <row r="5">
      <c r="A5" s="3" t="s">
        <v>188</v>
      </c>
      <c r="B5" s="5">
        <v>1714</v>
      </c>
      <c r="C5" s="4">
        <v>0</v>
      </c>
      <c r="D5" s="4">
        <v>0</v>
      </c>
    </row>
    <row r="6">
      <c r="A6" s="11" t="s">
        <v>189</v>
      </c>
      <c r="B6" s="12">
        <v>1719</v>
      </c>
      <c r="C6" s="13">
        <f>+1*SUMIFS($C:$C,$B:$B,"&gt;=1711",$B:$B,"&lt;=1718")</f>
      </c>
      <c r="D6" s="13">
        <f>+1*SUMIFS($D:$D,$B:$B,"&gt;=1711",$B:$B,"&lt;=1718")</f>
      </c>
    </row>
    <row r="7">
      <c r="A7" s="3"/>
      <c r="C7" s="4">
        <v>0</v>
      </c>
      <c r="D7" s="4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CF13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190</v>
      </c>
      <c r="B2" s="5">
        <v>1811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</c>
    </row>
    <row r="3">
      <c r="A3" s="3" t="s">
        <v>191</v>
      </c>
      <c r="B3" s="5">
        <v>1812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192</v>
      </c>
      <c r="B4" s="5">
        <v>1813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193</v>
      </c>
      <c r="B5" s="5">
        <v>1814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194</v>
      </c>
      <c r="B6" s="5">
        <v>1815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195</v>
      </c>
      <c r="B7" s="5">
        <v>1816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196</v>
      </c>
      <c r="B8" s="5">
        <v>1817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197</v>
      </c>
      <c r="B9" s="5">
        <v>1818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198</v>
      </c>
      <c r="B10" s="5">
        <v>1819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199</v>
      </c>
      <c r="B11" s="5">
        <v>1820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200</v>
      </c>
      <c r="B12" s="5">
        <v>1821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11" t="s">
        <v>201</v>
      </c>
      <c r="B13" s="12">
        <v>1829</v>
      </c>
      <c r="C13" s="13">
        <f>+1*SUMIFS($C:$C,$B:$B,"&gt;=1811",$B:$B,"&lt;=1828")</f>
      </c>
      <c r="D13" s="13">
        <f>+1*SUMIFS($D:$D,$B:$B,"&gt;=1811",$B:$B,"&lt;=1828")</f>
      </c>
      <c r="E13" s="13">
        <f>+1*SUMIFS($E:$E,$B:$B,"&gt;=1811",$B:$B,"&lt;=1828")</f>
      </c>
      <c r="F13" s="13">
        <f>+1*SUMIFS($F:$F,$B:$B,"&gt;=1811",$B:$B,"&lt;=1828")</f>
      </c>
      <c r="G13" s="13">
        <f>$C13+$D13-$E13-$F13</f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F13"/>
  <sheetViews>
    <sheetView workbookViewId="0">
      <pane xSplit="0.0" ySplit="1" topLeftCell="A2" activePane="bottomRight" state="frozenSplit"/>
    </sheetView>
  </sheetViews>
  <sheetFormatPr defaultRowHeight="15"/>
  <cols>
    <col min="2" max="2" width="5.7109375" customWidth="true"/>
    <col min="1" max="1" width="45.7109375" customWidth="true"/>
    <col min="3" max="3" width="17.7109375" customWidth="true"/>
    <col min="4" max="4" width="17.7109375" customWidth="true"/>
    <col min="5" max="5" width="17.7109375" customWidth="true"/>
    <col min="6" max="6" width="17.7109375" customWidth="true"/>
    <col min="7" max="7" width="17.7109375" customWidth="true"/>
    <col min="8" max="8" width="0.0" customWidth="true"/>
    <col min="9" max="9" width="0.0" customWidth="true"/>
    <col min="10" max="10" width="0.0" customWidth="true"/>
    <col min="11" max="11" width="0.0" customWidth="true"/>
    <col min="12" max="12" width="0.0" customWidth="true"/>
    <col min="13" max="13" width="0.0" customWidth="true"/>
    <col min="14" max="14" width="0.0" customWidth="true"/>
    <col min="15" max="15" width="0.0" customWidth="true"/>
    <col min="16" max="16" width="0.0" customWidth="true"/>
    <col min="17" max="17" width="0.0" customWidth="true"/>
    <col min="18" max="18" width="0.0" customWidth="true"/>
    <col min="19" max="19" width="0.0" customWidth="true"/>
    <col min="20" max="20" width="0.0" customWidth="true"/>
    <col min="21" max="21" width="0.0" customWidth="true"/>
    <col min="22" max="22" width="0.0" customWidth="true"/>
    <col min="23" max="23" width="0.0" customWidth="true"/>
    <col min="24" max="24" width="0.0" customWidth="true"/>
    <col min="25" max="25" width="0.0" customWidth="true"/>
    <col min="26" max="26" width="0.0" customWidth="true"/>
    <col min="27" max="27" width="0.0" customWidth="true"/>
    <col min="28" max="28" width="0.0" customWidth="true"/>
    <col min="29" max="29" width="0.0" customWidth="true"/>
    <col min="30" max="30" width="0.0" customWidth="true"/>
    <col min="31" max="31" width="0.0" customWidth="true"/>
    <col min="32" max="32" width="0.0" customWidth="true"/>
    <col min="33" max="33" width="0.0" customWidth="true"/>
    <col min="34" max="34" width="0.0" customWidth="true"/>
    <col min="35" max="35" width="0.0" customWidth="true"/>
    <col min="36" max="36" width="0.0" customWidth="true"/>
    <col min="37" max="37" width="0.0" customWidth="true"/>
    <col min="38" max="38" width="0.0" customWidth="true"/>
    <col min="39" max="39" width="0.0" customWidth="true"/>
    <col min="40" max="40" width="0.0" customWidth="true"/>
    <col min="41" max="41" width="0.0" customWidth="true"/>
    <col min="42" max="42" width="0.0" customWidth="true"/>
    <col min="43" max="43" width="0.0" customWidth="true"/>
    <col min="44" max="44" width="0.0" customWidth="true"/>
    <col min="45" max="45" width="0.0" customWidth="true"/>
    <col min="46" max="46" width="0.0" customWidth="true"/>
    <col min="47" max="47" width="0.0" customWidth="true"/>
    <col min="48" max="48" width="0.0" customWidth="true"/>
    <col min="49" max="49" width="0.0" customWidth="true"/>
    <col min="50" max="50" width="0.0" customWidth="true"/>
    <col min="51" max="51" width="0.0" customWidth="true"/>
    <col min="52" max="52" width="0.0" customWidth="true"/>
    <col min="53" max="53" width="0.0" customWidth="true"/>
    <col min="54" max="54" width="0.0" customWidth="true"/>
    <col min="55" max="55" width="0.0" customWidth="true"/>
    <col min="56" max="56" width="0.0" customWidth="true"/>
    <col min="57" max="57" width="0.0" customWidth="true"/>
    <col min="58" max="58" width="0.0" customWidth="true"/>
    <col min="59" max="59" width="0.0" customWidth="true"/>
    <col min="60" max="60" width="0.0" customWidth="true"/>
    <col min="61" max="61" width="0.0" customWidth="true"/>
    <col min="62" max="62" width="0.0" customWidth="true"/>
    <col min="63" max="63" width="0.0" customWidth="true"/>
    <col min="64" max="64" width="0.0" customWidth="true"/>
    <col min="65" max="65" width="0.0" customWidth="true"/>
    <col min="66" max="66" width="0.0" customWidth="true"/>
    <col min="67" max="67" width="0.0" customWidth="true"/>
    <col min="68" max="68" width="0.0" customWidth="true"/>
    <col min="69" max="69" width="0.0" customWidth="true"/>
    <col min="70" max="70" width="0.0" customWidth="true"/>
    <col min="71" max="71" width="0.0" customWidth="true"/>
    <col min="72" max="72" width="0.0" customWidth="true"/>
    <col min="73" max="73" width="0.0" customWidth="true"/>
    <col min="74" max="74" width="0.0" customWidth="true"/>
    <col min="75" max="75" width="0.0" customWidth="true"/>
    <col min="76" max="76" width="0.0" customWidth="true"/>
    <col min="77" max="77" width="0.0" customWidth="true"/>
    <col min="78" max="78" width="0.0" customWidth="true"/>
    <col min="79" max="79" width="0.0" customWidth="true"/>
    <col min="80" max="80" width="0.0" customWidth="true"/>
    <col min="81" max="81" width="0.0" customWidth="true"/>
    <col min="82" max="82" width="0.0" customWidth="true"/>
    <col min="83" max="83" width="0.0" customWidth="true"/>
    <col min="84" max="84" width="0.0" customWidth="true"/>
  </cols>
  <sheetData>
    <row r="1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>
      <c r="A2" s="3" t="s">
        <v>202</v>
      </c>
      <c r="B2" s="5">
        <v>1911</v>
      </c>
      <c r="C2" s="4">
        <v>0</v>
      </c>
      <c r="D2" s="4">
        <v>0</v>
      </c>
      <c r="E2" s="4">
        <v>0</v>
      </c>
      <c r="F2" s="4">
        <v>0</v>
      </c>
      <c r="G2" s="4">
        <f>$C2+$D2-$E2-$F2</f>
      </c>
    </row>
    <row r="3">
      <c r="A3" s="3" t="s">
        <v>203</v>
      </c>
      <c r="B3" s="5">
        <v>1912</v>
      </c>
      <c r="C3" s="4">
        <v>0</v>
      </c>
      <c r="D3" s="4">
        <v>0</v>
      </c>
      <c r="E3" s="4">
        <v>0</v>
      </c>
      <c r="F3" s="4">
        <v>0</v>
      </c>
      <c r="G3" s="4">
        <f>$C3+$D3-$E3-$F3</f>
      </c>
    </row>
    <row r="4">
      <c r="A4" s="3" t="s">
        <v>204</v>
      </c>
      <c r="B4" s="5">
        <v>1913</v>
      </c>
      <c r="C4" s="4">
        <v>0</v>
      </c>
      <c r="D4" s="4">
        <v>0</v>
      </c>
      <c r="E4" s="4">
        <v>0</v>
      </c>
      <c r="F4" s="4">
        <v>0</v>
      </c>
      <c r="G4" s="4">
        <f>$C4+$D4-$E4-$F4</f>
      </c>
    </row>
    <row r="5">
      <c r="A5" s="3" t="s">
        <v>205</v>
      </c>
      <c r="B5" s="5">
        <v>1914</v>
      </c>
      <c r="C5" s="4">
        <v>0</v>
      </c>
      <c r="D5" s="4">
        <v>0</v>
      </c>
      <c r="E5" s="4">
        <v>0</v>
      </c>
      <c r="F5" s="4">
        <v>0</v>
      </c>
      <c r="G5" s="4">
        <f>$C5+$D5-$E5-$F5</f>
      </c>
    </row>
    <row r="6">
      <c r="A6" s="3" t="s">
        <v>206</v>
      </c>
      <c r="B6" s="5">
        <v>1915</v>
      </c>
      <c r="C6" s="4">
        <v>0</v>
      </c>
      <c r="D6" s="4">
        <v>0</v>
      </c>
      <c r="E6" s="4">
        <v>0</v>
      </c>
      <c r="F6" s="4">
        <v>0</v>
      </c>
      <c r="G6" s="4">
        <f>$C6+$D6-$E6-$F6</f>
      </c>
    </row>
    <row r="7">
      <c r="A7" s="3" t="s">
        <v>205</v>
      </c>
      <c r="B7" s="5">
        <v>1916</v>
      </c>
      <c r="C7" s="4">
        <v>0</v>
      </c>
      <c r="D7" s="4">
        <v>0</v>
      </c>
      <c r="E7" s="4">
        <v>0</v>
      </c>
      <c r="F7" s="4">
        <v>0</v>
      </c>
      <c r="G7" s="4">
        <f>$C7+$D7-$E7-$F7</f>
      </c>
    </row>
    <row r="8">
      <c r="A8" s="3" t="s">
        <v>207</v>
      </c>
      <c r="B8" s="5">
        <v>1917</v>
      </c>
      <c r="C8" s="4">
        <v>0</v>
      </c>
      <c r="D8" s="4">
        <v>0</v>
      </c>
      <c r="E8" s="4">
        <v>0</v>
      </c>
      <c r="F8" s="4">
        <v>0</v>
      </c>
      <c r="G8" s="4">
        <f>$C8+$D8-$E8-$F8</f>
      </c>
    </row>
    <row r="9">
      <c r="A9" s="3" t="s">
        <v>208</v>
      </c>
      <c r="B9" s="5">
        <v>1918</v>
      </c>
      <c r="C9" s="4">
        <v>0</v>
      </c>
      <c r="D9" s="4">
        <v>0</v>
      </c>
      <c r="E9" s="4">
        <v>0</v>
      </c>
      <c r="F9" s="4">
        <v>0</v>
      </c>
      <c r="G9" s="4">
        <f>$C9+$D9-$E9-$F9</f>
      </c>
    </row>
    <row r="10">
      <c r="A10" s="3" t="s">
        <v>198</v>
      </c>
      <c r="B10" s="5">
        <v>1919</v>
      </c>
      <c r="C10" s="4">
        <v>0</v>
      </c>
      <c r="D10" s="4">
        <v>0</v>
      </c>
      <c r="E10" s="4">
        <v>0</v>
      </c>
      <c r="F10" s="4">
        <v>0</v>
      </c>
      <c r="G10" s="4">
        <f>$C10+$D10-$E10-$F10</f>
      </c>
    </row>
    <row r="11">
      <c r="A11" s="3" t="s">
        <v>209</v>
      </c>
      <c r="B11" s="5">
        <v>1920</v>
      </c>
      <c r="C11" s="4">
        <v>0</v>
      </c>
      <c r="D11" s="4">
        <v>0</v>
      </c>
      <c r="E11" s="4">
        <v>0</v>
      </c>
      <c r="F11" s="4">
        <v>0</v>
      </c>
      <c r="G11" s="4">
        <f>$C11+$D11-$E11-$F11</f>
      </c>
    </row>
    <row r="12">
      <c r="A12" s="3" t="s">
        <v>210</v>
      </c>
      <c r="B12" s="5">
        <v>1921</v>
      </c>
      <c r="C12" s="4">
        <v>0</v>
      </c>
      <c r="D12" s="4">
        <v>0</v>
      </c>
      <c r="E12" s="4">
        <v>0</v>
      </c>
      <c r="F12" s="4">
        <v>0</v>
      </c>
      <c r="G12" s="4">
        <f>$C12+$D12-$E12-$F12</f>
      </c>
    </row>
    <row r="13">
      <c r="A13" s="11" t="s">
        <v>211</v>
      </c>
      <c r="B13" s="12">
        <v>1929</v>
      </c>
      <c r="C13" s="13">
        <f>+1*SUMIFS($C:$C,$B:$B,"&gt;=1911",$B:$B,"&lt;=1928")</f>
      </c>
      <c r="D13" s="13">
        <f>+1*SUMIFS($D:$D,$B:$B,"&gt;=1911",$B:$B,"&lt;=1928")</f>
      </c>
      <c r="E13" s="13">
        <f>+1*SUMIFS($E:$E,$B:$B,"&gt;=1911",$B:$B,"&lt;=1928")</f>
      </c>
      <c r="F13" s="13">
        <f>+1*SUMIFS($F:$F,$B:$B,"&gt;=1911",$B:$B,"&lt;=1928")</f>
      </c>
      <c r="G13" s="13">
        <f>$C13+$D13-$E13-$F13</f>
      </c>
    </row>
  </sheetData>
</worksheet>
</file>