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economy\Desktop\Gradeus, s.r.o\Gradeus, s.r.o - 2020\Gradeus, s.r.o - 2020\"/>
    </mc:Choice>
  </mc:AlternateContent>
  <xr:revisionPtr revIDLastSave="0" documentId="13_ncr:1_{CE727FD2-1F90-47CB-9007-3407EA65B870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EP_2019" sheetId="1" r:id="rId1"/>
    <sheet name="EP 2020" sheetId="2" r:id="rId2"/>
    <sheet name="Hárok3" sheetId="3" r:id="rId3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48" i="1" l="1"/>
  <c r="J370" i="2" l="1"/>
  <c r="G370" i="2"/>
  <c r="F370" i="2"/>
  <c r="E370" i="2"/>
  <c r="K369" i="2"/>
  <c r="J369" i="2"/>
  <c r="I369" i="2"/>
  <c r="H369" i="2"/>
  <c r="K368" i="2"/>
  <c r="J368" i="2"/>
  <c r="I368" i="2"/>
  <c r="H368" i="2"/>
  <c r="K367" i="2"/>
  <c r="J367" i="2"/>
  <c r="I367" i="2"/>
  <c r="H367" i="2"/>
  <c r="K366" i="2"/>
  <c r="J366" i="2"/>
  <c r="I366" i="2"/>
  <c r="H366" i="2"/>
  <c r="K365" i="2"/>
  <c r="J365" i="2"/>
  <c r="I365" i="2"/>
  <c r="H365" i="2"/>
  <c r="K364" i="2"/>
  <c r="J364" i="2"/>
  <c r="I364" i="2"/>
  <c r="H364" i="2"/>
  <c r="K363" i="2"/>
  <c r="J363" i="2"/>
  <c r="I363" i="2"/>
  <c r="H363" i="2"/>
  <c r="K362" i="2"/>
  <c r="J362" i="2"/>
  <c r="I362" i="2"/>
  <c r="H362" i="2"/>
  <c r="K361" i="2"/>
  <c r="J361" i="2"/>
  <c r="I361" i="2"/>
  <c r="H361" i="2"/>
  <c r="K360" i="2"/>
  <c r="J360" i="2"/>
  <c r="I360" i="2"/>
  <c r="H360" i="2"/>
  <c r="K359" i="2"/>
  <c r="J359" i="2"/>
  <c r="I359" i="2"/>
  <c r="H359" i="2"/>
  <c r="K358" i="2"/>
  <c r="J358" i="2"/>
  <c r="I358" i="2"/>
  <c r="H358" i="2"/>
  <c r="K357" i="2"/>
  <c r="J357" i="2"/>
  <c r="I357" i="2"/>
  <c r="H357" i="2"/>
  <c r="H370" i="2" s="1"/>
  <c r="K356" i="2"/>
  <c r="H356" i="2"/>
  <c r="G356" i="2"/>
  <c r="F356" i="2"/>
  <c r="E356" i="2"/>
  <c r="K355" i="2"/>
  <c r="J355" i="2"/>
  <c r="I355" i="2"/>
  <c r="H355" i="2"/>
  <c r="K354" i="2"/>
  <c r="J354" i="2"/>
  <c r="I354" i="2"/>
  <c r="H354" i="2"/>
  <c r="K353" i="2"/>
  <c r="J353" i="2"/>
  <c r="I353" i="2"/>
  <c r="H353" i="2"/>
  <c r="K352" i="2"/>
  <c r="J352" i="2"/>
  <c r="I352" i="2"/>
  <c r="H352" i="2"/>
  <c r="K351" i="2"/>
  <c r="J351" i="2"/>
  <c r="I351" i="2"/>
  <c r="H351" i="2"/>
  <c r="K350" i="2"/>
  <c r="J350" i="2"/>
  <c r="I350" i="2"/>
  <c r="H350" i="2"/>
  <c r="K349" i="2"/>
  <c r="J349" i="2"/>
  <c r="I349" i="2"/>
  <c r="H349" i="2"/>
  <c r="K348" i="2"/>
  <c r="J348" i="2"/>
  <c r="I348" i="2"/>
  <c r="H348" i="2"/>
  <c r="K347" i="2"/>
  <c r="J347" i="2"/>
  <c r="I347" i="2"/>
  <c r="H347" i="2"/>
  <c r="K346" i="2"/>
  <c r="J346" i="2"/>
  <c r="I346" i="2"/>
  <c r="H346" i="2"/>
  <c r="K345" i="2"/>
  <c r="J345" i="2"/>
  <c r="J356" i="2" s="1"/>
  <c r="I345" i="2"/>
  <c r="H345" i="2"/>
  <c r="G344" i="2"/>
  <c r="F344" i="2"/>
  <c r="E344" i="2"/>
  <c r="K343" i="2"/>
  <c r="J343" i="2"/>
  <c r="I343" i="2"/>
  <c r="H343" i="2"/>
  <c r="K342" i="2"/>
  <c r="J342" i="2"/>
  <c r="I342" i="2"/>
  <c r="H342" i="2"/>
  <c r="K341" i="2"/>
  <c r="J341" i="2"/>
  <c r="I341" i="2"/>
  <c r="H341" i="2"/>
  <c r="K340" i="2"/>
  <c r="J340" i="2"/>
  <c r="I340" i="2"/>
  <c r="H340" i="2"/>
  <c r="K339" i="2"/>
  <c r="J339" i="2"/>
  <c r="I339" i="2"/>
  <c r="H339" i="2"/>
  <c r="K338" i="2"/>
  <c r="J338" i="2"/>
  <c r="I338" i="2"/>
  <c r="H338" i="2"/>
  <c r="K337" i="2"/>
  <c r="J337" i="2"/>
  <c r="I337" i="2"/>
  <c r="H337" i="2"/>
  <c r="K336" i="2"/>
  <c r="J336" i="2"/>
  <c r="I336" i="2"/>
  <c r="H336" i="2"/>
  <c r="K335" i="2"/>
  <c r="J335" i="2"/>
  <c r="I335" i="2"/>
  <c r="H335" i="2"/>
  <c r="K334" i="2"/>
  <c r="J334" i="2"/>
  <c r="I334" i="2"/>
  <c r="H334" i="2"/>
  <c r="K333" i="2"/>
  <c r="K344" i="2" s="1"/>
  <c r="J333" i="2"/>
  <c r="J344" i="2" s="1"/>
  <c r="I333" i="2"/>
  <c r="H333" i="2"/>
  <c r="H344" i="2" s="1"/>
  <c r="H332" i="2"/>
  <c r="G332" i="2"/>
  <c r="G371" i="2" s="1"/>
  <c r="F332" i="2"/>
  <c r="F371" i="2" s="1"/>
  <c r="E332" i="2"/>
  <c r="E371" i="2" s="1"/>
  <c r="J331" i="2"/>
  <c r="K331" i="2" s="1"/>
  <c r="I331" i="2"/>
  <c r="J330" i="2"/>
  <c r="K330" i="2" s="1"/>
  <c r="I330" i="2"/>
  <c r="K329" i="2"/>
  <c r="J329" i="2"/>
  <c r="I329" i="2"/>
  <c r="J328" i="2"/>
  <c r="K328" i="2" s="1"/>
  <c r="I328" i="2"/>
  <c r="J327" i="2"/>
  <c r="K327" i="2" s="1"/>
  <c r="I327" i="2"/>
  <c r="J326" i="2"/>
  <c r="K326" i="2" s="1"/>
  <c r="I326" i="2"/>
  <c r="J325" i="2"/>
  <c r="J332" i="2" s="1"/>
  <c r="J371" i="2" s="1"/>
  <c r="G82" i="2" s="1"/>
  <c r="I325" i="2"/>
  <c r="G317" i="2"/>
  <c r="F317" i="2" s="1"/>
  <c r="G318" i="2" s="1"/>
  <c r="F318" i="2" s="1"/>
  <c r="G319" i="2" s="1"/>
  <c r="F319" i="2" s="1"/>
  <c r="G320" i="2" s="1"/>
  <c r="G311" i="2"/>
  <c r="F311" i="2"/>
  <c r="E311" i="2"/>
  <c r="I311" i="2" s="1"/>
  <c r="I310" i="2"/>
  <c r="H310" i="2"/>
  <c r="I309" i="2"/>
  <c r="H309" i="2"/>
  <c r="I308" i="2"/>
  <c r="H308" i="2"/>
  <c r="I307" i="2"/>
  <c r="H307" i="2"/>
  <c r="I306" i="2"/>
  <c r="H306" i="2"/>
  <c r="H311" i="2" s="1"/>
  <c r="G305" i="2"/>
  <c r="F305" i="2"/>
  <c r="E305" i="2"/>
  <c r="I305" i="2" s="1"/>
  <c r="I304" i="2"/>
  <c r="H304" i="2"/>
  <c r="I303" i="2"/>
  <c r="H303" i="2"/>
  <c r="I302" i="2"/>
  <c r="H302" i="2"/>
  <c r="I301" i="2"/>
  <c r="H301" i="2"/>
  <c r="I300" i="2"/>
  <c r="H300" i="2"/>
  <c r="I299" i="2"/>
  <c r="H299" i="2"/>
  <c r="I298" i="2"/>
  <c r="H298" i="2"/>
  <c r="I297" i="2"/>
  <c r="H297" i="2"/>
  <c r="H305" i="2" s="1"/>
  <c r="G296" i="2"/>
  <c r="F296" i="2"/>
  <c r="E296" i="2"/>
  <c r="I296" i="2" s="1"/>
  <c r="I295" i="2"/>
  <c r="H295" i="2"/>
  <c r="I294" i="2"/>
  <c r="H294" i="2"/>
  <c r="I293" i="2"/>
  <c r="H293" i="2"/>
  <c r="I292" i="2"/>
  <c r="H292" i="2"/>
  <c r="I291" i="2"/>
  <c r="H291" i="2"/>
  <c r="I290" i="2"/>
  <c r="H290" i="2"/>
  <c r="I289" i="2"/>
  <c r="H289" i="2"/>
  <c r="H296" i="2" s="1"/>
  <c r="G288" i="2"/>
  <c r="G312" i="2" s="1"/>
  <c r="F288" i="2"/>
  <c r="F312" i="2" s="1"/>
  <c r="E288" i="2"/>
  <c r="E312" i="2" s="1"/>
  <c r="I287" i="2"/>
  <c r="H287" i="2"/>
  <c r="I286" i="2"/>
  <c r="H286" i="2"/>
  <c r="I285" i="2"/>
  <c r="H285" i="2"/>
  <c r="I284" i="2"/>
  <c r="H284" i="2"/>
  <c r="H288" i="2" s="1"/>
  <c r="H312" i="2" s="1"/>
  <c r="H145" i="2" s="1"/>
  <c r="I283" i="2"/>
  <c r="H283" i="2"/>
  <c r="I272" i="2"/>
  <c r="H272" i="2"/>
  <c r="I271" i="2"/>
  <c r="H270" i="2"/>
  <c r="G269" i="2"/>
  <c r="F268" i="2"/>
  <c r="I265" i="2"/>
  <c r="G265" i="2"/>
  <c r="G267" i="2" s="1"/>
  <c r="G272" i="2" s="1"/>
  <c r="F265" i="2"/>
  <c r="F267" i="2" s="1"/>
  <c r="F272" i="2" s="1"/>
  <c r="E265" i="2"/>
  <c r="E267" i="2" s="1"/>
  <c r="E272" i="2" s="1"/>
  <c r="J257" i="2"/>
  <c r="J258" i="2" s="1"/>
  <c r="J259" i="2" s="1"/>
  <c r="J260" i="2" s="1"/>
  <c r="I256" i="2"/>
  <c r="I257" i="2" s="1"/>
  <c r="I258" i="2" s="1"/>
  <c r="I259" i="2" s="1"/>
  <c r="H255" i="2"/>
  <c r="H256" i="2" s="1"/>
  <c r="H257" i="2" s="1"/>
  <c r="H258" i="2" s="1"/>
  <c r="G254" i="2"/>
  <c r="E254" i="2"/>
  <c r="E255" i="2" s="1"/>
  <c r="G253" i="2"/>
  <c r="F253" i="2"/>
  <c r="F254" i="2" s="1"/>
  <c r="G229" i="2"/>
  <c r="G230" i="2" s="1"/>
  <c r="I208" i="2"/>
  <c r="G168" i="2"/>
  <c r="I168" i="2" s="1"/>
  <c r="G159" i="2"/>
  <c r="G161" i="2" s="1"/>
  <c r="I161" i="2" s="1"/>
  <c r="F155" i="2"/>
  <c r="F151" i="2"/>
  <c r="I151" i="2" s="1"/>
  <c r="I144" i="2"/>
  <c r="I143" i="2"/>
  <c r="I142" i="2"/>
  <c r="J145" i="2" s="1"/>
  <c r="I141" i="2"/>
  <c r="C140" i="2"/>
  <c r="E141" i="2" s="1"/>
  <c r="D141" i="2" s="1"/>
  <c r="E142" i="2" s="1"/>
  <c r="D142" i="2" s="1"/>
  <c r="E143" i="2" s="1"/>
  <c r="D143" i="2" s="1"/>
  <c r="E144" i="2" s="1"/>
  <c r="F137" i="2"/>
  <c r="I137" i="2" s="1"/>
  <c r="G128" i="2"/>
  <c r="I128" i="2" s="1"/>
  <c r="F127" i="2"/>
  <c r="F126" i="2"/>
  <c r="I112" i="2"/>
  <c r="G109" i="2"/>
  <c r="I109" i="2" s="1"/>
  <c r="G107" i="2"/>
  <c r="I99" i="2"/>
  <c r="G99" i="2"/>
  <c r="F98" i="2"/>
  <c r="F97" i="2"/>
  <c r="I94" i="2"/>
  <c r="F94" i="2"/>
  <c r="G86" i="2"/>
  <c r="I89" i="2" s="1"/>
  <c r="F85" i="2"/>
  <c r="F84" i="2"/>
  <c r="H81" i="2"/>
  <c r="E81" i="2"/>
  <c r="G80" i="2"/>
  <c r="I80" i="2" s="1"/>
  <c r="G79" i="2"/>
  <c r="I79" i="2" s="1"/>
  <c r="G78" i="2"/>
  <c r="I78" i="2" s="1"/>
  <c r="G77" i="2"/>
  <c r="G81" i="2" s="1"/>
  <c r="D77" i="2"/>
  <c r="C77" i="2" s="1"/>
  <c r="D78" i="2" s="1"/>
  <c r="C78" i="2" s="1"/>
  <c r="D79" i="2" s="1"/>
  <c r="C79" i="2" s="1"/>
  <c r="D80" i="2" s="1"/>
  <c r="F71" i="2"/>
  <c r="F72" i="2" s="1"/>
  <c r="I72" i="2" s="1"/>
  <c r="F67" i="2"/>
  <c r="I67" i="2" s="1"/>
  <c r="G54" i="2"/>
  <c r="I54" i="2" s="1"/>
  <c r="F48" i="2"/>
  <c r="I48" i="2" s="1"/>
  <c r="H41" i="2"/>
  <c r="I27" i="2"/>
  <c r="I17" i="2"/>
  <c r="I16" i="2"/>
  <c r="I18" i="2" s="1"/>
  <c r="I14" i="1"/>
  <c r="I56" i="2" l="1"/>
  <c r="I114" i="2" s="1"/>
  <c r="K370" i="2"/>
  <c r="K325" i="2"/>
  <c r="K332" i="2" s="1"/>
  <c r="K371" i="2" s="1"/>
  <c r="F255" i="2"/>
  <c r="F256" i="2" s="1"/>
  <c r="H254" i="2"/>
  <c r="H170" i="2"/>
  <c r="G53" i="2"/>
  <c r="I171" i="2"/>
  <c r="H371" i="2"/>
  <c r="I77" i="2"/>
  <c r="J81" i="2" s="1"/>
  <c r="I288" i="2"/>
  <c r="G255" i="2"/>
  <c r="G256" i="2" s="1"/>
  <c r="G370" i="1"/>
  <c r="F370" i="1"/>
  <c r="E370" i="1"/>
  <c r="K369" i="1"/>
  <c r="J369" i="1"/>
  <c r="I369" i="1"/>
  <c r="H369" i="1"/>
  <c r="K368" i="1"/>
  <c r="J368" i="1"/>
  <c r="I368" i="1"/>
  <c r="H368" i="1"/>
  <c r="K367" i="1"/>
  <c r="J367" i="1"/>
  <c r="I367" i="1"/>
  <c r="H367" i="1"/>
  <c r="K366" i="1"/>
  <c r="J366" i="1"/>
  <c r="I366" i="1"/>
  <c r="H366" i="1"/>
  <c r="K365" i="1"/>
  <c r="J365" i="1"/>
  <c r="I365" i="1"/>
  <c r="H365" i="1"/>
  <c r="K364" i="1"/>
  <c r="J364" i="1"/>
  <c r="I364" i="1"/>
  <c r="H364" i="1"/>
  <c r="K363" i="1"/>
  <c r="J363" i="1"/>
  <c r="I363" i="1"/>
  <c r="H363" i="1"/>
  <c r="K362" i="1"/>
  <c r="J362" i="1"/>
  <c r="I362" i="1"/>
  <c r="H362" i="1"/>
  <c r="K361" i="1"/>
  <c r="J361" i="1"/>
  <c r="I361" i="1"/>
  <c r="H361" i="1"/>
  <c r="K360" i="1"/>
  <c r="J360" i="1"/>
  <c r="I360" i="1"/>
  <c r="H360" i="1"/>
  <c r="K359" i="1"/>
  <c r="J359" i="1"/>
  <c r="I359" i="1"/>
  <c r="H359" i="1"/>
  <c r="K358" i="1"/>
  <c r="J358" i="1"/>
  <c r="I358" i="1"/>
  <c r="H358" i="1"/>
  <c r="K357" i="1"/>
  <c r="K370" i="1" s="1"/>
  <c r="J357" i="1"/>
  <c r="J370" i="1" s="1"/>
  <c r="I357" i="1"/>
  <c r="H357" i="1"/>
  <c r="H370" i="1" s="1"/>
  <c r="H356" i="1"/>
  <c r="G356" i="1"/>
  <c r="F356" i="1"/>
  <c r="E356" i="1"/>
  <c r="K355" i="1"/>
  <c r="J355" i="1"/>
  <c r="I355" i="1"/>
  <c r="H355" i="1"/>
  <c r="K354" i="1"/>
  <c r="J354" i="1"/>
  <c r="I354" i="1"/>
  <c r="H354" i="1"/>
  <c r="K353" i="1"/>
  <c r="J353" i="1"/>
  <c r="I353" i="1"/>
  <c r="H353" i="1"/>
  <c r="K352" i="1"/>
  <c r="J352" i="1"/>
  <c r="I352" i="1"/>
  <c r="H352" i="1"/>
  <c r="K351" i="1"/>
  <c r="J351" i="1"/>
  <c r="I351" i="1"/>
  <c r="H351" i="1"/>
  <c r="K350" i="1"/>
  <c r="J350" i="1"/>
  <c r="I350" i="1"/>
  <c r="H350" i="1"/>
  <c r="K349" i="1"/>
  <c r="J349" i="1"/>
  <c r="I349" i="1"/>
  <c r="H349" i="1"/>
  <c r="K348" i="1"/>
  <c r="J348" i="1"/>
  <c r="I348" i="1"/>
  <c r="H348" i="1"/>
  <c r="K347" i="1"/>
  <c r="J347" i="1"/>
  <c r="I347" i="1"/>
  <c r="H347" i="1"/>
  <c r="K346" i="1"/>
  <c r="J346" i="1"/>
  <c r="I346" i="1"/>
  <c r="H346" i="1"/>
  <c r="K345" i="1"/>
  <c r="K356" i="1" s="1"/>
  <c r="J345" i="1"/>
  <c r="J356" i="1" s="1"/>
  <c r="I345" i="1"/>
  <c r="H345" i="1"/>
  <c r="H344" i="1"/>
  <c r="G344" i="1"/>
  <c r="F344" i="1"/>
  <c r="E344" i="1"/>
  <c r="K343" i="1"/>
  <c r="J343" i="1"/>
  <c r="I343" i="1"/>
  <c r="H343" i="1"/>
  <c r="K342" i="1"/>
  <c r="J342" i="1"/>
  <c r="I342" i="1"/>
  <c r="H342" i="1"/>
  <c r="K341" i="1"/>
  <c r="J341" i="1"/>
  <c r="I341" i="1"/>
  <c r="H341" i="1"/>
  <c r="K340" i="1"/>
  <c r="J340" i="1"/>
  <c r="I340" i="1"/>
  <c r="H340" i="1"/>
  <c r="K339" i="1"/>
  <c r="J339" i="1"/>
  <c r="I339" i="1"/>
  <c r="H339" i="1"/>
  <c r="K338" i="1"/>
  <c r="J338" i="1"/>
  <c r="I338" i="1"/>
  <c r="H338" i="1"/>
  <c r="K337" i="1"/>
  <c r="J337" i="1"/>
  <c r="I337" i="1"/>
  <c r="H337" i="1"/>
  <c r="K336" i="1"/>
  <c r="J336" i="1"/>
  <c r="I336" i="1"/>
  <c r="H336" i="1"/>
  <c r="K335" i="1"/>
  <c r="J335" i="1"/>
  <c r="I335" i="1"/>
  <c r="H335" i="1"/>
  <c r="K334" i="1"/>
  <c r="J334" i="1"/>
  <c r="I334" i="1"/>
  <c r="H334" i="1"/>
  <c r="K333" i="1"/>
  <c r="K344" i="1" s="1"/>
  <c r="J333" i="1"/>
  <c r="J344" i="1" s="1"/>
  <c r="I333" i="1"/>
  <c r="H333" i="1"/>
  <c r="H332" i="1"/>
  <c r="G332" i="1"/>
  <c r="G371" i="1" s="1"/>
  <c r="F332" i="1"/>
  <c r="F371" i="1" s="1"/>
  <c r="E332" i="1"/>
  <c r="E371" i="1" s="1"/>
  <c r="J331" i="1"/>
  <c r="K331" i="1" s="1"/>
  <c r="I331" i="1"/>
  <c r="J330" i="1"/>
  <c r="K330" i="1" s="1"/>
  <c r="I330" i="1"/>
  <c r="K329" i="1"/>
  <c r="J329" i="1"/>
  <c r="I329" i="1"/>
  <c r="J328" i="1"/>
  <c r="K328" i="1" s="1"/>
  <c r="I328" i="1"/>
  <c r="K327" i="1"/>
  <c r="J327" i="1"/>
  <c r="I327" i="1"/>
  <c r="J326" i="1"/>
  <c r="K326" i="1" s="1"/>
  <c r="I326" i="1"/>
  <c r="J325" i="1"/>
  <c r="K325" i="1" s="1"/>
  <c r="I325" i="1"/>
  <c r="G317" i="1"/>
  <c r="F317" i="1" s="1"/>
  <c r="G318" i="1" s="1"/>
  <c r="F318" i="1" s="1"/>
  <c r="G319" i="1" s="1"/>
  <c r="F319" i="1" s="1"/>
  <c r="G320" i="1" s="1"/>
  <c r="G311" i="1"/>
  <c r="F311" i="1"/>
  <c r="E311" i="1"/>
  <c r="I311" i="1" s="1"/>
  <c r="I310" i="1"/>
  <c r="H310" i="1"/>
  <c r="I309" i="1"/>
  <c r="H309" i="1"/>
  <c r="I308" i="1"/>
  <c r="H308" i="1"/>
  <c r="I307" i="1"/>
  <c r="H307" i="1"/>
  <c r="I306" i="1"/>
  <c r="H306" i="1"/>
  <c r="G305" i="1"/>
  <c r="F305" i="1"/>
  <c r="E305" i="1"/>
  <c r="I305" i="1" s="1"/>
  <c r="I304" i="1"/>
  <c r="H304" i="1"/>
  <c r="I303" i="1"/>
  <c r="H303" i="1"/>
  <c r="I302" i="1"/>
  <c r="H302" i="1"/>
  <c r="I301" i="1"/>
  <c r="H301" i="1"/>
  <c r="I300" i="1"/>
  <c r="H300" i="1"/>
  <c r="I299" i="1"/>
  <c r="H299" i="1"/>
  <c r="I298" i="1"/>
  <c r="H298" i="1"/>
  <c r="I297" i="1"/>
  <c r="H297" i="1"/>
  <c r="H305" i="1" s="1"/>
  <c r="G296" i="1"/>
  <c r="F296" i="1"/>
  <c r="E296" i="1"/>
  <c r="I296" i="1" s="1"/>
  <c r="I295" i="1"/>
  <c r="H295" i="1"/>
  <c r="I294" i="1"/>
  <c r="H294" i="1"/>
  <c r="I293" i="1"/>
  <c r="H293" i="1"/>
  <c r="I292" i="1"/>
  <c r="H292" i="1"/>
  <c r="I291" i="1"/>
  <c r="H291" i="1"/>
  <c r="I290" i="1"/>
  <c r="H290" i="1"/>
  <c r="I289" i="1"/>
  <c r="H289" i="1"/>
  <c r="H288" i="1"/>
  <c r="G288" i="1"/>
  <c r="F288" i="1"/>
  <c r="E288" i="1"/>
  <c r="E312" i="1" s="1"/>
  <c r="I287" i="1"/>
  <c r="H287" i="1"/>
  <c r="I286" i="1"/>
  <c r="H286" i="1"/>
  <c r="I285" i="1"/>
  <c r="H285" i="1"/>
  <c r="I284" i="1"/>
  <c r="H284" i="1"/>
  <c r="I283" i="1"/>
  <c r="H283" i="1"/>
  <c r="H272" i="1"/>
  <c r="I271" i="1"/>
  <c r="H270" i="1"/>
  <c r="G269" i="1"/>
  <c r="F268" i="1"/>
  <c r="I265" i="1"/>
  <c r="I272" i="1" s="1"/>
  <c r="G265" i="1"/>
  <c r="G267" i="1" s="1"/>
  <c r="G272" i="1" s="1"/>
  <c r="F265" i="1"/>
  <c r="F267" i="1" s="1"/>
  <c r="F272" i="1" s="1"/>
  <c r="E265" i="1"/>
  <c r="E267" i="1" s="1"/>
  <c r="E272" i="1" s="1"/>
  <c r="J257" i="1"/>
  <c r="J258" i="1" s="1"/>
  <c r="J259" i="1" s="1"/>
  <c r="J260" i="1" s="1"/>
  <c r="I256" i="1"/>
  <c r="I257" i="1" s="1"/>
  <c r="I258" i="1" s="1"/>
  <c r="I259" i="1" s="1"/>
  <c r="H255" i="1"/>
  <c r="H256" i="1" s="1"/>
  <c r="H257" i="1" s="1"/>
  <c r="H258" i="1" s="1"/>
  <c r="G254" i="1"/>
  <c r="F253" i="1"/>
  <c r="F254" i="1" s="1"/>
  <c r="F255" i="1" s="1"/>
  <c r="F256" i="1" s="1"/>
  <c r="E254" i="1"/>
  <c r="G229" i="1"/>
  <c r="G230" i="1" s="1"/>
  <c r="I208" i="1"/>
  <c r="G168" i="1"/>
  <c r="I168" i="1" s="1"/>
  <c r="G159" i="1"/>
  <c r="G161" i="1" s="1"/>
  <c r="I161" i="1" s="1"/>
  <c r="F155" i="1"/>
  <c r="F151" i="1"/>
  <c r="I151" i="1" s="1"/>
  <c r="I144" i="1"/>
  <c r="I143" i="1"/>
  <c r="I142" i="1"/>
  <c r="I141" i="1"/>
  <c r="C140" i="1"/>
  <c r="E141" i="1" s="1"/>
  <c r="D141" i="1" s="1"/>
  <c r="E142" i="1" s="1"/>
  <c r="D142" i="1" s="1"/>
  <c r="E143" i="1" s="1"/>
  <c r="D143" i="1" s="1"/>
  <c r="E144" i="1" s="1"/>
  <c r="F137" i="1"/>
  <c r="I137" i="1" s="1"/>
  <c r="G128" i="1"/>
  <c r="I128" i="1" s="1"/>
  <c r="F127" i="1"/>
  <c r="F126" i="1"/>
  <c r="I112" i="1"/>
  <c r="G109" i="1"/>
  <c r="I109" i="1" s="1"/>
  <c r="G107" i="1"/>
  <c r="G99" i="1"/>
  <c r="I99" i="1" s="1"/>
  <c r="F98" i="1"/>
  <c r="F97" i="1"/>
  <c r="F94" i="1"/>
  <c r="I94" i="1" s="1"/>
  <c r="G86" i="1"/>
  <c r="I89" i="1" s="1"/>
  <c r="F85" i="1"/>
  <c r="F84" i="1"/>
  <c r="H81" i="1"/>
  <c r="E81" i="1"/>
  <c r="G80" i="1"/>
  <c r="I80" i="1" s="1"/>
  <c r="G79" i="1"/>
  <c r="I79" i="1" s="1"/>
  <c r="G78" i="1"/>
  <c r="I78" i="1" s="1"/>
  <c r="G77" i="1"/>
  <c r="I77" i="1" s="1"/>
  <c r="D77" i="1"/>
  <c r="C77" i="1" s="1"/>
  <c r="D78" i="1" s="1"/>
  <c r="C78" i="1" s="1"/>
  <c r="D79" i="1" s="1"/>
  <c r="C79" i="1" s="1"/>
  <c r="D80" i="1" s="1"/>
  <c r="F71" i="1"/>
  <c r="F72" i="1" s="1"/>
  <c r="I72" i="1" s="1"/>
  <c r="I67" i="1"/>
  <c r="F67" i="1"/>
  <c r="G54" i="1"/>
  <c r="I54" i="1" s="1"/>
  <c r="F48" i="1"/>
  <c r="I48" i="1" s="1"/>
  <c r="H41" i="1"/>
  <c r="I27" i="1"/>
  <c r="I17" i="1"/>
  <c r="I16" i="1"/>
  <c r="I18" i="1" s="1"/>
  <c r="G53" i="1" s="1"/>
  <c r="I173" i="2" l="1"/>
  <c r="F177" i="2" s="1"/>
  <c r="F178" i="2" s="1"/>
  <c r="I178" i="2" s="1"/>
  <c r="G257" i="2"/>
  <c r="K257" i="2" s="1"/>
  <c r="I255" i="2"/>
  <c r="J256" i="2"/>
  <c r="K332" i="1"/>
  <c r="K371" i="1" s="1"/>
  <c r="H311" i="1"/>
  <c r="F312" i="1"/>
  <c r="J145" i="1"/>
  <c r="G312" i="1"/>
  <c r="H296" i="1"/>
  <c r="H312" i="1" s="1"/>
  <c r="H145" i="1" s="1"/>
  <c r="J332" i="1"/>
  <c r="J371" i="1" s="1"/>
  <c r="G82" i="1" s="1"/>
  <c r="H371" i="1"/>
  <c r="I171" i="1"/>
  <c r="I56" i="1"/>
  <c r="I114" i="1" s="1"/>
  <c r="J81" i="1"/>
  <c r="H170" i="1"/>
  <c r="E255" i="1"/>
  <c r="H254" i="1"/>
  <c r="G81" i="1"/>
  <c r="G255" i="1"/>
  <c r="G256" i="1" s="1"/>
  <c r="J256" i="1" s="1"/>
  <c r="G253" i="1"/>
  <c r="I288" i="1"/>
  <c r="I188" i="2" l="1"/>
  <c r="G182" i="2"/>
  <c r="I182" i="2" s="1"/>
  <c r="G185" i="2"/>
  <c r="I185" i="2" s="1"/>
  <c r="I173" i="1"/>
  <c r="I255" i="1"/>
  <c r="G257" i="1"/>
  <c r="K257" i="1" s="1"/>
  <c r="I191" i="2" l="1"/>
  <c r="I195" i="2" s="1"/>
  <c r="I188" i="1"/>
  <c r="F177" i="1"/>
  <c r="F178" i="1" s="1"/>
  <c r="I178" i="1" s="1"/>
  <c r="G185" i="1"/>
  <c r="I185" i="1" s="1"/>
  <c r="G182" i="1"/>
  <c r="I182" i="1" s="1"/>
  <c r="I196" i="2" l="1"/>
  <c r="I201" i="2" s="1"/>
  <c r="I210" i="2" s="1"/>
  <c r="I211" i="2" s="1"/>
  <c r="L248" i="2"/>
  <c r="I213" i="2"/>
  <c r="I191" i="1"/>
  <c r="I195" i="1" s="1"/>
  <c r="I196" i="1" s="1"/>
  <c r="G214" i="1" s="1"/>
  <c r="I214" i="1" s="1"/>
  <c r="G214" i="2" l="1"/>
  <c r="I214" i="2" s="1"/>
  <c r="I218" i="2"/>
  <c r="I218" i="1"/>
  <c r="I201" i="1"/>
  <c r="I210" i="1" s="1"/>
  <c r="I211" i="1" s="1"/>
  <c r="I213" i="1"/>
</calcChain>
</file>

<file path=xl/sharedStrings.xml><?xml version="1.0" encoding="utf-8"?>
<sst xmlns="http://schemas.openxmlformats.org/spreadsheetml/2006/main" count="839" uniqueCount="294">
  <si>
    <t>Koniec účtovného obdobia k:</t>
  </si>
  <si>
    <t>FIRMA:</t>
  </si>
  <si>
    <t>Adresa:</t>
  </si>
  <si>
    <t xml:space="preserve">IČO: </t>
  </si>
  <si>
    <t>SK NACE:</t>
  </si>
  <si>
    <t>DIČ:</t>
  </si>
  <si>
    <r>
      <t xml:space="preserve">Číslo </t>
    </r>
    <r>
      <rPr>
        <b/>
        <sz val="12"/>
        <rFont val="Arial"/>
        <family val="2"/>
        <charset val="238"/>
      </rPr>
      <t>platiteľa</t>
    </r>
    <r>
      <rPr>
        <sz val="12"/>
        <rFont val="Arial"/>
        <family val="2"/>
        <charset val="238"/>
      </rPr>
      <t xml:space="preserve"> IBAN:</t>
    </r>
  </si>
  <si>
    <t xml:space="preserve">VS: </t>
  </si>
  <si>
    <t>1700992019</t>
  </si>
  <si>
    <t>Podklad k vyčísleniu základu dane z príjmu k:</t>
  </si>
  <si>
    <t>Vypracoval:</t>
  </si>
  <si>
    <t>Výnosy</t>
  </si>
  <si>
    <t>Náklady</t>
  </si>
  <si>
    <t>vrátane daňových účtov 59*</t>
  </si>
  <si>
    <t>Náklady na účtoch 59*</t>
  </si>
  <si>
    <t>Náklady bez triedy 59*</t>
  </si>
  <si>
    <t>Výsledok hospodárenia po zdanení</t>
  </si>
  <si>
    <t>Hospodársky výsledok pred zdanením</t>
  </si>
  <si>
    <t>1-  Položky zvyšujúce základ dane</t>
  </si>
  <si>
    <t>501 xxx</t>
  </si>
  <si>
    <t>Nadspotreba PHM</t>
  </si>
  <si>
    <t>riadok 3 Tab. A</t>
  </si>
  <si>
    <t>Reklamné predmety nad 17,- €</t>
  </si>
  <si>
    <t>riadok 6 Tab. A</t>
  </si>
  <si>
    <t>513 xxx</t>
  </si>
  <si>
    <t>Náklady na reprezentáciu</t>
  </si>
  <si>
    <t>549 xxx</t>
  </si>
  <si>
    <t>Manká a škody</t>
  </si>
  <si>
    <t>648 - Ost. výn. z hosp. činnosti</t>
  </si>
  <si>
    <t>Prijaté náhrady:</t>
  </si>
  <si>
    <t xml:space="preserve"> (suma nad prijaté náhrady)</t>
  </si>
  <si>
    <t>riadok 7 Tab. A</t>
  </si>
  <si>
    <t>543 xxx</t>
  </si>
  <si>
    <t>Dary</t>
  </si>
  <si>
    <t>riadok 8 Tab. A</t>
  </si>
  <si>
    <t>505 xxx</t>
  </si>
  <si>
    <t>Tvorba OP k zásobám - strana MD</t>
  </si>
  <si>
    <t>riadok 9 Tab. A</t>
  </si>
  <si>
    <t>547 xxx</t>
  </si>
  <si>
    <t>Tvorba OP k pohľadávka - NN - strana MD</t>
  </si>
  <si>
    <t>Zásoby po dátume spotreby</t>
  </si>
  <si>
    <t>riadok 12 Tab. A</t>
  </si>
  <si>
    <t>Mobily - nedaňovo</t>
  </si>
  <si>
    <t>riadok 15 Tab. A</t>
  </si>
  <si>
    <t>Spotreba materiálu - NN</t>
  </si>
  <si>
    <t>riadok 16 Tab. A</t>
  </si>
  <si>
    <t>512 xxx</t>
  </si>
  <si>
    <t>cestovné NN</t>
  </si>
  <si>
    <t>Ostatné služby - nedaňovo</t>
  </si>
  <si>
    <t>528 xxx</t>
  </si>
  <si>
    <t>Ostatné sociálne náklady</t>
  </si>
  <si>
    <t>Zmluvné pokuty, penále a úroky z omeškania</t>
  </si>
  <si>
    <t>Ostatné pokuty, penále a úroky z omeškania</t>
  </si>
  <si>
    <t>546 xxx</t>
  </si>
  <si>
    <t>Odpis pohľadávky - NN</t>
  </si>
  <si>
    <t>Ostatné náklady z hosp.č. - NN</t>
  </si>
  <si>
    <t>spolu riadok 16</t>
  </si>
  <si>
    <t>Nevyfakturované dodávky a rezervy:</t>
  </si>
  <si>
    <t>na účtovníctvo</t>
  </si>
  <si>
    <t>na ročnú účtovnú závierky</t>
  </si>
  <si>
    <t>na audit</t>
  </si>
  <si>
    <t>...</t>
  </si>
  <si>
    <t>spolu</t>
  </si>
  <si>
    <t>riadok 10 Tab. A</t>
  </si>
  <si>
    <t>Pravidlá nízkej kapitalizácie (§ 21a)</t>
  </si>
  <si>
    <t>úroky z úverov od závislých osôb (AÚ 562)</t>
  </si>
  <si>
    <t>celkové debetné úroky (účet 562)</t>
  </si>
  <si>
    <t>Celkové účtovné odpisy (účet 551)</t>
  </si>
  <si>
    <t>25 % z HV pred zdanením + 562 + 551</t>
  </si>
  <si>
    <t>pripočítateľná položka</t>
  </si>
  <si>
    <t>riadok 13 Tab. A</t>
  </si>
  <si>
    <t>riadok 17 Tab. A.</t>
  </si>
  <si>
    <t>§ 17, ods. (19)</t>
  </si>
  <si>
    <t>Nezaplatené náklady za nájom (518 xxx)</t>
  </si>
  <si>
    <t>Nezaplatené náklady za právne služby (518 xxx)</t>
  </si>
  <si>
    <t>Nezplatené náklady na normy a certifikáty (ISO) (518 xxx)</t>
  </si>
  <si>
    <t>d)</t>
  </si>
  <si>
    <t>Nezaplatené sponzorské (518 xxx)</t>
  </si>
  <si>
    <t>h)</t>
  </si>
  <si>
    <t>Nezaplatená reklama pre obč. združenie, neziskovky</t>
  </si>
  <si>
    <t>Nezaplatené náklady za sprostredkovanie (518 xxx)</t>
  </si>
  <si>
    <t>spolu riadok 140</t>
  </si>
  <si>
    <t>Zaplatené náklady na sprostredkovanie</t>
  </si>
  <si>
    <t>Tržby z predmetu sprostredkovania</t>
  </si>
  <si>
    <t>Náklady na sprostredkovanie</t>
  </si>
  <si>
    <t>Maximálne daňovo uznané náklady (20 %)</t>
  </si>
  <si>
    <t>rozdiel</t>
  </si>
  <si>
    <t>Neuhradené záväzky po splatnosti</t>
  </si>
  <si>
    <t>výška záväzkov</t>
  </si>
  <si>
    <t>Stav PP k:</t>
  </si>
  <si>
    <t>od</t>
  </si>
  <si>
    <t>do</t>
  </si>
  <si>
    <t>Celková PP - sumár k 31.12.2019</t>
  </si>
  <si>
    <t>splatné</t>
  </si>
  <si>
    <t>x</t>
  </si>
  <si>
    <t>splatné do:</t>
  </si>
  <si>
    <t>Kontrolný sumár:</t>
  </si>
  <si>
    <t xml:space="preserve"> = suma tab. PP stl. č. 9</t>
  </si>
  <si>
    <t>Odpisy:</t>
  </si>
  <si>
    <t>účtovné odpisy k:</t>
  </si>
  <si>
    <t>daňové odpisy k:</t>
  </si>
  <si>
    <t>Prerušený daňový odpis</t>
  </si>
  <si>
    <t>Majetok celý poskytnutý na prenájom</t>
  </si>
  <si>
    <t>Tržby za nájom</t>
  </si>
  <si>
    <t>Daňové odpisy majetku</t>
  </si>
  <si>
    <t>Tab. B riadok 3</t>
  </si>
  <si>
    <t>Dotácia k DHM</t>
  </si>
  <si>
    <t>Účet 648 - Dotácie k DHM</t>
  </si>
  <si>
    <t>Daňové rozpustenie</t>
  </si>
  <si>
    <t>Riadok 180</t>
  </si>
  <si>
    <t>Predaný DHM:</t>
  </si>
  <si>
    <t>ÚZC (účet 541)</t>
  </si>
  <si>
    <t>k: 31.12.2019</t>
  </si>
  <si>
    <t>DZC</t>
  </si>
  <si>
    <t>k: 31.12.2018</t>
  </si>
  <si>
    <t>Je to predaj osobného auta alebo nehnuteľnosti?</t>
  </si>
  <si>
    <t>nie</t>
  </si>
  <si>
    <t>(áno alebo nie)</t>
  </si>
  <si>
    <t>Pomerná časť DOv za r. 2019do dňa predaja</t>
  </si>
  <si>
    <t>Tab. B riadok 5</t>
  </si>
  <si>
    <t>DZC po uplatnení pomernej časti</t>
  </si>
  <si>
    <t>Tržba z predaja</t>
  </si>
  <si>
    <t>Rozdiel</t>
  </si>
  <si>
    <t>548 xxx</t>
  </si>
  <si>
    <t>Zmarená investícia celkovo:</t>
  </si>
  <si>
    <t>Počet mesiacov zmarenej investície v aktuálnom roku (1 až 12):</t>
  </si>
  <si>
    <t>POLOŽKY ZVYŠUJÚCE ZÁKLAD DANE - CELKOM</t>
  </si>
  <si>
    <t>2 - Položky znižujúce základ dane</t>
  </si>
  <si>
    <t>665 xxx</t>
  </si>
  <si>
    <t>Výnosy z dlhodobého finančného majektu (dividendy)</t>
  </si>
  <si>
    <t>riadok 210</t>
  </si>
  <si>
    <t>662 xxx</t>
  </si>
  <si>
    <t>Kreditné úroky z bankového účtu (ak bola zrazená daň)</t>
  </si>
  <si>
    <t>riadok 240</t>
  </si>
  <si>
    <t>Opravné položky:</t>
  </si>
  <si>
    <t>Odpočítateľná položka z titulu rozpustenia nedaňovej OP (účet 547 na strane D)</t>
  </si>
  <si>
    <t>Odpočítateľná položka z titulu splnenia daňovej tvorby pri nedaňových OP</t>
  </si>
  <si>
    <t>Ročné odpisy:</t>
  </si>
  <si>
    <t>riadok 250</t>
  </si>
  <si>
    <r>
      <rPr>
        <b/>
        <sz val="10"/>
        <rFont val="Arial"/>
        <family val="2"/>
        <charset val="238"/>
      </rPr>
      <t>Uhradené</t>
    </r>
    <r>
      <rPr>
        <sz val="10"/>
        <rFont val="Arial"/>
        <family val="2"/>
        <charset val="238"/>
      </rPr>
      <t xml:space="preserve"> nájomné za minulé roky</t>
    </r>
  </si>
  <si>
    <r>
      <rPr>
        <b/>
        <sz val="10"/>
        <rFont val="Arial"/>
        <family val="2"/>
        <charset val="238"/>
      </rPr>
      <t>Uhradené</t>
    </r>
    <r>
      <rPr>
        <sz val="10"/>
        <rFont val="Arial"/>
        <family val="2"/>
        <charset val="238"/>
      </rPr>
      <t xml:space="preserve"> náklady za právne služby</t>
    </r>
  </si>
  <si>
    <r>
      <rPr>
        <b/>
        <sz val="10"/>
        <rFont val="Arial"/>
        <family val="2"/>
        <charset val="238"/>
      </rPr>
      <t>Uhradené</t>
    </r>
    <r>
      <rPr>
        <sz val="10"/>
        <rFont val="Arial"/>
        <family val="2"/>
        <charset val="238"/>
      </rPr>
      <t xml:space="preserve"> náklady za účtovníctvo, audit</t>
    </r>
  </si>
  <si>
    <r>
      <rPr>
        <b/>
        <sz val="10"/>
        <rFont val="Arial"/>
        <family val="2"/>
        <charset val="238"/>
      </rPr>
      <t>Uhradené</t>
    </r>
    <r>
      <rPr>
        <sz val="10"/>
        <rFont val="Arial"/>
        <family val="2"/>
        <charset val="238"/>
      </rPr>
      <t xml:space="preserve"> náklady za sprostredkovanie</t>
    </r>
  </si>
  <si>
    <t>Uhradené alebo odpísané záväzky:</t>
  </si>
  <si>
    <t>spolu riadok 270</t>
  </si>
  <si>
    <t>Uhradené záväzky po splatnosti nad 360 dní z predchádzajúceho roku</t>
  </si>
  <si>
    <t>Dátum predch. UZ</t>
  </si>
  <si>
    <t>Uhr. záväzky</t>
  </si>
  <si>
    <t xml:space="preserve">Uhr. záväzky </t>
  </si>
  <si>
    <t>Vyfakturované dodávky a použité rezervy z minulých rokov:</t>
  </si>
  <si>
    <t>na ročnú účtovnú závierku</t>
  </si>
  <si>
    <t>riadok 290</t>
  </si>
  <si>
    <t>ÚZC (účet 541) k:</t>
  </si>
  <si>
    <t>DZC k:</t>
  </si>
  <si>
    <t>áno</t>
  </si>
  <si>
    <t>Pomerná časť DO za r. 2017 do dňa predaja</t>
  </si>
  <si>
    <t>Riadok 290</t>
  </si>
  <si>
    <t>Zmarená investícia z minulýcho rokov (časové rozlíšenie na 36 mesiacov)</t>
  </si>
  <si>
    <t>Celková výška zmarenej investície</t>
  </si>
  <si>
    <t xml:space="preserve">Rok vzniku </t>
  </si>
  <si>
    <t xml:space="preserve">r. </t>
  </si>
  <si>
    <t>Doteraz uplatených počet mesiacov</t>
  </si>
  <si>
    <t>Počet mesiacov uplatnených v akt. roku</t>
  </si>
  <si>
    <t>Odpočítateľná položka v aktuálnom roku</t>
  </si>
  <si>
    <t>spolu riadok 290</t>
  </si>
  <si>
    <t>POLOŽKY ZNIŽUJÚCE ZÁKLAD DANE - CELKOM</t>
  </si>
  <si>
    <t>ZÁKLAD DANE    ( - ) Strata   ( + )  Zisk  - r. 301</t>
  </si>
  <si>
    <t>Autá nad 48 tis. € - počet kusov áut:</t>
  </si>
  <si>
    <t>§17, ods. 34</t>
  </si>
  <si>
    <t>Uplatnený odpis</t>
  </si>
  <si>
    <t>Maximálne uplatniteľný odpis</t>
  </si>
  <si>
    <t>Rozdiel zvyšujúci základ dane</t>
  </si>
  <si>
    <t>riadok 302</t>
  </si>
  <si>
    <r>
      <t xml:space="preserve">Dobrovoľné členské príspevky </t>
    </r>
    <r>
      <rPr>
        <sz val="10"/>
        <rFont val="Arial"/>
        <family val="2"/>
        <charset val="238"/>
      </rPr>
      <t xml:space="preserve"> - §17, ods. 3, pís. n</t>
    </r>
  </si>
  <si>
    <t>Maximálne 30 000 €</t>
  </si>
  <si>
    <t>5 % zo základu dane</t>
  </si>
  <si>
    <t>riadok 303</t>
  </si>
  <si>
    <t>Náklady na víno (pri jednotkovej cene do 17 €)</t>
  </si>
  <si>
    <t>501 xxx - Víno</t>
  </si>
  <si>
    <t>riadok 304</t>
  </si>
  <si>
    <t>Sponzorské</t>
  </si>
  <si>
    <t>518xxx - Sponzorské</t>
  </si>
  <si>
    <t>(daňovo uznané - t.j. zaplatené) - § 17 ods. 19 písm. h)</t>
  </si>
  <si>
    <t>riadok 305</t>
  </si>
  <si>
    <t>518 xxx</t>
  </si>
  <si>
    <t>Sponozorské - nedaňové (nespotrebované)</t>
  </si>
  <si>
    <t>UPRAVENÝ ZÁKLAD DANE    ( - ) Strata   ( + )  Zisk</t>
  </si>
  <si>
    <t>Umorenie daňovej straty r. 410</t>
  </si>
  <si>
    <t>ZÁKLAD DANE PO UMORENÍ r. 500</t>
  </si>
  <si>
    <t>Daň z príjmu 21 % - zaokrúhlená</t>
  </si>
  <si>
    <t>Zápočet daňovej licencie za predchádzajúce 4 roky</t>
  </si>
  <si>
    <t>Daň na úhradu</t>
  </si>
  <si>
    <t>Preddavkovo zaplatené</t>
  </si>
  <si>
    <t>1.Q</t>
  </si>
  <si>
    <t>2.Q</t>
  </si>
  <si>
    <t>3.Q</t>
  </si>
  <si>
    <t>4.Q</t>
  </si>
  <si>
    <t>spolu preddavky</t>
  </si>
  <si>
    <t>Výsledná daň na úhradu</t>
  </si>
  <si>
    <t>daňový preplatok</t>
  </si>
  <si>
    <t>Preddavky na daň na rok 2019:</t>
  </si>
  <si>
    <t>daň na účely určenia preddavkov na daň</t>
  </si>
  <si>
    <t>preddavky na daň z príjmov:</t>
  </si>
  <si>
    <t>Možnosť podielu poukázanej 1 % na osobitné účely (§ 50)</t>
  </si>
  <si>
    <t>Výška príspevku</t>
  </si>
  <si>
    <t>Nevyčerpané dočasné pripočítateľné a odpočítateľné položky:</t>
  </si>
  <si>
    <t>Budúca</t>
  </si>
  <si>
    <t>účet</t>
  </si>
  <si>
    <t>ROK</t>
  </si>
  <si>
    <t>vystavená zmluvná pokuta - do r. 2014</t>
  </si>
  <si>
    <t>r. 2014</t>
  </si>
  <si>
    <t>nezaplatený úrok z omeškania (544) - do r. 2014</t>
  </si>
  <si>
    <t>odpočítateľná položka</t>
  </si>
  <si>
    <t>Doteraz uplatených počet mesiacov do r. 2019</t>
  </si>
  <si>
    <t>Počet mesiacov do budúcich rokov</t>
  </si>
  <si>
    <t>Budúca odpočítateľná položka</t>
  </si>
  <si>
    <t>Doklad č.</t>
  </si>
  <si>
    <t>Dodávateľ</t>
  </si>
  <si>
    <t>splatnosť</t>
  </si>
  <si>
    <t>suma</t>
  </si>
  <si>
    <t>Nezaplatené účtovníctvo, audit</t>
  </si>
  <si>
    <t>r. 2019</t>
  </si>
  <si>
    <t>Nezaplatené  právne služby</t>
  </si>
  <si>
    <t>Nezaplatené sponzorské</t>
  </si>
  <si>
    <t>Nezaplatené nájomné</t>
  </si>
  <si>
    <t>Nezaplatené  sprostredkovanie</t>
  </si>
  <si>
    <t>Daňové straty sa nahrávajú s mínusom, čerpanie sa nahráva s plusom</t>
  </si>
  <si>
    <t>Kladné základy dane sa nahrávajú s plusom</t>
  </si>
  <si>
    <t>daňové straty</t>
  </si>
  <si>
    <t>kladné základy dane</t>
  </si>
  <si>
    <t>Umorenie daňových strát v jednotlivých rokoch</t>
  </si>
  <si>
    <t>Zostatok neumorených strát - v prípade zisku vyčíslenie základu dane</t>
  </si>
  <si>
    <t>možnosť pre r. 2015</t>
  </si>
  <si>
    <t>možnosť pre r. 2016</t>
  </si>
  <si>
    <t>možnosť pre r. 2017</t>
  </si>
  <si>
    <t>možnosť pre r. 2018</t>
  </si>
  <si>
    <t>možnosť pre r. 2019</t>
  </si>
  <si>
    <t>možnosť pre r. 2020</t>
  </si>
  <si>
    <t>možnosť pre r. 2021</t>
  </si>
  <si>
    <t>možnosť pre r. 2022</t>
  </si>
  <si>
    <t>X</t>
  </si>
  <si>
    <t>Daňové licencie</t>
  </si>
  <si>
    <t>sumu započítaných licencií v jednotlivých rokoch nahrávať s mínusom</t>
  </si>
  <si>
    <t>2018</t>
  </si>
  <si>
    <t>základ dane - riadok 500</t>
  </si>
  <si>
    <t>daň - riadok 600</t>
  </si>
  <si>
    <t>výška daňovej licencie</t>
  </si>
  <si>
    <t>daňová licencia na zápočet</t>
  </si>
  <si>
    <t>započítané v roku</t>
  </si>
  <si>
    <t>2016</t>
  </si>
  <si>
    <t>2017</t>
  </si>
  <si>
    <t>Zostatok na zápočet do budúcich. rokov</t>
  </si>
  <si>
    <t>Tabuľka pre rozpusteni záväzkov po splatnosti z r. 2018 - odpočítateľná položka v r. 2019</t>
  </si>
  <si>
    <t>splatnosť:</t>
  </si>
  <si>
    <t>splatené od 11.1.2017 do 5.1.2018</t>
  </si>
  <si>
    <t>splatené od 17.1.2016 do 10.1.2017</t>
  </si>
  <si>
    <t>splatené od 22.1.2015 do 16.1.2016</t>
  </si>
  <si>
    <t>Z minuloročnej tabuľky</t>
  </si>
  <si>
    <t>Zadať pevné čiastky!!</t>
  </si>
  <si>
    <t>číslo fa</t>
  </si>
  <si>
    <t>istina k 31.12.2018</t>
  </si>
  <si>
    <t>Celková výška PP k 31.12.2018</t>
  </si>
  <si>
    <t>Úhrada v r. 2019</t>
  </si>
  <si>
    <t>Odpočítateľná položka</t>
  </si>
  <si>
    <t>Kontrola</t>
  </si>
  <si>
    <t>spolu splatené od 11.1.2017 do 5.1.2018</t>
  </si>
  <si>
    <t>Spolu splatené od 17.1.2016 do 10.1.2017</t>
  </si>
  <si>
    <t>Spolu splatené od 22.1.2015 do 16.1.2016</t>
  </si>
  <si>
    <t>Spolu splatné do 21.1,2015</t>
  </si>
  <si>
    <t>Tabuľka pre záväzky po splatnosti r. 2019</t>
  </si>
  <si>
    <t>Pripočítateľná položka podľa splatnosti:</t>
  </si>
  <si>
    <t>istina k 31.12.2019(suma s DPH)</t>
  </si>
  <si>
    <t>Uplatnená odpočítateľná položka z úhrady v roku 2019 (viď tab. vyššie - stl. č. 7)</t>
  </si>
  <si>
    <t>Výška PP k 31.12.2018 po zohľadnení odp. pol. z úhrad v r. 2019</t>
  </si>
  <si>
    <t>Celkové % tvorby k 31.12.2019</t>
  </si>
  <si>
    <t>Celková výška k 31.12.2019</t>
  </si>
  <si>
    <t>Pripočítateľná položka</t>
  </si>
  <si>
    <t>Spolu splatné od 11.1.2018 do 5.1.2019</t>
  </si>
  <si>
    <t>Spolu splatné od 16.1.2017 do 10.1.2018</t>
  </si>
  <si>
    <t>Spolu splatné od 22.1.2016 do 15.1.2017</t>
  </si>
  <si>
    <t>Spolu splatné do 21.1.2016</t>
  </si>
  <si>
    <t>Legenda:</t>
  </si>
  <si>
    <t>Oranžové políčka nevypĺňať - jedná o vzorce</t>
  </si>
  <si>
    <t>GRADEUS, s.r.o.</t>
  </si>
  <si>
    <t>Čsl. Parašutistov 1, 831 03  Bratislava</t>
  </si>
  <si>
    <t>SK61 8180 5002 2480 2669 4617</t>
  </si>
  <si>
    <t>73.11.0</t>
  </si>
  <si>
    <t>544 xxx</t>
  </si>
  <si>
    <t>545 xxx</t>
  </si>
  <si>
    <t>Nezaplatené náklady za účtovníctvo, audit (518 xxx)</t>
  </si>
  <si>
    <t>PF 2017018, 2018011, 12, 18</t>
  </si>
  <si>
    <t>Branislav Brádler</t>
  </si>
  <si>
    <t>1700992020</t>
  </si>
  <si>
    <t>Daň z príjmu 15 % - zaokrúhlená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</si>
</sst>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#,##0.00\ [$€-1]"/>
    <numFmt numFmtId="165" formatCode="###,###"/>
    <numFmt numFmtId="166" formatCode="#,##0.00\ &quot;€&quot;"/>
    <numFmt numFmtId="167" formatCode="_-* #,##0.00\ [$€-1]_-;\-* #,##0.00\ [$€-1]_-;_-* &quot;-&quot;??\ [$€-1]_-;_-@_-"/>
    <numFmt numFmtId="168" formatCode="_-* #,##0.00\ [$€-41B]_-;\-* #,##0.00\ [$€-41B]_-;_-* &quot;-&quot;??\ [$€-41B]_-;_-@_-"/>
    <numFmt numFmtId="169" formatCode="#,##0\ &quot;€&quot;"/>
  </numFmts>
  <fonts count="25" x14ac:knownFonts="1"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4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22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charset val="238"/>
    </font>
    <font>
      <sz val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b/>
      <u/>
      <sz val="13"/>
      <name val="Arial"/>
      <family val="2"/>
      <charset val="238"/>
    </font>
    <font>
      <b/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 CE"/>
      <family val="2"/>
      <charset val="238"/>
    </font>
    <font>
      <sz val="7"/>
      <name val="Arial"/>
      <family val="2"/>
      <charset val="238"/>
    </font>
    <font>
      <sz val="11"/>
      <name val="Arial"/>
      <family val="2"/>
      <charset val="238"/>
    </font>
    <font>
      <b/>
      <sz val="12"/>
      <name val="Arial CE"/>
      <family val="2"/>
      <charset val="238"/>
    </font>
    <font>
      <b/>
      <sz val="9"/>
      <name val="Arial CE"/>
      <family val="2"/>
      <charset val="238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4" fontId="19" fillId="0" borderId="0" applyFont="0" applyFill="0" applyBorder="0" applyAlignment="0" applyProtection="0"/>
    <xf numFmtId="0" fontId="24" fillId="0" borderId="0"/>
    <xf numFmtId="44" fontId="24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312">
    <xf numFmtId="0" fontId="0" fillId="0" borderId="0" xfId="0"/>
    <xf numFmtId="0" fontId="2" fillId="0" borderId="0" xfId="0" applyFont="1"/>
    <xf numFmtId="0" fontId="3" fillId="0" borderId="0" xfId="0" applyFont="1"/>
    <xf numFmtId="14" fontId="4" fillId="2" borderId="1" xfId="0" applyNumberFormat="1" applyFont="1" applyFill="1" applyBorder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7" fillId="3" borderId="0" xfId="0" applyFont="1" applyFill="1"/>
    <xf numFmtId="0" fontId="9" fillId="0" borderId="0" xfId="0" applyFont="1"/>
    <xf numFmtId="4" fontId="2" fillId="0" borderId="0" xfId="0" applyNumberFormat="1" applyFont="1"/>
    <xf numFmtId="4" fontId="6" fillId="0" borderId="0" xfId="0" applyNumberFormat="1" applyFont="1"/>
    <xf numFmtId="49" fontId="2" fillId="0" borderId="0" xfId="0" applyNumberFormat="1" applyFont="1"/>
    <xf numFmtId="0" fontId="2" fillId="0" borderId="0" xfId="0" applyFont="1" applyAlignment="1">
      <alignment wrapText="1"/>
    </xf>
    <xf numFmtId="0" fontId="11" fillId="0" borderId="0" xfId="0" applyFont="1"/>
    <xf numFmtId="0" fontId="12" fillId="0" borderId="0" xfId="0" applyFont="1"/>
    <xf numFmtId="14" fontId="2" fillId="0" borderId="0" xfId="0" applyNumberFormat="1" applyFont="1"/>
    <xf numFmtId="0" fontId="11" fillId="0" borderId="0" xfId="0" applyFont="1" applyAlignment="1">
      <alignment horizontal="left"/>
    </xf>
    <xf numFmtId="164" fontId="11" fillId="0" borderId="0" xfId="0" applyNumberFormat="1" applyFont="1"/>
    <xf numFmtId="164" fontId="2" fillId="0" borderId="0" xfId="0" applyNumberFormat="1" applyFont="1"/>
    <xf numFmtId="164" fontId="11" fillId="4" borderId="0" xfId="0" applyNumberFormat="1" applyFont="1" applyFill="1"/>
    <xf numFmtId="0" fontId="2" fillId="0" borderId="0" xfId="0" applyFont="1" applyAlignment="1">
      <alignment horizontal="left"/>
    </xf>
    <xf numFmtId="164" fontId="2" fillId="4" borderId="0" xfId="0" applyNumberFormat="1" applyFont="1" applyFill="1"/>
    <xf numFmtId="0" fontId="13" fillId="0" borderId="0" xfId="0" applyFont="1" applyAlignment="1">
      <alignment horizontal="left"/>
    </xf>
    <xf numFmtId="0" fontId="14" fillId="0" borderId="0" xfId="0" applyFont="1"/>
    <xf numFmtId="0" fontId="15" fillId="0" borderId="0" xfId="0" applyFont="1"/>
    <xf numFmtId="165" fontId="2" fillId="0" borderId="0" xfId="0" applyNumberFormat="1" applyFont="1" applyAlignment="1">
      <alignment horizontal="center"/>
    </xf>
    <xf numFmtId="164" fontId="2" fillId="0" borderId="0" xfId="0" applyNumberFormat="1" applyFont="1" applyProtection="1">
      <protection locked="0"/>
    </xf>
    <xf numFmtId="166" fontId="7" fillId="0" borderId="0" xfId="0" applyNumberFormat="1" applyFont="1" applyAlignment="1">
      <alignment horizontal="right" vertical="center"/>
    </xf>
    <xf numFmtId="2" fontId="2" fillId="0" borderId="0" xfId="0" applyNumberFormat="1" applyFont="1" applyAlignment="1" applyProtection="1">
      <alignment horizontal="right"/>
      <protection locked="0"/>
    </xf>
    <xf numFmtId="167" fontId="2" fillId="0" borderId="2" xfId="0" applyNumberFormat="1" applyFont="1" applyBorder="1"/>
    <xf numFmtId="0" fontId="2" fillId="0" borderId="0" xfId="0" applyFont="1" applyProtection="1">
      <protection locked="0"/>
    </xf>
    <xf numFmtId="167" fontId="2" fillId="0" borderId="3" xfId="0" applyNumberFormat="1" applyFont="1" applyBorder="1"/>
    <xf numFmtId="0" fontId="2" fillId="0" borderId="0" xfId="0" applyFont="1" applyAlignment="1">
      <alignment vertical="center"/>
    </xf>
    <xf numFmtId="0" fontId="16" fillId="0" borderId="0" xfId="0" applyFont="1"/>
    <xf numFmtId="164" fontId="16" fillId="0" borderId="1" xfId="0" applyNumberFormat="1" applyFont="1" applyBorder="1"/>
    <xf numFmtId="165" fontId="11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164" fontId="2" fillId="0" borderId="4" xfId="0" applyNumberFormat="1" applyFont="1" applyBorder="1"/>
    <xf numFmtId="0" fontId="2" fillId="0" borderId="0" xfId="0" applyFont="1" applyAlignment="1">
      <alignment horizontal="right"/>
    </xf>
    <xf numFmtId="10" fontId="2" fillId="0" borderId="0" xfId="0" applyNumberFormat="1" applyFont="1"/>
    <xf numFmtId="167" fontId="2" fillId="0" borderId="1" xfId="1" applyNumberFormat="1" applyFont="1" applyFill="1" applyBorder="1"/>
    <xf numFmtId="167" fontId="2" fillId="0" borderId="1" xfId="0" applyNumberFormat="1" applyFont="1" applyBorder="1"/>
    <xf numFmtId="167" fontId="2" fillId="4" borderId="0" xfId="1" applyNumberFormat="1" applyFont="1" applyFill="1"/>
    <xf numFmtId="167" fontId="11" fillId="3" borderId="0" xfId="1" applyNumberFormat="1" applyFont="1" applyFill="1"/>
    <xf numFmtId="167" fontId="11" fillId="0" borderId="0" xfId="1" applyNumberFormat="1" applyFont="1" applyFill="1"/>
    <xf numFmtId="0" fontId="17" fillId="0" borderId="0" xfId="0" applyFont="1" applyAlignment="1">
      <alignment horizontal="right"/>
    </xf>
    <xf numFmtId="164" fontId="11" fillId="0" borderId="4" xfId="0" applyNumberFormat="1" applyFont="1" applyBorder="1"/>
    <xf numFmtId="0" fontId="2" fillId="0" borderId="5" xfId="0" applyFont="1" applyBorder="1"/>
    <xf numFmtId="0" fontId="2" fillId="0" borderId="6" xfId="0" applyFont="1" applyBorder="1"/>
    <xf numFmtId="167" fontId="2" fillId="0" borderId="7" xfId="0" applyNumberFormat="1" applyFont="1" applyBorder="1"/>
    <xf numFmtId="0" fontId="2" fillId="0" borderId="8" xfId="0" applyFont="1" applyBorder="1"/>
    <xf numFmtId="167" fontId="2" fillId="0" borderId="9" xfId="0" applyNumberFormat="1" applyFont="1" applyBorder="1"/>
    <xf numFmtId="167" fontId="2" fillId="4" borderId="9" xfId="0" applyNumberFormat="1" applyFont="1" applyFill="1" applyBorder="1"/>
    <xf numFmtId="0" fontId="18" fillId="0" borderId="10" xfId="0" applyFont="1" applyBorder="1"/>
    <xf numFmtId="0" fontId="18" fillId="0" borderId="11" xfId="0" applyFont="1" applyBorder="1"/>
    <xf numFmtId="0" fontId="2" fillId="0" borderId="11" xfId="0" applyFont="1" applyBorder="1"/>
    <xf numFmtId="167" fontId="2" fillId="4" borderId="12" xfId="0" applyNumberFormat="1" applyFont="1" applyFill="1" applyBorder="1"/>
    <xf numFmtId="0" fontId="18" fillId="0" borderId="0" xfId="0" applyFont="1"/>
    <xf numFmtId="167" fontId="2" fillId="0" borderId="0" xfId="0" applyNumberFormat="1" applyFont="1"/>
    <xf numFmtId="4" fontId="11" fillId="0" borderId="0" xfId="0" applyNumberFormat="1" applyFont="1"/>
    <xf numFmtId="4" fontId="2" fillId="5" borderId="0" xfId="0" applyNumberFormat="1" applyFont="1" applyFill="1" applyAlignment="1">
      <alignment horizontal="center" wrapText="1"/>
    </xf>
    <xf numFmtId="4" fontId="14" fillId="0" borderId="0" xfId="0" applyNumberFormat="1" applyFont="1"/>
    <xf numFmtId="4" fontId="11" fillId="0" borderId="5" xfId="0" applyNumberFormat="1" applyFont="1" applyBorder="1"/>
    <xf numFmtId="4" fontId="11" fillId="0" borderId="7" xfId="0" applyNumberFormat="1" applyFont="1" applyBorder="1"/>
    <xf numFmtId="4" fontId="2" fillId="0" borderId="0" xfId="0" applyNumberFormat="1" applyFont="1" applyAlignment="1">
      <alignment horizontal="center" wrapText="1"/>
    </xf>
    <xf numFmtId="14" fontId="2" fillId="5" borderId="0" xfId="0" applyNumberFormat="1" applyFont="1" applyFill="1" applyAlignment="1">
      <alignment horizontal="center" wrapText="1"/>
    </xf>
    <xf numFmtId="4" fontId="2" fillId="0" borderId="5" xfId="0" applyNumberFormat="1" applyFont="1" applyBorder="1"/>
    <xf numFmtId="14" fontId="2" fillId="0" borderId="5" xfId="0" applyNumberFormat="1" applyFont="1" applyBorder="1"/>
    <xf numFmtId="14" fontId="2" fillId="0" borderId="7" xfId="0" applyNumberFormat="1" applyFont="1" applyBorder="1"/>
    <xf numFmtId="164" fontId="2" fillId="0" borderId="6" xfId="0" applyNumberFormat="1" applyFont="1" applyBorder="1" applyProtection="1">
      <protection locked="0"/>
    </xf>
    <xf numFmtId="10" fontId="2" fillId="0" borderId="6" xfId="0" applyNumberFormat="1" applyFont="1" applyBorder="1"/>
    <xf numFmtId="164" fontId="2" fillId="4" borderId="6" xfId="0" applyNumberFormat="1" applyFont="1" applyFill="1" applyBorder="1"/>
    <xf numFmtId="164" fontId="2" fillId="0" borderId="2" xfId="0" applyNumberFormat="1" applyFont="1" applyBorder="1"/>
    <xf numFmtId="164" fontId="2" fillId="4" borderId="7" xfId="0" applyNumberFormat="1" applyFont="1" applyFill="1" applyBorder="1"/>
    <xf numFmtId="14" fontId="14" fillId="0" borderId="0" xfId="0" applyNumberFormat="1" applyFont="1"/>
    <xf numFmtId="4" fontId="2" fillId="0" borderId="8" xfId="0" applyNumberFormat="1" applyFont="1" applyBorder="1"/>
    <xf numFmtId="14" fontId="2" fillId="0" borderId="8" xfId="0" applyNumberFormat="1" applyFont="1" applyBorder="1"/>
    <xf numFmtId="14" fontId="2" fillId="0" borderId="9" xfId="0" applyNumberFormat="1" applyFont="1" applyBorder="1"/>
    <xf numFmtId="164" fontId="2" fillId="0" borderId="13" xfId="0" applyNumberFormat="1" applyFont="1" applyBorder="1"/>
    <xf numFmtId="164" fontId="2" fillId="4" borderId="9" xfId="0" applyNumberFormat="1" applyFont="1" applyFill="1" applyBorder="1"/>
    <xf numFmtId="4" fontId="2" fillId="0" borderId="14" xfId="0" applyNumberFormat="1" applyFont="1" applyBorder="1"/>
    <xf numFmtId="14" fontId="2" fillId="0" borderId="14" xfId="0" applyNumberFormat="1" applyFont="1" applyBorder="1"/>
    <xf numFmtId="14" fontId="2" fillId="0" borderId="15" xfId="0" applyNumberFormat="1" applyFont="1" applyBorder="1"/>
    <xf numFmtId="164" fontId="2" fillId="0" borderId="16" xfId="0" applyNumberFormat="1" applyFont="1" applyBorder="1" applyProtection="1">
      <protection locked="0"/>
    </xf>
    <xf numFmtId="10" fontId="2" fillId="0" borderId="16" xfId="0" applyNumberFormat="1" applyFont="1" applyBorder="1"/>
    <xf numFmtId="164" fontId="2" fillId="4" borderId="16" xfId="0" applyNumberFormat="1" applyFont="1" applyFill="1" applyBorder="1"/>
    <xf numFmtId="164" fontId="2" fillId="0" borderId="3" xfId="0" applyNumberFormat="1" applyFont="1" applyBorder="1"/>
    <xf numFmtId="164" fontId="2" fillId="4" borderId="15" xfId="0" applyNumberFormat="1" applyFont="1" applyFill="1" applyBorder="1"/>
    <xf numFmtId="4" fontId="2" fillId="0" borderId="10" xfId="0" applyNumberFormat="1" applyFont="1" applyBorder="1"/>
    <xf numFmtId="14" fontId="2" fillId="0" borderId="10" xfId="0" applyNumberFormat="1" applyFont="1" applyBorder="1"/>
    <xf numFmtId="14" fontId="2" fillId="0" borderId="12" xfId="0" applyNumberFormat="1" applyFont="1" applyBorder="1"/>
    <xf numFmtId="164" fontId="2" fillId="0" borderId="11" xfId="0" applyNumberFormat="1" applyFont="1" applyBorder="1" applyProtection="1">
      <protection locked="0"/>
    </xf>
    <xf numFmtId="10" fontId="2" fillId="0" borderId="11" xfId="0" applyNumberFormat="1" applyFont="1" applyBorder="1"/>
    <xf numFmtId="164" fontId="2" fillId="0" borderId="1" xfId="0" applyNumberFormat="1" applyFont="1" applyBorder="1"/>
    <xf numFmtId="10" fontId="2" fillId="4" borderId="10" xfId="0" applyNumberFormat="1" applyFont="1" applyFill="1" applyBorder="1"/>
    <xf numFmtId="166" fontId="2" fillId="0" borderId="0" xfId="0" applyNumberFormat="1" applyFont="1"/>
    <xf numFmtId="14" fontId="11" fillId="0" borderId="0" xfId="0" applyNumberFormat="1" applyFont="1"/>
    <xf numFmtId="0" fontId="2" fillId="0" borderId="16" xfId="0" applyFont="1" applyBorder="1"/>
    <xf numFmtId="164" fontId="2" fillId="0" borderId="16" xfId="0" applyNumberFormat="1" applyFont="1" applyBorder="1"/>
    <xf numFmtId="164" fontId="2" fillId="0" borderId="1" xfId="0" applyNumberFormat="1" applyFont="1" applyBorder="1" applyProtection="1">
      <protection locked="0"/>
    </xf>
    <xf numFmtId="0" fontId="2" fillId="3" borderId="0" xfId="0" applyFont="1" applyFill="1"/>
    <xf numFmtId="164" fontId="2" fillId="3" borderId="1" xfId="0" applyNumberFormat="1" applyFont="1" applyFill="1" applyBorder="1" applyProtection="1">
      <protection locked="0"/>
    </xf>
    <xf numFmtId="0" fontId="2" fillId="0" borderId="0" xfId="0" applyFont="1" applyAlignment="1">
      <alignment horizontal="center"/>
    </xf>
    <xf numFmtId="164" fontId="2" fillId="2" borderId="1" xfId="0" applyNumberFormat="1" applyFont="1" applyFill="1" applyBorder="1"/>
    <xf numFmtId="0" fontId="2" fillId="2" borderId="1" xfId="0" applyFont="1" applyFill="1" applyBorder="1"/>
    <xf numFmtId="0" fontId="18" fillId="0" borderId="0" xfId="0" applyFont="1" applyAlignment="1">
      <alignment horizontal="center"/>
    </xf>
    <xf numFmtId="164" fontId="2" fillId="4" borderId="1" xfId="0" applyNumberFormat="1" applyFont="1" applyFill="1" applyBorder="1"/>
    <xf numFmtId="167" fontId="2" fillId="2" borderId="1" xfId="0" applyNumberFormat="1" applyFont="1" applyFill="1" applyBorder="1"/>
    <xf numFmtId="167" fontId="2" fillId="4" borderId="1" xfId="0" applyNumberFormat="1" applyFont="1" applyFill="1" applyBorder="1"/>
    <xf numFmtId="0" fontId="0" fillId="0" borderId="0" xfId="0" applyAlignment="1">
      <alignment horizontal="left"/>
    </xf>
    <xf numFmtId="164" fontId="0" fillId="0" borderId="0" xfId="0" applyNumberFormat="1" applyProtection="1">
      <protection locked="0"/>
    </xf>
    <xf numFmtId="0" fontId="0" fillId="0" borderId="1" xfId="0" applyBorder="1"/>
    <xf numFmtId="164" fontId="11" fillId="0" borderId="17" xfId="0" applyNumberFormat="1" applyFont="1" applyBorder="1"/>
    <xf numFmtId="3" fontId="2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left"/>
    </xf>
    <xf numFmtId="3" fontId="2" fillId="0" borderId="0" xfId="0" applyNumberFormat="1" applyFont="1" applyAlignment="1">
      <alignment horizontal="left"/>
    </xf>
    <xf numFmtId="0" fontId="2" fillId="0" borderId="0" xfId="3"/>
    <xf numFmtId="164" fontId="8" fillId="0" borderId="0" xfId="3" applyNumberFormat="1" applyFont="1"/>
    <xf numFmtId="14" fontId="2" fillId="2" borderId="0" xfId="0" applyNumberFormat="1" applyFont="1" applyFill="1" applyAlignment="1">
      <alignment horizontal="left"/>
    </xf>
    <xf numFmtId="4" fontId="2" fillId="0" borderId="6" xfId="0" applyNumberFormat="1" applyFont="1" applyBorder="1"/>
    <xf numFmtId="164" fontId="11" fillId="0" borderId="7" xfId="0" applyNumberFormat="1" applyFont="1" applyBorder="1"/>
    <xf numFmtId="164" fontId="11" fillId="0" borderId="9" xfId="0" applyNumberFormat="1" applyFont="1" applyBorder="1"/>
    <xf numFmtId="4" fontId="2" fillId="0" borderId="16" xfId="0" applyNumberFormat="1" applyFont="1" applyBorder="1"/>
    <xf numFmtId="164" fontId="11" fillId="0" borderId="15" xfId="0" applyNumberFormat="1" applyFont="1" applyBorder="1"/>
    <xf numFmtId="49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/>
    <xf numFmtId="164" fontId="11" fillId="0" borderId="1" xfId="0" applyNumberFormat="1" applyFont="1" applyBorder="1"/>
    <xf numFmtId="0" fontId="2" fillId="0" borderId="1" xfId="0" applyFont="1" applyBorder="1"/>
    <xf numFmtId="167" fontId="2" fillId="4" borderId="0" xfId="0" applyNumberFormat="1" applyFont="1" applyFill="1"/>
    <xf numFmtId="168" fontId="2" fillId="0" borderId="0" xfId="1" applyNumberFormat="1" applyFont="1" applyFill="1" applyBorder="1"/>
    <xf numFmtId="168" fontId="2" fillId="0" borderId="1" xfId="1" applyNumberFormat="1" applyFont="1" applyFill="1" applyBorder="1"/>
    <xf numFmtId="9" fontId="2" fillId="0" borderId="0" xfId="2" applyFont="1" applyFill="1" applyBorder="1" applyAlignment="1">
      <alignment horizontal="center"/>
    </xf>
    <xf numFmtId="164" fontId="14" fillId="0" borderId="0" xfId="0" applyNumberFormat="1" applyFont="1"/>
    <xf numFmtId="4" fontId="2" fillId="0" borderId="0" xfId="0" applyNumberFormat="1" applyFont="1" applyAlignment="1">
      <alignment horizontal="center"/>
    </xf>
    <xf numFmtId="49" fontId="2" fillId="0" borderId="0" xfId="4" applyNumberFormat="1" applyFont="1" applyFill="1" applyAlignment="1">
      <alignment horizontal="right"/>
    </xf>
    <xf numFmtId="164" fontId="11" fillId="0" borderId="18" xfId="0" applyNumberFormat="1" applyFont="1" applyBorder="1"/>
    <xf numFmtId="4" fontId="7" fillId="0" borderId="0" xfId="0" applyNumberFormat="1" applyFont="1" applyAlignment="1">
      <alignment horizontal="center"/>
    </xf>
    <xf numFmtId="9" fontId="2" fillId="0" borderId="0" xfId="2" applyFont="1" applyFill="1"/>
    <xf numFmtId="4" fontId="7" fillId="0" borderId="0" xfId="0" applyNumberFormat="1" applyFont="1"/>
    <xf numFmtId="0" fontId="2" fillId="4" borderId="0" xfId="0" applyFont="1" applyFill="1"/>
    <xf numFmtId="3" fontId="2" fillId="0" borderId="0" xfId="0" applyNumberFormat="1" applyFont="1"/>
    <xf numFmtId="1" fontId="2" fillId="4" borderId="1" xfId="0" applyNumberFormat="1" applyFont="1" applyFill="1" applyBorder="1"/>
    <xf numFmtId="3" fontId="2" fillId="0" borderId="5" xfId="0" applyNumberFormat="1" applyFont="1" applyBorder="1"/>
    <xf numFmtId="0" fontId="2" fillId="0" borderId="7" xfId="0" applyFont="1" applyBorder="1"/>
    <xf numFmtId="14" fontId="2" fillId="0" borderId="6" xfId="0" applyNumberFormat="1" applyFont="1" applyBorder="1"/>
    <xf numFmtId="44" fontId="2" fillId="0" borderId="7" xfId="0" applyNumberFormat="1" applyFont="1" applyBorder="1"/>
    <xf numFmtId="44" fontId="2" fillId="0" borderId="9" xfId="0" applyNumberFormat="1" applyFont="1" applyBorder="1"/>
    <xf numFmtId="44" fontId="2" fillId="0" borderId="9" xfId="3" applyNumberFormat="1" applyBorder="1"/>
    <xf numFmtId="0" fontId="2" fillId="0" borderId="14" xfId="0" applyFont="1" applyBorder="1"/>
    <xf numFmtId="166" fontId="2" fillId="0" borderId="16" xfId="0" applyNumberFormat="1" applyFont="1" applyBorder="1"/>
    <xf numFmtId="44" fontId="2" fillId="0" borderId="15" xfId="0" applyNumberFormat="1" applyFont="1" applyBorder="1"/>
    <xf numFmtId="44" fontId="2" fillId="0" borderId="0" xfId="0" applyNumberFormat="1" applyFont="1"/>
    <xf numFmtId="0" fontId="17" fillId="5" borderId="0" xfId="0" applyFont="1" applyFill="1"/>
    <xf numFmtId="0" fontId="11" fillId="5" borderId="0" xfId="0" applyFont="1" applyFill="1"/>
    <xf numFmtId="0" fontId="2" fillId="5" borderId="0" xfId="0" applyFont="1" applyFill="1"/>
    <xf numFmtId="0" fontId="2" fillId="0" borderId="19" xfId="0" applyFont="1" applyBorder="1"/>
    <xf numFmtId="0" fontId="2" fillId="0" borderId="20" xfId="0" applyFont="1" applyBorder="1"/>
    <xf numFmtId="0" fontId="2" fillId="4" borderId="21" xfId="0" applyFont="1" applyFill="1" applyBorder="1"/>
    <xf numFmtId="0" fontId="2" fillId="4" borderId="22" xfId="0" applyFont="1" applyFill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167" fontId="2" fillId="0" borderId="25" xfId="0" applyNumberFormat="1" applyFont="1" applyBorder="1"/>
    <xf numFmtId="167" fontId="2" fillId="0" borderId="26" xfId="0" applyNumberFormat="1" applyFont="1" applyBorder="1"/>
    <xf numFmtId="0" fontId="2" fillId="0" borderId="27" xfId="0" applyFont="1" applyBorder="1"/>
    <xf numFmtId="167" fontId="2" fillId="0" borderId="12" xfId="0" applyNumberFormat="1" applyFont="1" applyBorder="1"/>
    <xf numFmtId="0" fontId="11" fillId="0" borderId="28" xfId="0" applyFont="1" applyBorder="1"/>
    <xf numFmtId="49" fontId="14" fillId="0" borderId="0" xfId="0" applyNumberFormat="1" applyFont="1"/>
    <xf numFmtId="167" fontId="2" fillId="0" borderId="12" xfId="0" applyNumberFormat="1" applyFont="1" applyBorder="1" applyAlignment="1">
      <alignment horizontal="left"/>
    </xf>
    <xf numFmtId="0" fontId="11" fillId="0" borderId="29" xfId="0" applyFont="1" applyBorder="1"/>
    <xf numFmtId="0" fontId="11" fillId="0" borderId="4" xfId="0" applyFont="1" applyBorder="1"/>
    <xf numFmtId="167" fontId="2" fillId="0" borderId="30" xfId="0" applyNumberFormat="1" applyFont="1" applyBorder="1"/>
    <xf numFmtId="167" fontId="2" fillId="0" borderId="31" xfId="0" applyNumberFormat="1" applyFont="1" applyBorder="1"/>
    <xf numFmtId="0" fontId="2" fillId="0" borderId="28" xfId="0" applyFont="1" applyBorder="1"/>
    <xf numFmtId="167" fontId="2" fillId="3" borderId="0" xfId="0" applyNumberFormat="1" applyFont="1" applyFill="1"/>
    <xf numFmtId="167" fontId="2" fillId="3" borderId="1" xfId="0" applyNumberFormat="1" applyFont="1" applyFill="1" applyBorder="1"/>
    <xf numFmtId="167" fontId="11" fillId="0" borderId="18" xfId="0" applyNumberFormat="1" applyFont="1" applyBorder="1"/>
    <xf numFmtId="167" fontId="2" fillId="0" borderId="10" xfId="0" applyNumberFormat="1" applyFont="1" applyBorder="1"/>
    <xf numFmtId="167" fontId="2" fillId="0" borderId="14" xfId="0" applyNumberFormat="1" applyFont="1" applyBorder="1"/>
    <xf numFmtId="169" fontId="2" fillId="0" borderId="0" xfId="0" applyNumberFormat="1" applyFont="1"/>
    <xf numFmtId="49" fontId="2" fillId="0" borderId="32" xfId="0" applyNumberFormat="1" applyFont="1" applyBorder="1"/>
    <xf numFmtId="49" fontId="2" fillId="0" borderId="20" xfId="0" applyNumberFormat="1" applyFont="1" applyBorder="1"/>
    <xf numFmtId="49" fontId="2" fillId="0" borderId="20" xfId="0" applyNumberFormat="1" applyFont="1" applyBorder="1" applyAlignment="1">
      <alignment horizontal="center"/>
    </xf>
    <xf numFmtId="49" fontId="2" fillId="0" borderId="33" xfId="0" applyNumberFormat="1" applyFont="1" applyBorder="1"/>
    <xf numFmtId="0" fontId="2" fillId="0" borderId="34" xfId="0" applyFont="1" applyBorder="1"/>
    <xf numFmtId="167" fontId="2" fillId="0" borderId="6" xfId="3" applyNumberFormat="1" applyBorder="1"/>
    <xf numFmtId="167" fontId="2" fillId="0" borderId="35" xfId="0" applyNumberFormat="1" applyFont="1" applyBorder="1"/>
    <xf numFmtId="167" fontId="2" fillId="4" borderId="0" xfId="3" applyNumberFormat="1" applyFill="1"/>
    <xf numFmtId="167" fontId="2" fillId="4" borderId="36" xfId="0" applyNumberFormat="1" applyFont="1" applyFill="1" applyBorder="1"/>
    <xf numFmtId="44" fontId="2" fillId="0" borderId="0" xfId="1" applyFont="1" applyFill="1"/>
    <xf numFmtId="167" fontId="2" fillId="0" borderId="0" xfId="3" applyNumberFormat="1"/>
    <xf numFmtId="167" fontId="2" fillId="0" borderId="36" xfId="0" applyNumberFormat="1" applyFont="1" applyBorder="1"/>
    <xf numFmtId="44" fontId="2" fillId="4" borderId="1" xfId="0" applyNumberFormat="1" applyFont="1" applyFill="1" applyBorder="1"/>
    <xf numFmtId="44" fontId="2" fillId="0" borderId="36" xfId="0" applyNumberFormat="1" applyFont="1" applyBorder="1"/>
    <xf numFmtId="44" fontId="2" fillId="4" borderId="37" xfId="0" applyNumberFormat="1" applyFont="1" applyFill="1" applyBorder="1"/>
    <xf numFmtId="49" fontId="2" fillId="0" borderId="38" xfId="0" applyNumberFormat="1" applyFont="1" applyBorder="1"/>
    <xf numFmtId="49" fontId="2" fillId="0" borderId="39" xfId="0" applyNumberFormat="1" applyFont="1" applyBorder="1"/>
    <xf numFmtId="44" fontId="2" fillId="4" borderId="39" xfId="0" applyNumberFormat="1" applyFont="1" applyFill="1" applyBorder="1" applyAlignment="1">
      <alignment horizontal="center"/>
    </xf>
    <xf numFmtId="44" fontId="2" fillId="4" borderId="40" xfId="0" applyNumberFormat="1" applyFont="1" applyFill="1" applyBorder="1"/>
    <xf numFmtId="44" fontId="2" fillId="4" borderId="0" xfId="0" applyNumberFormat="1" applyFont="1" applyFill="1" applyProtection="1">
      <protection locked="0"/>
    </xf>
    <xf numFmtId="49" fontId="2" fillId="0" borderId="0" xfId="0" applyNumberFormat="1" applyFont="1" applyAlignment="1">
      <alignment horizontal="center"/>
    </xf>
    <xf numFmtId="9" fontId="2" fillId="0" borderId="7" xfId="2" applyFont="1" applyBorder="1"/>
    <xf numFmtId="0" fontId="2" fillId="0" borderId="9" xfId="0" applyFont="1" applyBorder="1"/>
    <xf numFmtId="9" fontId="2" fillId="0" borderId="9" xfId="2" applyFont="1" applyBorder="1"/>
    <xf numFmtId="0" fontId="2" fillId="0" borderId="15" xfId="0" applyFont="1" applyBorder="1"/>
    <xf numFmtId="9" fontId="2" fillId="0" borderId="15" xfId="2" applyFont="1" applyBorder="1"/>
    <xf numFmtId="0" fontId="13" fillId="0" borderId="0" xfId="0" applyFont="1"/>
    <xf numFmtId="0" fontId="2" fillId="0" borderId="41" xfId="0" applyFont="1" applyBorder="1"/>
    <xf numFmtId="0" fontId="20" fillId="5" borderId="33" xfId="0" applyFont="1" applyFill="1" applyBorder="1"/>
    <xf numFmtId="0" fontId="2" fillId="0" borderId="42" xfId="0" applyFont="1" applyBorder="1"/>
    <xf numFmtId="0" fontId="2" fillId="0" borderId="32" xfId="0" applyFont="1" applyBorder="1"/>
    <xf numFmtId="0" fontId="2" fillId="0" borderId="32" xfId="0" applyFont="1" applyBorder="1" applyAlignment="1">
      <alignment vertical="top"/>
    </xf>
    <xf numFmtId="0" fontId="2" fillId="0" borderId="41" xfId="0" applyFont="1" applyBorder="1" applyAlignment="1">
      <alignment vertical="top"/>
    </xf>
    <xf numFmtId="0" fontId="2" fillId="0" borderId="33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2" fillId="0" borderId="41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29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/>
    <xf numFmtId="14" fontId="2" fillId="0" borderId="47" xfId="0" applyNumberFormat="1" applyFont="1" applyBorder="1"/>
    <xf numFmtId="167" fontId="2" fillId="0" borderId="48" xfId="0" applyNumberFormat="1" applyFont="1" applyBorder="1" applyAlignment="1">
      <alignment wrapText="1"/>
    </xf>
    <xf numFmtId="167" fontId="2" fillId="0" borderId="48" xfId="1" applyNumberFormat="1" applyFont="1" applyBorder="1" applyAlignment="1">
      <alignment wrapText="1"/>
    </xf>
    <xf numFmtId="167" fontId="2" fillId="0" borderId="49" xfId="0" applyNumberFormat="1" applyFont="1" applyBorder="1" applyAlignment="1">
      <alignment wrapText="1"/>
    </xf>
    <xf numFmtId="167" fontId="2" fillId="4" borderId="47" xfId="0" applyNumberFormat="1" applyFont="1" applyFill="1" applyBorder="1"/>
    <xf numFmtId="9" fontId="2" fillId="0" borderId="0" xfId="2" applyFont="1"/>
    <xf numFmtId="14" fontId="2" fillId="0" borderId="50" xfId="0" applyNumberFormat="1" applyFont="1" applyBorder="1"/>
    <xf numFmtId="167" fontId="2" fillId="0" borderId="51" xfId="0" applyNumberFormat="1" applyFont="1" applyBorder="1" applyAlignment="1">
      <alignment wrapText="1"/>
    </xf>
    <xf numFmtId="14" fontId="2" fillId="0" borderId="52" xfId="0" applyNumberFormat="1" applyFont="1" applyBorder="1"/>
    <xf numFmtId="167" fontId="2" fillId="0" borderId="35" xfId="0" applyNumberFormat="1" applyFont="1" applyBorder="1" applyAlignment="1">
      <alignment wrapText="1"/>
    </xf>
    <xf numFmtId="167" fontId="2" fillId="0" borderId="36" xfId="1" applyNumberFormat="1" applyFont="1" applyBorder="1" applyAlignment="1">
      <alignment wrapText="1"/>
    </xf>
    <xf numFmtId="167" fontId="2" fillId="0" borderId="53" xfId="0" applyNumberFormat="1" applyFont="1" applyBorder="1" applyAlignment="1">
      <alignment wrapText="1"/>
    </xf>
    <xf numFmtId="167" fontId="2" fillId="4" borderId="54" xfId="0" applyNumberFormat="1" applyFont="1" applyFill="1" applyBorder="1"/>
    <xf numFmtId="4" fontId="17" fillId="0" borderId="19" xfId="0" applyNumberFormat="1" applyFont="1" applyBorder="1"/>
    <xf numFmtId="14" fontId="2" fillId="0" borderId="18" xfId="0" applyNumberFormat="1" applyFont="1" applyBorder="1"/>
    <xf numFmtId="167" fontId="2" fillId="4" borderId="55" xfId="0" applyNumberFormat="1" applyFont="1" applyFill="1" applyBorder="1" applyAlignment="1">
      <alignment wrapText="1"/>
    </xf>
    <xf numFmtId="167" fontId="2" fillId="4" borderId="55" xfId="1" applyNumberFormat="1" applyFont="1" applyFill="1" applyBorder="1" applyAlignment="1">
      <alignment wrapText="1"/>
    </xf>
    <xf numFmtId="167" fontId="2" fillId="4" borderId="56" xfId="0" applyNumberFormat="1" applyFont="1" applyFill="1" applyBorder="1" applyAlignment="1">
      <alignment wrapText="1"/>
    </xf>
    <xf numFmtId="167" fontId="2" fillId="4" borderId="18" xfId="0" applyNumberFormat="1" applyFont="1" applyFill="1" applyBorder="1"/>
    <xf numFmtId="0" fontId="17" fillId="0" borderId="19" xfId="0" applyFont="1" applyBorder="1"/>
    <xf numFmtId="167" fontId="2" fillId="4" borderId="57" xfId="0" applyNumberFormat="1" applyFont="1" applyFill="1" applyBorder="1" applyAlignment="1">
      <alignment wrapText="1"/>
    </xf>
    <xf numFmtId="167" fontId="2" fillId="4" borderId="55" xfId="0" applyNumberFormat="1" applyFont="1" applyFill="1" applyBorder="1"/>
    <xf numFmtId="0" fontId="11" fillId="0" borderId="19" xfId="0" applyFont="1" applyBorder="1"/>
    <xf numFmtId="0" fontId="11" fillId="0" borderId="18" xfId="0" applyFont="1" applyBorder="1"/>
    <xf numFmtId="167" fontId="11" fillId="4" borderId="55" xfId="0" applyNumberFormat="1" applyFont="1" applyFill="1" applyBorder="1"/>
    <xf numFmtId="167" fontId="11" fillId="4" borderId="55" xfId="1" applyNumberFormat="1" applyFont="1" applyFill="1" applyBorder="1"/>
    <xf numFmtId="167" fontId="11" fillId="4" borderId="56" xfId="0" applyNumberFormat="1" applyFont="1" applyFill="1" applyBorder="1" applyAlignment="1">
      <alignment wrapText="1"/>
    </xf>
    <xf numFmtId="167" fontId="11" fillId="4" borderId="18" xfId="0" applyNumberFormat="1" applyFont="1" applyFill="1" applyBorder="1"/>
    <xf numFmtId="9" fontId="2" fillId="0" borderId="2" xfId="2" applyFont="1" applyBorder="1"/>
    <xf numFmtId="9" fontId="2" fillId="0" borderId="13" xfId="2" applyFont="1" applyBorder="1"/>
    <xf numFmtId="9" fontId="2" fillId="0" borderId="3" xfId="2" applyFont="1" applyBorder="1"/>
    <xf numFmtId="9" fontId="2" fillId="0" borderId="0" xfId="2" applyFont="1" applyBorder="1"/>
    <xf numFmtId="0" fontId="2" fillId="0" borderId="58" xfId="0" applyFont="1" applyBorder="1"/>
    <xf numFmtId="0" fontId="20" fillId="5" borderId="41" xfId="0" applyFont="1" applyFill="1" applyBorder="1"/>
    <xf numFmtId="0" fontId="20" fillId="4" borderId="33" xfId="0" applyFont="1" applyFill="1" applyBorder="1"/>
    <xf numFmtId="0" fontId="2" fillId="0" borderId="59" xfId="0" applyFont="1" applyBorder="1"/>
    <xf numFmtId="0" fontId="2" fillId="0" borderId="60" xfId="0" applyFont="1" applyBorder="1"/>
    <xf numFmtId="0" fontId="2" fillId="0" borderId="34" xfId="0" applyFont="1" applyBorder="1" applyAlignment="1">
      <alignment vertical="top"/>
    </xf>
    <xf numFmtId="0" fontId="2" fillId="0" borderId="52" xfId="0" applyFont="1" applyBorder="1" applyAlignment="1">
      <alignment vertical="top"/>
    </xf>
    <xf numFmtId="0" fontId="2" fillId="0" borderId="6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61" xfId="0" applyFont="1" applyBorder="1" applyAlignment="1">
      <alignment horizontal="center" vertical="top" wrapText="1"/>
    </xf>
    <xf numFmtId="0" fontId="2" fillId="0" borderId="62" xfId="0" applyFont="1" applyBorder="1" applyAlignment="1">
      <alignment horizontal="center" vertical="top" wrapText="1"/>
    </xf>
    <xf numFmtId="0" fontId="2" fillId="0" borderId="29" xfId="0" applyFont="1" applyBorder="1"/>
    <xf numFmtId="0" fontId="2" fillId="0" borderId="43" xfId="0" applyFont="1" applyBorder="1"/>
    <xf numFmtId="0" fontId="2" fillId="0" borderId="4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63" xfId="0" applyFont="1" applyBorder="1"/>
    <xf numFmtId="167" fontId="2" fillId="0" borderId="11" xfId="0" applyNumberFormat="1" applyFont="1" applyBorder="1" applyAlignment="1">
      <alignment wrapText="1"/>
    </xf>
    <xf numFmtId="167" fontId="2" fillId="0" borderId="47" xfId="0" applyNumberFormat="1" applyFont="1" applyBorder="1" applyAlignment="1">
      <alignment wrapText="1"/>
    </xf>
    <xf numFmtId="167" fontId="2" fillId="0" borderId="16" xfId="0" applyNumberFormat="1" applyFont="1" applyBorder="1" applyAlignment="1">
      <alignment wrapText="1"/>
    </xf>
    <xf numFmtId="167" fontId="2" fillId="4" borderId="47" xfId="1" applyNumberFormat="1" applyFont="1" applyFill="1" applyBorder="1" applyAlignment="1">
      <alignment wrapText="1"/>
    </xf>
    <xf numFmtId="9" fontId="2" fillId="4" borderId="64" xfId="0" applyNumberFormat="1" applyFont="1" applyFill="1" applyBorder="1" applyAlignment="1">
      <alignment wrapText="1"/>
    </xf>
    <xf numFmtId="167" fontId="2" fillId="4" borderId="49" xfId="0" applyNumberFormat="1" applyFont="1" applyFill="1" applyBorder="1" applyAlignment="1">
      <alignment wrapText="1"/>
    </xf>
    <xf numFmtId="167" fontId="2" fillId="4" borderId="64" xfId="0" applyNumberFormat="1" applyFont="1" applyFill="1" applyBorder="1"/>
    <xf numFmtId="167" fontId="2" fillId="0" borderId="6" xfId="0" applyNumberFormat="1" applyFont="1" applyBorder="1" applyAlignment="1">
      <alignment wrapText="1"/>
    </xf>
    <xf numFmtId="167" fontId="2" fillId="0" borderId="54" xfId="0" applyNumberFormat="1" applyFont="1" applyBorder="1" applyAlignment="1">
      <alignment wrapText="1"/>
    </xf>
    <xf numFmtId="167" fontId="2" fillId="0" borderId="0" xfId="0" applyNumberFormat="1" applyFont="1" applyAlignment="1">
      <alignment wrapText="1"/>
    </xf>
    <xf numFmtId="167" fontId="2" fillId="4" borderId="54" xfId="1" applyNumberFormat="1" applyFont="1" applyFill="1" applyBorder="1" applyAlignment="1">
      <alignment wrapText="1"/>
    </xf>
    <xf numFmtId="9" fontId="2" fillId="4" borderId="65" xfId="0" applyNumberFormat="1" applyFont="1" applyFill="1" applyBorder="1" applyAlignment="1">
      <alignment wrapText="1"/>
    </xf>
    <xf numFmtId="167" fontId="2" fillId="4" borderId="53" xfId="0" applyNumberFormat="1" applyFont="1" applyFill="1" applyBorder="1" applyAlignment="1">
      <alignment wrapText="1"/>
    </xf>
    <xf numFmtId="0" fontId="17" fillId="0" borderId="0" xfId="0" applyFont="1"/>
    <xf numFmtId="14" fontId="17" fillId="0" borderId="18" xfId="0" applyNumberFormat="1" applyFont="1" applyBorder="1"/>
    <xf numFmtId="167" fontId="17" fillId="4" borderId="57" xfId="0" applyNumberFormat="1" applyFont="1" applyFill="1" applyBorder="1" applyAlignment="1">
      <alignment wrapText="1"/>
    </xf>
    <xf numFmtId="167" fontId="17" fillId="4" borderId="18" xfId="0" applyNumberFormat="1" applyFont="1" applyFill="1" applyBorder="1" applyAlignment="1">
      <alignment wrapText="1"/>
    </xf>
    <xf numFmtId="167" fontId="17" fillId="4" borderId="18" xfId="1" applyNumberFormat="1" applyFont="1" applyFill="1" applyBorder="1" applyAlignment="1">
      <alignment wrapText="1"/>
    </xf>
    <xf numFmtId="9" fontId="17" fillId="4" borderId="66" xfId="0" applyNumberFormat="1" applyFont="1" applyFill="1" applyBorder="1" applyAlignment="1">
      <alignment wrapText="1"/>
    </xf>
    <xf numFmtId="167" fontId="17" fillId="4" borderId="56" xfId="0" applyNumberFormat="1" applyFont="1" applyFill="1" applyBorder="1" applyAlignment="1">
      <alignment wrapText="1"/>
    </xf>
    <xf numFmtId="167" fontId="17" fillId="4" borderId="18" xfId="0" applyNumberFormat="1" applyFont="1" applyFill="1" applyBorder="1"/>
    <xf numFmtId="167" fontId="2" fillId="4" borderId="65" xfId="0" applyNumberFormat="1" applyFont="1" applyFill="1" applyBorder="1"/>
    <xf numFmtId="0" fontId="21" fillId="0" borderId="0" xfId="0" applyFont="1"/>
    <xf numFmtId="0" fontId="13" fillId="0" borderId="19" xfId="0" applyFont="1" applyBorder="1"/>
    <xf numFmtId="0" fontId="13" fillId="0" borderId="18" xfId="0" applyFont="1" applyBorder="1"/>
    <xf numFmtId="167" fontId="13" fillId="4" borderId="57" xfId="0" applyNumberFormat="1" applyFont="1" applyFill="1" applyBorder="1"/>
    <xf numFmtId="167" fontId="13" fillId="4" borderId="18" xfId="0" applyNumberFormat="1" applyFont="1" applyFill="1" applyBorder="1"/>
    <xf numFmtId="167" fontId="13" fillId="4" borderId="18" xfId="1" applyNumberFormat="1" applyFont="1" applyFill="1" applyBorder="1"/>
    <xf numFmtId="0" fontId="13" fillId="4" borderId="66" xfId="0" applyFont="1" applyFill="1" applyBorder="1"/>
    <xf numFmtId="167" fontId="13" fillId="4" borderId="56" xfId="0" applyNumberFormat="1" applyFont="1" applyFill="1" applyBorder="1" applyAlignment="1">
      <alignment wrapText="1"/>
    </xf>
    <xf numFmtId="167" fontId="13" fillId="4" borderId="19" xfId="0" applyNumberFormat="1" applyFont="1" applyFill="1" applyBorder="1"/>
    <xf numFmtId="0" fontId="22" fillId="0" borderId="0" xfId="0" applyFont="1" applyFill="1"/>
    <xf numFmtId="0" fontId="23" fillId="0" borderId="0" xfId="0" applyFont="1" applyFill="1" applyAlignment="1">
      <alignment horizontal="left"/>
    </xf>
    <xf numFmtId="0" fontId="0" fillId="0" borderId="0" xfId="0" applyFill="1"/>
    <xf numFmtId="167" fontId="2" fillId="0" borderId="26" xfId="5" applyNumberFormat="1" applyFont="1" applyFill="1" applyBorder="1"/>
    <xf numFmtId="167" fontId="2" fillId="0" borderId="1" xfId="5" applyNumberFormat="1" applyFont="1" applyFill="1" applyBorder="1"/>
    <xf numFmtId="167" fontId="2" fillId="0" borderId="1" xfId="5" applyNumberFormat="1" applyFont="1" applyFill="1" applyBorder="1"/>
    <xf numFmtId="167" fontId="2" fillId="0" borderId="1" xfId="5" applyNumberFormat="1" applyFont="1" applyFill="1" applyBorder="1"/>
    <xf numFmtId="167" fontId="2" fillId="0" borderId="1" xfId="5" applyNumberFormat="1" applyFont="1" applyFill="1" applyBorder="1"/>
    <xf numFmtId="167" fontId="2" fillId="0" borderId="6" xfId="3" applyNumberFormat="1" applyFill="1" applyBorder="1"/>
    <xf numFmtId="0" fontId="10" fillId="0" borderId="0" xfId="0" applyFont="1" applyAlignment="1">
      <alignment horizontal="left"/>
    </xf>
  </cellXfs>
  <cellStyles count="8">
    <cellStyle name="Mena" xfId="1" builtinId="4"/>
    <cellStyle name="Mena 2" xfId="6" xr:uid="{00000000-0005-0000-0000-000001000000}"/>
    <cellStyle name="meny_Ekonomický prehľad - HV MMS" xfId="4" xr:uid="{00000000-0005-0000-0000-000002000000}"/>
    <cellStyle name="Normálna" xfId="0" builtinId="0"/>
    <cellStyle name="Normálna 2" xfId="3" xr:uid="{00000000-0005-0000-0000-000003000000}"/>
    <cellStyle name="Normálne 2" xfId="5" xr:uid="{00000000-0005-0000-0000-000005000000}"/>
    <cellStyle name="Percentá" xfId="2" builtinId="5"/>
    <cellStyle name="Percentá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74"/>
  <sheetViews>
    <sheetView topLeftCell="A214" workbookViewId="0">
      <selection activeCell="L248" sqref="L248"/>
    </sheetView>
  </sheetViews>
  <sheetFormatPr defaultRowHeight="12.75" x14ac:dyDescent="0.2"/>
  <cols>
    <col min="1" max="1" width="3.5" style="1" customWidth="1"/>
    <col min="2" max="2" width="8.875" style="1" customWidth="1"/>
    <col min="3" max="3" width="11.125" style="1" customWidth="1"/>
    <col min="4" max="4" width="22.625" style="1" customWidth="1"/>
    <col min="5" max="5" width="13.625" style="1" customWidth="1"/>
    <col min="6" max="6" width="12" style="1" customWidth="1"/>
    <col min="7" max="7" width="13.5" style="1" bestFit="1" customWidth="1"/>
    <col min="8" max="8" width="14.875" style="1" bestFit="1" customWidth="1"/>
    <col min="9" max="9" width="10.75" style="1" customWidth="1"/>
    <col min="10" max="10" width="11.75" style="1" customWidth="1"/>
    <col min="11" max="11" width="11.625" style="1" customWidth="1"/>
    <col min="12" max="12" width="9.375" style="1" bestFit="1" customWidth="1"/>
    <col min="13" max="256" width="9" style="1"/>
    <col min="257" max="257" width="3.5" style="1" customWidth="1"/>
    <col min="258" max="258" width="8.875" style="1" customWidth="1"/>
    <col min="259" max="259" width="11.125" style="1" customWidth="1"/>
    <col min="260" max="260" width="22.625" style="1" customWidth="1"/>
    <col min="261" max="261" width="13.625" style="1" customWidth="1"/>
    <col min="262" max="262" width="12" style="1" customWidth="1"/>
    <col min="263" max="263" width="13.5" style="1" bestFit="1" customWidth="1"/>
    <col min="264" max="264" width="14.875" style="1" bestFit="1" customWidth="1"/>
    <col min="265" max="265" width="10.75" style="1" customWidth="1"/>
    <col min="266" max="266" width="11.75" style="1" customWidth="1"/>
    <col min="267" max="267" width="11.625" style="1" customWidth="1"/>
    <col min="268" max="268" width="9.375" style="1" bestFit="1" customWidth="1"/>
    <col min="269" max="512" width="9" style="1"/>
    <col min="513" max="513" width="3.5" style="1" customWidth="1"/>
    <col min="514" max="514" width="8.875" style="1" customWidth="1"/>
    <col min="515" max="515" width="11.125" style="1" customWidth="1"/>
    <col min="516" max="516" width="22.625" style="1" customWidth="1"/>
    <col min="517" max="517" width="13.625" style="1" customWidth="1"/>
    <col min="518" max="518" width="12" style="1" customWidth="1"/>
    <col min="519" max="519" width="13.5" style="1" bestFit="1" customWidth="1"/>
    <col min="520" max="520" width="14.875" style="1" bestFit="1" customWidth="1"/>
    <col min="521" max="521" width="10.75" style="1" customWidth="1"/>
    <col min="522" max="522" width="11.75" style="1" customWidth="1"/>
    <col min="523" max="523" width="11.625" style="1" customWidth="1"/>
    <col min="524" max="524" width="9.375" style="1" bestFit="1" customWidth="1"/>
    <col min="525" max="768" width="9" style="1"/>
    <col min="769" max="769" width="3.5" style="1" customWidth="1"/>
    <col min="770" max="770" width="8.875" style="1" customWidth="1"/>
    <col min="771" max="771" width="11.125" style="1" customWidth="1"/>
    <col min="772" max="772" width="22.625" style="1" customWidth="1"/>
    <col min="773" max="773" width="13.625" style="1" customWidth="1"/>
    <col min="774" max="774" width="12" style="1" customWidth="1"/>
    <col min="775" max="775" width="13.5" style="1" bestFit="1" customWidth="1"/>
    <col min="776" max="776" width="14.875" style="1" bestFit="1" customWidth="1"/>
    <col min="777" max="777" width="10.75" style="1" customWidth="1"/>
    <col min="778" max="778" width="11.75" style="1" customWidth="1"/>
    <col min="779" max="779" width="11.625" style="1" customWidth="1"/>
    <col min="780" max="780" width="9.375" style="1" bestFit="1" customWidth="1"/>
    <col min="781" max="1024" width="9" style="1"/>
    <col min="1025" max="1025" width="3.5" style="1" customWidth="1"/>
    <col min="1026" max="1026" width="8.875" style="1" customWidth="1"/>
    <col min="1027" max="1027" width="11.125" style="1" customWidth="1"/>
    <col min="1028" max="1028" width="22.625" style="1" customWidth="1"/>
    <col min="1029" max="1029" width="13.625" style="1" customWidth="1"/>
    <col min="1030" max="1030" width="12" style="1" customWidth="1"/>
    <col min="1031" max="1031" width="13.5" style="1" bestFit="1" customWidth="1"/>
    <col min="1032" max="1032" width="14.875" style="1" bestFit="1" customWidth="1"/>
    <col min="1033" max="1033" width="10.75" style="1" customWidth="1"/>
    <col min="1034" max="1034" width="11.75" style="1" customWidth="1"/>
    <col min="1035" max="1035" width="11.625" style="1" customWidth="1"/>
    <col min="1036" max="1036" width="9.375" style="1" bestFit="1" customWidth="1"/>
    <col min="1037" max="1280" width="9" style="1"/>
    <col min="1281" max="1281" width="3.5" style="1" customWidth="1"/>
    <col min="1282" max="1282" width="8.875" style="1" customWidth="1"/>
    <col min="1283" max="1283" width="11.125" style="1" customWidth="1"/>
    <col min="1284" max="1284" width="22.625" style="1" customWidth="1"/>
    <col min="1285" max="1285" width="13.625" style="1" customWidth="1"/>
    <col min="1286" max="1286" width="12" style="1" customWidth="1"/>
    <col min="1287" max="1287" width="13.5" style="1" bestFit="1" customWidth="1"/>
    <col min="1288" max="1288" width="14.875" style="1" bestFit="1" customWidth="1"/>
    <col min="1289" max="1289" width="10.75" style="1" customWidth="1"/>
    <col min="1290" max="1290" width="11.75" style="1" customWidth="1"/>
    <col min="1291" max="1291" width="11.625" style="1" customWidth="1"/>
    <col min="1292" max="1292" width="9.375" style="1" bestFit="1" customWidth="1"/>
    <col min="1293" max="1536" width="9" style="1"/>
    <col min="1537" max="1537" width="3.5" style="1" customWidth="1"/>
    <col min="1538" max="1538" width="8.875" style="1" customWidth="1"/>
    <col min="1539" max="1539" width="11.125" style="1" customWidth="1"/>
    <col min="1540" max="1540" width="22.625" style="1" customWidth="1"/>
    <col min="1541" max="1541" width="13.625" style="1" customWidth="1"/>
    <col min="1542" max="1542" width="12" style="1" customWidth="1"/>
    <col min="1543" max="1543" width="13.5" style="1" bestFit="1" customWidth="1"/>
    <col min="1544" max="1544" width="14.875" style="1" bestFit="1" customWidth="1"/>
    <col min="1545" max="1545" width="10.75" style="1" customWidth="1"/>
    <col min="1546" max="1546" width="11.75" style="1" customWidth="1"/>
    <col min="1547" max="1547" width="11.625" style="1" customWidth="1"/>
    <col min="1548" max="1548" width="9.375" style="1" bestFit="1" customWidth="1"/>
    <col min="1549" max="1792" width="9" style="1"/>
    <col min="1793" max="1793" width="3.5" style="1" customWidth="1"/>
    <col min="1794" max="1794" width="8.875" style="1" customWidth="1"/>
    <col min="1795" max="1795" width="11.125" style="1" customWidth="1"/>
    <col min="1796" max="1796" width="22.625" style="1" customWidth="1"/>
    <col min="1797" max="1797" width="13.625" style="1" customWidth="1"/>
    <col min="1798" max="1798" width="12" style="1" customWidth="1"/>
    <col min="1799" max="1799" width="13.5" style="1" bestFit="1" customWidth="1"/>
    <col min="1800" max="1800" width="14.875" style="1" bestFit="1" customWidth="1"/>
    <col min="1801" max="1801" width="10.75" style="1" customWidth="1"/>
    <col min="1802" max="1802" width="11.75" style="1" customWidth="1"/>
    <col min="1803" max="1803" width="11.625" style="1" customWidth="1"/>
    <col min="1804" max="1804" width="9.375" style="1" bestFit="1" customWidth="1"/>
    <col min="1805" max="2048" width="9" style="1"/>
    <col min="2049" max="2049" width="3.5" style="1" customWidth="1"/>
    <col min="2050" max="2050" width="8.875" style="1" customWidth="1"/>
    <col min="2051" max="2051" width="11.125" style="1" customWidth="1"/>
    <col min="2052" max="2052" width="22.625" style="1" customWidth="1"/>
    <col min="2053" max="2053" width="13.625" style="1" customWidth="1"/>
    <col min="2054" max="2054" width="12" style="1" customWidth="1"/>
    <col min="2055" max="2055" width="13.5" style="1" bestFit="1" customWidth="1"/>
    <col min="2056" max="2056" width="14.875" style="1" bestFit="1" customWidth="1"/>
    <col min="2057" max="2057" width="10.75" style="1" customWidth="1"/>
    <col min="2058" max="2058" width="11.75" style="1" customWidth="1"/>
    <col min="2059" max="2059" width="11.625" style="1" customWidth="1"/>
    <col min="2060" max="2060" width="9.375" style="1" bestFit="1" customWidth="1"/>
    <col min="2061" max="2304" width="9" style="1"/>
    <col min="2305" max="2305" width="3.5" style="1" customWidth="1"/>
    <col min="2306" max="2306" width="8.875" style="1" customWidth="1"/>
    <col min="2307" max="2307" width="11.125" style="1" customWidth="1"/>
    <col min="2308" max="2308" width="22.625" style="1" customWidth="1"/>
    <col min="2309" max="2309" width="13.625" style="1" customWidth="1"/>
    <col min="2310" max="2310" width="12" style="1" customWidth="1"/>
    <col min="2311" max="2311" width="13.5" style="1" bestFit="1" customWidth="1"/>
    <col min="2312" max="2312" width="14.875" style="1" bestFit="1" customWidth="1"/>
    <col min="2313" max="2313" width="10.75" style="1" customWidth="1"/>
    <col min="2314" max="2314" width="11.75" style="1" customWidth="1"/>
    <col min="2315" max="2315" width="11.625" style="1" customWidth="1"/>
    <col min="2316" max="2316" width="9.375" style="1" bestFit="1" customWidth="1"/>
    <col min="2317" max="2560" width="9" style="1"/>
    <col min="2561" max="2561" width="3.5" style="1" customWidth="1"/>
    <col min="2562" max="2562" width="8.875" style="1" customWidth="1"/>
    <col min="2563" max="2563" width="11.125" style="1" customWidth="1"/>
    <col min="2564" max="2564" width="22.625" style="1" customWidth="1"/>
    <col min="2565" max="2565" width="13.625" style="1" customWidth="1"/>
    <col min="2566" max="2566" width="12" style="1" customWidth="1"/>
    <col min="2567" max="2567" width="13.5" style="1" bestFit="1" customWidth="1"/>
    <col min="2568" max="2568" width="14.875" style="1" bestFit="1" customWidth="1"/>
    <col min="2569" max="2569" width="10.75" style="1" customWidth="1"/>
    <col min="2570" max="2570" width="11.75" style="1" customWidth="1"/>
    <col min="2571" max="2571" width="11.625" style="1" customWidth="1"/>
    <col min="2572" max="2572" width="9.375" style="1" bestFit="1" customWidth="1"/>
    <col min="2573" max="2816" width="9" style="1"/>
    <col min="2817" max="2817" width="3.5" style="1" customWidth="1"/>
    <col min="2818" max="2818" width="8.875" style="1" customWidth="1"/>
    <col min="2819" max="2819" width="11.125" style="1" customWidth="1"/>
    <col min="2820" max="2820" width="22.625" style="1" customWidth="1"/>
    <col min="2821" max="2821" width="13.625" style="1" customWidth="1"/>
    <col min="2822" max="2822" width="12" style="1" customWidth="1"/>
    <col min="2823" max="2823" width="13.5" style="1" bestFit="1" customWidth="1"/>
    <col min="2824" max="2824" width="14.875" style="1" bestFit="1" customWidth="1"/>
    <col min="2825" max="2825" width="10.75" style="1" customWidth="1"/>
    <col min="2826" max="2826" width="11.75" style="1" customWidth="1"/>
    <col min="2827" max="2827" width="11.625" style="1" customWidth="1"/>
    <col min="2828" max="2828" width="9.375" style="1" bestFit="1" customWidth="1"/>
    <col min="2829" max="3072" width="9" style="1"/>
    <col min="3073" max="3073" width="3.5" style="1" customWidth="1"/>
    <col min="3074" max="3074" width="8.875" style="1" customWidth="1"/>
    <col min="3075" max="3075" width="11.125" style="1" customWidth="1"/>
    <col min="3076" max="3076" width="22.625" style="1" customWidth="1"/>
    <col min="3077" max="3077" width="13.625" style="1" customWidth="1"/>
    <col min="3078" max="3078" width="12" style="1" customWidth="1"/>
    <col min="3079" max="3079" width="13.5" style="1" bestFit="1" customWidth="1"/>
    <col min="3080" max="3080" width="14.875" style="1" bestFit="1" customWidth="1"/>
    <col min="3081" max="3081" width="10.75" style="1" customWidth="1"/>
    <col min="3082" max="3082" width="11.75" style="1" customWidth="1"/>
    <col min="3083" max="3083" width="11.625" style="1" customWidth="1"/>
    <col min="3084" max="3084" width="9.375" style="1" bestFit="1" customWidth="1"/>
    <col min="3085" max="3328" width="9" style="1"/>
    <col min="3329" max="3329" width="3.5" style="1" customWidth="1"/>
    <col min="3330" max="3330" width="8.875" style="1" customWidth="1"/>
    <col min="3331" max="3331" width="11.125" style="1" customWidth="1"/>
    <col min="3332" max="3332" width="22.625" style="1" customWidth="1"/>
    <col min="3333" max="3333" width="13.625" style="1" customWidth="1"/>
    <col min="3334" max="3334" width="12" style="1" customWidth="1"/>
    <col min="3335" max="3335" width="13.5" style="1" bestFit="1" customWidth="1"/>
    <col min="3336" max="3336" width="14.875" style="1" bestFit="1" customWidth="1"/>
    <col min="3337" max="3337" width="10.75" style="1" customWidth="1"/>
    <col min="3338" max="3338" width="11.75" style="1" customWidth="1"/>
    <col min="3339" max="3339" width="11.625" style="1" customWidth="1"/>
    <col min="3340" max="3340" width="9.375" style="1" bestFit="1" customWidth="1"/>
    <col min="3341" max="3584" width="9" style="1"/>
    <col min="3585" max="3585" width="3.5" style="1" customWidth="1"/>
    <col min="3586" max="3586" width="8.875" style="1" customWidth="1"/>
    <col min="3587" max="3587" width="11.125" style="1" customWidth="1"/>
    <col min="3588" max="3588" width="22.625" style="1" customWidth="1"/>
    <col min="3589" max="3589" width="13.625" style="1" customWidth="1"/>
    <col min="3590" max="3590" width="12" style="1" customWidth="1"/>
    <col min="3591" max="3591" width="13.5" style="1" bestFit="1" customWidth="1"/>
    <col min="3592" max="3592" width="14.875" style="1" bestFit="1" customWidth="1"/>
    <col min="3593" max="3593" width="10.75" style="1" customWidth="1"/>
    <col min="3594" max="3594" width="11.75" style="1" customWidth="1"/>
    <col min="3595" max="3595" width="11.625" style="1" customWidth="1"/>
    <col min="3596" max="3596" width="9.375" style="1" bestFit="1" customWidth="1"/>
    <col min="3597" max="3840" width="9" style="1"/>
    <col min="3841" max="3841" width="3.5" style="1" customWidth="1"/>
    <col min="3842" max="3842" width="8.875" style="1" customWidth="1"/>
    <col min="3843" max="3843" width="11.125" style="1" customWidth="1"/>
    <col min="3844" max="3844" width="22.625" style="1" customWidth="1"/>
    <col min="3845" max="3845" width="13.625" style="1" customWidth="1"/>
    <col min="3846" max="3846" width="12" style="1" customWidth="1"/>
    <col min="3847" max="3847" width="13.5" style="1" bestFit="1" customWidth="1"/>
    <col min="3848" max="3848" width="14.875" style="1" bestFit="1" customWidth="1"/>
    <col min="3849" max="3849" width="10.75" style="1" customWidth="1"/>
    <col min="3850" max="3850" width="11.75" style="1" customWidth="1"/>
    <col min="3851" max="3851" width="11.625" style="1" customWidth="1"/>
    <col min="3852" max="3852" width="9.375" style="1" bestFit="1" customWidth="1"/>
    <col min="3853" max="4096" width="9" style="1"/>
    <col min="4097" max="4097" width="3.5" style="1" customWidth="1"/>
    <col min="4098" max="4098" width="8.875" style="1" customWidth="1"/>
    <col min="4099" max="4099" width="11.125" style="1" customWidth="1"/>
    <col min="4100" max="4100" width="22.625" style="1" customWidth="1"/>
    <col min="4101" max="4101" width="13.625" style="1" customWidth="1"/>
    <col min="4102" max="4102" width="12" style="1" customWidth="1"/>
    <col min="4103" max="4103" width="13.5" style="1" bestFit="1" customWidth="1"/>
    <col min="4104" max="4104" width="14.875" style="1" bestFit="1" customWidth="1"/>
    <col min="4105" max="4105" width="10.75" style="1" customWidth="1"/>
    <col min="4106" max="4106" width="11.75" style="1" customWidth="1"/>
    <col min="4107" max="4107" width="11.625" style="1" customWidth="1"/>
    <col min="4108" max="4108" width="9.375" style="1" bestFit="1" customWidth="1"/>
    <col min="4109" max="4352" width="9" style="1"/>
    <col min="4353" max="4353" width="3.5" style="1" customWidth="1"/>
    <col min="4354" max="4354" width="8.875" style="1" customWidth="1"/>
    <col min="4355" max="4355" width="11.125" style="1" customWidth="1"/>
    <col min="4356" max="4356" width="22.625" style="1" customWidth="1"/>
    <col min="4357" max="4357" width="13.625" style="1" customWidth="1"/>
    <col min="4358" max="4358" width="12" style="1" customWidth="1"/>
    <col min="4359" max="4359" width="13.5" style="1" bestFit="1" customWidth="1"/>
    <col min="4360" max="4360" width="14.875" style="1" bestFit="1" customWidth="1"/>
    <col min="4361" max="4361" width="10.75" style="1" customWidth="1"/>
    <col min="4362" max="4362" width="11.75" style="1" customWidth="1"/>
    <col min="4363" max="4363" width="11.625" style="1" customWidth="1"/>
    <col min="4364" max="4364" width="9.375" style="1" bestFit="1" customWidth="1"/>
    <col min="4365" max="4608" width="9" style="1"/>
    <col min="4609" max="4609" width="3.5" style="1" customWidth="1"/>
    <col min="4610" max="4610" width="8.875" style="1" customWidth="1"/>
    <col min="4611" max="4611" width="11.125" style="1" customWidth="1"/>
    <col min="4612" max="4612" width="22.625" style="1" customWidth="1"/>
    <col min="4613" max="4613" width="13.625" style="1" customWidth="1"/>
    <col min="4614" max="4614" width="12" style="1" customWidth="1"/>
    <col min="4615" max="4615" width="13.5" style="1" bestFit="1" customWidth="1"/>
    <col min="4616" max="4616" width="14.875" style="1" bestFit="1" customWidth="1"/>
    <col min="4617" max="4617" width="10.75" style="1" customWidth="1"/>
    <col min="4618" max="4618" width="11.75" style="1" customWidth="1"/>
    <col min="4619" max="4619" width="11.625" style="1" customWidth="1"/>
    <col min="4620" max="4620" width="9.375" style="1" bestFit="1" customWidth="1"/>
    <col min="4621" max="4864" width="9" style="1"/>
    <col min="4865" max="4865" width="3.5" style="1" customWidth="1"/>
    <col min="4866" max="4866" width="8.875" style="1" customWidth="1"/>
    <col min="4867" max="4867" width="11.125" style="1" customWidth="1"/>
    <col min="4868" max="4868" width="22.625" style="1" customWidth="1"/>
    <col min="4869" max="4869" width="13.625" style="1" customWidth="1"/>
    <col min="4870" max="4870" width="12" style="1" customWidth="1"/>
    <col min="4871" max="4871" width="13.5" style="1" bestFit="1" customWidth="1"/>
    <col min="4872" max="4872" width="14.875" style="1" bestFit="1" customWidth="1"/>
    <col min="4873" max="4873" width="10.75" style="1" customWidth="1"/>
    <col min="4874" max="4874" width="11.75" style="1" customWidth="1"/>
    <col min="4875" max="4875" width="11.625" style="1" customWidth="1"/>
    <col min="4876" max="4876" width="9.375" style="1" bestFit="1" customWidth="1"/>
    <col min="4877" max="5120" width="9" style="1"/>
    <col min="5121" max="5121" width="3.5" style="1" customWidth="1"/>
    <col min="5122" max="5122" width="8.875" style="1" customWidth="1"/>
    <col min="5123" max="5123" width="11.125" style="1" customWidth="1"/>
    <col min="5124" max="5124" width="22.625" style="1" customWidth="1"/>
    <col min="5125" max="5125" width="13.625" style="1" customWidth="1"/>
    <col min="5126" max="5126" width="12" style="1" customWidth="1"/>
    <col min="5127" max="5127" width="13.5" style="1" bestFit="1" customWidth="1"/>
    <col min="5128" max="5128" width="14.875" style="1" bestFit="1" customWidth="1"/>
    <col min="5129" max="5129" width="10.75" style="1" customWidth="1"/>
    <col min="5130" max="5130" width="11.75" style="1" customWidth="1"/>
    <col min="5131" max="5131" width="11.625" style="1" customWidth="1"/>
    <col min="5132" max="5132" width="9.375" style="1" bestFit="1" customWidth="1"/>
    <col min="5133" max="5376" width="9" style="1"/>
    <col min="5377" max="5377" width="3.5" style="1" customWidth="1"/>
    <col min="5378" max="5378" width="8.875" style="1" customWidth="1"/>
    <col min="5379" max="5379" width="11.125" style="1" customWidth="1"/>
    <col min="5380" max="5380" width="22.625" style="1" customWidth="1"/>
    <col min="5381" max="5381" width="13.625" style="1" customWidth="1"/>
    <col min="5382" max="5382" width="12" style="1" customWidth="1"/>
    <col min="5383" max="5383" width="13.5" style="1" bestFit="1" customWidth="1"/>
    <col min="5384" max="5384" width="14.875" style="1" bestFit="1" customWidth="1"/>
    <col min="5385" max="5385" width="10.75" style="1" customWidth="1"/>
    <col min="5386" max="5386" width="11.75" style="1" customWidth="1"/>
    <col min="5387" max="5387" width="11.625" style="1" customWidth="1"/>
    <col min="5388" max="5388" width="9.375" style="1" bestFit="1" customWidth="1"/>
    <col min="5389" max="5632" width="9" style="1"/>
    <col min="5633" max="5633" width="3.5" style="1" customWidth="1"/>
    <col min="5634" max="5634" width="8.875" style="1" customWidth="1"/>
    <col min="5635" max="5635" width="11.125" style="1" customWidth="1"/>
    <col min="5636" max="5636" width="22.625" style="1" customWidth="1"/>
    <col min="5637" max="5637" width="13.625" style="1" customWidth="1"/>
    <col min="5638" max="5638" width="12" style="1" customWidth="1"/>
    <col min="5639" max="5639" width="13.5" style="1" bestFit="1" customWidth="1"/>
    <col min="5640" max="5640" width="14.875" style="1" bestFit="1" customWidth="1"/>
    <col min="5641" max="5641" width="10.75" style="1" customWidth="1"/>
    <col min="5642" max="5642" width="11.75" style="1" customWidth="1"/>
    <col min="5643" max="5643" width="11.625" style="1" customWidth="1"/>
    <col min="5644" max="5644" width="9.375" style="1" bestFit="1" customWidth="1"/>
    <col min="5645" max="5888" width="9" style="1"/>
    <col min="5889" max="5889" width="3.5" style="1" customWidth="1"/>
    <col min="5890" max="5890" width="8.875" style="1" customWidth="1"/>
    <col min="5891" max="5891" width="11.125" style="1" customWidth="1"/>
    <col min="5892" max="5892" width="22.625" style="1" customWidth="1"/>
    <col min="5893" max="5893" width="13.625" style="1" customWidth="1"/>
    <col min="5894" max="5894" width="12" style="1" customWidth="1"/>
    <col min="5895" max="5895" width="13.5" style="1" bestFit="1" customWidth="1"/>
    <col min="5896" max="5896" width="14.875" style="1" bestFit="1" customWidth="1"/>
    <col min="5897" max="5897" width="10.75" style="1" customWidth="1"/>
    <col min="5898" max="5898" width="11.75" style="1" customWidth="1"/>
    <col min="5899" max="5899" width="11.625" style="1" customWidth="1"/>
    <col min="5900" max="5900" width="9.375" style="1" bestFit="1" customWidth="1"/>
    <col min="5901" max="6144" width="9" style="1"/>
    <col min="6145" max="6145" width="3.5" style="1" customWidth="1"/>
    <col min="6146" max="6146" width="8.875" style="1" customWidth="1"/>
    <col min="6147" max="6147" width="11.125" style="1" customWidth="1"/>
    <col min="6148" max="6148" width="22.625" style="1" customWidth="1"/>
    <col min="6149" max="6149" width="13.625" style="1" customWidth="1"/>
    <col min="6150" max="6150" width="12" style="1" customWidth="1"/>
    <col min="6151" max="6151" width="13.5" style="1" bestFit="1" customWidth="1"/>
    <col min="6152" max="6152" width="14.875" style="1" bestFit="1" customWidth="1"/>
    <col min="6153" max="6153" width="10.75" style="1" customWidth="1"/>
    <col min="6154" max="6154" width="11.75" style="1" customWidth="1"/>
    <col min="6155" max="6155" width="11.625" style="1" customWidth="1"/>
    <col min="6156" max="6156" width="9.375" style="1" bestFit="1" customWidth="1"/>
    <col min="6157" max="6400" width="9" style="1"/>
    <col min="6401" max="6401" width="3.5" style="1" customWidth="1"/>
    <col min="6402" max="6402" width="8.875" style="1" customWidth="1"/>
    <col min="6403" max="6403" width="11.125" style="1" customWidth="1"/>
    <col min="6404" max="6404" width="22.625" style="1" customWidth="1"/>
    <col min="6405" max="6405" width="13.625" style="1" customWidth="1"/>
    <col min="6406" max="6406" width="12" style="1" customWidth="1"/>
    <col min="6407" max="6407" width="13.5" style="1" bestFit="1" customWidth="1"/>
    <col min="6408" max="6408" width="14.875" style="1" bestFit="1" customWidth="1"/>
    <col min="6409" max="6409" width="10.75" style="1" customWidth="1"/>
    <col min="6410" max="6410" width="11.75" style="1" customWidth="1"/>
    <col min="6411" max="6411" width="11.625" style="1" customWidth="1"/>
    <col min="6412" max="6412" width="9.375" style="1" bestFit="1" customWidth="1"/>
    <col min="6413" max="6656" width="9" style="1"/>
    <col min="6657" max="6657" width="3.5" style="1" customWidth="1"/>
    <col min="6658" max="6658" width="8.875" style="1" customWidth="1"/>
    <col min="6659" max="6659" width="11.125" style="1" customWidth="1"/>
    <col min="6660" max="6660" width="22.625" style="1" customWidth="1"/>
    <col min="6661" max="6661" width="13.625" style="1" customWidth="1"/>
    <col min="6662" max="6662" width="12" style="1" customWidth="1"/>
    <col min="6663" max="6663" width="13.5" style="1" bestFit="1" customWidth="1"/>
    <col min="6664" max="6664" width="14.875" style="1" bestFit="1" customWidth="1"/>
    <col min="6665" max="6665" width="10.75" style="1" customWidth="1"/>
    <col min="6666" max="6666" width="11.75" style="1" customWidth="1"/>
    <col min="6667" max="6667" width="11.625" style="1" customWidth="1"/>
    <col min="6668" max="6668" width="9.375" style="1" bestFit="1" customWidth="1"/>
    <col min="6669" max="6912" width="9" style="1"/>
    <col min="6913" max="6913" width="3.5" style="1" customWidth="1"/>
    <col min="6914" max="6914" width="8.875" style="1" customWidth="1"/>
    <col min="6915" max="6915" width="11.125" style="1" customWidth="1"/>
    <col min="6916" max="6916" width="22.625" style="1" customWidth="1"/>
    <col min="6917" max="6917" width="13.625" style="1" customWidth="1"/>
    <col min="6918" max="6918" width="12" style="1" customWidth="1"/>
    <col min="6919" max="6919" width="13.5" style="1" bestFit="1" customWidth="1"/>
    <col min="6920" max="6920" width="14.875" style="1" bestFit="1" customWidth="1"/>
    <col min="6921" max="6921" width="10.75" style="1" customWidth="1"/>
    <col min="6922" max="6922" width="11.75" style="1" customWidth="1"/>
    <col min="6923" max="6923" width="11.625" style="1" customWidth="1"/>
    <col min="6924" max="6924" width="9.375" style="1" bestFit="1" customWidth="1"/>
    <col min="6925" max="7168" width="9" style="1"/>
    <col min="7169" max="7169" width="3.5" style="1" customWidth="1"/>
    <col min="7170" max="7170" width="8.875" style="1" customWidth="1"/>
    <col min="7171" max="7171" width="11.125" style="1" customWidth="1"/>
    <col min="7172" max="7172" width="22.625" style="1" customWidth="1"/>
    <col min="7173" max="7173" width="13.625" style="1" customWidth="1"/>
    <col min="7174" max="7174" width="12" style="1" customWidth="1"/>
    <col min="7175" max="7175" width="13.5" style="1" bestFit="1" customWidth="1"/>
    <col min="7176" max="7176" width="14.875" style="1" bestFit="1" customWidth="1"/>
    <col min="7177" max="7177" width="10.75" style="1" customWidth="1"/>
    <col min="7178" max="7178" width="11.75" style="1" customWidth="1"/>
    <col min="7179" max="7179" width="11.625" style="1" customWidth="1"/>
    <col min="7180" max="7180" width="9.375" style="1" bestFit="1" customWidth="1"/>
    <col min="7181" max="7424" width="9" style="1"/>
    <col min="7425" max="7425" width="3.5" style="1" customWidth="1"/>
    <col min="7426" max="7426" width="8.875" style="1" customWidth="1"/>
    <col min="7427" max="7427" width="11.125" style="1" customWidth="1"/>
    <col min="7428" max="7428" width="22.625" style="1" customWidth="1"/>
    <col min="7429" max="7429" width="13.625" style="1" customWidth="1"/>
    <col min="7430" max="7430" width="12" style="1" customWidth="1"/>
    <col min="7431" max="7431" width="13.5" style="1" bestFit="1" customWidth="1"/>
    <col min="7432" max="7432" width="14.875" style="1" bestFit="1" customWidth="1"/>
    <col min="7433" max="7433" width="10.75" style="1" customWidth="1"/>
    <col min="7434" max="7434" width="11.75" style="1" customWidth="1"/>
    <col min="7435" max="7435" width="11.625" style="1" customWidth="1"/>
    <col min="7436" max="7436" width="9.375" style="1" bestFit="1" customWidth="1"/>
    <col min="7437" max="7680" width="9" style="1"/>
    <col min="7681" max="7681" width="3.5" style="1" customWidth="1"/>
    <col min="7682" max="7682" width="8.875" style="1" customWidth="1"/>
    <col min="7683" max="7683" width="11.125" style="1" customWidth="1"/>
    <col min="7684" max="7684" width="22.625" style="1" customWidth="1"/>
    <col min="7685" max="7685" width="13.625" style="1" customWidth="1"/>
    <col min="7686" max="7686" width="12" style="1" customWidth="1"/>
    <col min="7687" max="7687" width="13.5" style="1" bestFit="1" customWidth="1"/>
    <col min="7688" max="7688" width="14.875" style="1" bestFit="1" customWidth="1"/>
    <col min="7689" max="7689" width="10.75" style="1" customWidth="1"/>
    <col min="7690" max="7690" width="11.75" style="1" customWidth="1"/>
    <col min="7691" max="7691" width="11.625" style="1" customWidth="1"/>
    <col min="7692" max="7692" width="9.375" style="1" bestFit="1" customWidth="1"/>
    <col min="7693" max="7936" width="9" style="1"/>
    <col min="7937" max="7937" width="3.5" style="1" customWidth="1"/>
    <col min="7938" max="7938" width="8.875" style="1" customWidth="1"/>
    <col min="7939" max="7939" width="11.125" style="1" customWidth="1"/>
    <col min="7940" max="7940" width="22.625" style="1" customWidth="1"/>
    <col min="7941" max="7941" width="13.625" style="1" customWidth="1"/>
    <col min="7942" max="7942" width="12" style="1" customWidth="1"/>
    <col min="7943" max="7943" width="13.5" style="1" bestFit="1" customWidth="1"/>
    <col min="7944" max="7944" width="14.875" style="1" bestFit="1" customWidth="1"/>
    <col min="7945" max="7945" width="10.75" style="1" customWidth="1"/>
    <col min="7946" max="7946" width="11.75" style="1" customWidth="1"/>
    <col min="7947" max="7947" width="11.625" style="1" customWidth="1"/>
    <col min="7948" max="7948" width="9.375" style="1" bestFit="1" customWidth="1"/>
    <col min="7949" max="8192" width="9" style="1"/>
    <col min="8193" max="8193" width="3.5" style="1" customWidth="1"/>
    <col min="8194" max="8194" width="8.875" style="1" customWidth="1"/>
    <col min="8195" max="8195" width="11.125" style="1" customWidth="1"/>
    <col min="8196" max="8196" width="22.625" style="1" customWidth="1"/>
    <col min="8197" max="8197" width="13.625" style="1" customWidth="1"/>
    <col min="8198" max="8198" width="12" style="1" customWidth="1"/>
    <col min="8199" max="8199" width="13.5" style="1" bestFit="1" customWidth="1"/>
    <col min="8200" max="8200" width="14.875" style="1" bestFit="1" customWidth="1"/>
    <col min="8201" max="8201" width="10.75" style="1" customWidth="1"/>
    <col min="8202" max="8202" width="11.75" style="1" customWidth="1"/>
    <col min="8203" max="8203" width="11.625" style="1" customWidth="1"/>
    <col min="8204" max="8204" width="9.375" style="1" bestFit="1" customWidth="1"/>
    <col min="8205" max="8448" width="9" style="1"/>
    <col min="8449" max="8449" width="3.5" style="1" customWidth="1"/>
    <col min="8450" max="8450" width="8.875" style="1" customWidth="1"/>
    <col min="8451" max="8451" width="11.125" style="1" customWidth="1"/>
    <col min="8452" max="8452" width="22.625" style="1" customWidth="1"/>
    <col min="8453" max="8453" width="13.625" style="1" customWidth="1"/>
    <col min="8454" max="8454" width="12" style="1" customWidth="1"/>
    <col min="8455" max="8455" width="13.5" style="1" bestFit="1" customWidth="1"/>
    <col min="8456" max="8456" width="14.875" style="1" bestFit="1" customWidth="1"/>
    <col min="8457" max="8457" width="10.75" style="1" customWidth="1"/>
    <col min="8458" max="8458" width="11.75" style="1" customWidth="1"/>
    <col min="8459" max="8459" width="11.625" style="1" customWidth="1"/>
    <col min="8460" max="8460" width="9.375" style="1" bestFit="1" customWidth="1"/>
    <col min="8461" max="8704" width="9" style="1"/>
    <col min="8705" max="8705" width="3.5" style="1" customWidth="1"/>
    <col min="8706" max="8706" width="8.875" style="1" customWidth="1"/>
    <col min="8707" max="8707" width="11.125" style="1" customWidth="1"/>
    <col min="8708" max="8708" width="22.625" style="1" customWidth="1"/>
    <col min="8709" max="8709" width="13.625" style="1" customWidth="1"/>
    <col min="8710" max="8710" width="12" style="1" customWidth="1"/>
    <col min="8711" max="8711" width="13.5" style="1" bestFit="1" customWidth="1"/>
    <col min="8712" max="8712" width="14.875" style="1" bestFit="1" customWidth="1"/>
    <col min="8713" max="8713" width="10.75" style="1" customWidth="1"/>
    <col min="8714" max="8714" width="11.75" style="1" customWidth="1"/>
    <col min="8715" max="8715" width="11.625" style="1" customWidth="1"/>
    <col min="8716" max="8716" width="9.375" style="1" bestFit="1" customWidth="1"/>
    <col min="8717" max="8960" width="9" style="1"/>
    <col min="8961" max="8961" width="3.5" style="1" customWidth="1"/>
    <col min="8962" max="8962" width="8.875" style="1" customWidth="1"/>
    <col min="8963" max="8963" width="11.125" style="1" customWidth="1"/>
    <col min="8964" max="8964" width="22.625" style="1" customWidth="1"/>
    <col min="8965" max="8965" width="13.625" style="1" customWidth="1"/>
    <col min="8966" max="8966" width="12" style="1" customWidth="1"/>
    <col min="8967" max="8967" width="13.5" style="1" bestFit="1" customWidth="1"/>
    <col min="8968" max="8968" width="14.875" style="1" bestFit="1" customWidth="1"/>
    <col min="8969" max="8969" width="10.75" style="1" customWidth="1"/>
    <col min="8970" max="8970" width="11.75" style="1" customWidth="1"/>
    <col min="8971" max="8971" width="11.625" style="1" customWidth="1"/>
    <col min="8972" max="8972" width="9.375" style="1" bestFit="1" customWidth="1"/>
    <col min="8973" max="9216" width="9" style="1"/>
    <col min="9217" max="9217" width="3.5" style="1" customWidth="1"/>
    <col min="9218" max="9218" width="8.875" style="1" customWidth="1"/>
    <col min="9219" max="9219" width="11.125" style="1" customWidth="1"/>
    <col min="9220" max="9220" width="22.625" style="1" customWidth="1"/>
    <col min="9221" max="9221" width="13.625" style="1" customWidth="1"/>
    <col min="9222" max="9222" width="12" style="1" customWidth="1"/>
    <col min="9223" max="9223" width="13.5" style="1" bestFit="1" customWidth="1"/>
    <col min="9224" max="9224" width="14.875" style="1" bestFit="1" customWidth="1"/>
    <col min="9225" max="9225" width="10.75" style="1" customWidth="1"/>
    <col min="9226" max="9226" width="11.75" style="1" customWidth="1"/>
    <col min="9227" max="9227" width="11.625" style="1" customWidth="1"/>
    <col min="9228" max="9228" width="9.375" style="1" bestFit="1" customWidth="1"/>
    <col min="9229" max="9472" width="9" style="1"/>
    <col min="9473" max="9473" width="3.5" style="1" customWidth="1"/>
    <col min="9474" max="9474" width="8.875" style="1" customWidth="1"/>
    <col min="9475" max="9475" width="11.125" style="1" customWidth="1"/>
    <col min="9476" max="9476" width="22.625" style="1" customWidth="1"/>
    <col min="9477" max="9477" width="13.625" style="1" customWidth="1"/>
    <col min="9478" max="9478" width="12" style="1" customWidth="1"/>
    <col min="9479" max="9479" width="13.5" style="1" bestFit="1" customWidth="1"/>
    <col min="9480" max="9480" width="14.875" style="1" bestFit="1" customWidth="1"/>
    <col min="9481" max="9481" width="10.75" style="1" customWidth="1"/>
    <col min="9482" max="9482" width="11.75" style="1" customWidth="1"/>
    <col min="9483" max="9483" width="11.625" style="1" customWidth="1"/>
    <col min="9484" max="9484" width="9.375" style="1" bestFit="1" customWidth="1"/>
    <col min="9485" max="9728" width="9" style="1"/>
    <col min="9729" max="9729" width="3.5" style="1" customWidth="1"/>
    <col min="9730" max="9730" width="8.875" style="1" customWidth="1"/>
    <col min="9731" max="9731" width="11.125" style="1" customWidth="1"/>
    <col min="9732" max="9732" width="22.625" style="1" customWidth="1"/>
    <col min="9733" max="9733" width="13.625" style="1" customWidth="1"/>
    <col min="9734" max="9734" width="12" style="1" customWidth="1"/>
    <col min="9735" max="9735" width="13.5" style="1" bestFit="1" customWidth="1"/>
    <col min="9736" max="9736" width="14.875" style="1" bestFit="1" customWidth="1"/>
    <col min="9737" max="9737" width="10.75" style="1" customWidth="1"/>
    <col min="9738" max="9738" width="11.75" style="1" customWidth="1"/>
    <col min="9739" max="9739" width="11.625" style="1" customWidth="1"/>
    <col min="9740" max="9740" width="9.375" style="1" bestFit="1" customWidth="1"/>
    <col min="9741" max="9984" width="9" style="1"/>
    <col min="9985" max="9985" width="3.5" style="1" customWidth="1"/>
    <col min="9986" max="9986" width="8.875" style="1" customWidth="1"/>
    <col min="9987" max="9987" width="11.125" style="1" customWidth="1"/>
    <col min="9988" max="9988" width="22.625" style="1" customWidth="1"/>
    <col min="9989" max="9989" width="13.625" style="1" customWidth="1"/>
    <col min="9990" max="9990" width="12" style="1" customWidth="1"/>
    <col min="9991" max="9991" width="13.5" style="1" bestFit="1" customWidth="1"/>
    <col min="9992" max="9992" width="14.875" style="1" bestFit="1" customWidth="1"/>
    <col min="9993" max="9993" width="10.75" style="1" customWidth="1"/>
    <col min="9994" max="9994" width="11.75" style="1" customWidth="1"/>
    <col min="9995" max="9995" width="11.625" style="1" customWidth="1"/>
    <col min="9996" max="9996" width="9.375" style="1" bestFit="1" customWidth="1"/>
    <col min="9997" max="10240" width="9" style="1"/>
    <col min="10241" max="10241" width="3.5" style="1" customWidth="1"/>
    <col min="10242" max="10242" width="8.875" style="1" customWidth="1"/>
    <col min="10243" max="10243" width="11.125" style="1" customWidth="1"/>
    <col min="10244" max="10244" width="22.625" style="1" customWidth="1"/>
    <col min="10245" max="10245" width="13.625" style="1" customWidth="1"/>
    <col min="10246" max="10246" width="12" style="1" customWidth="1"/>
    <col min="10247" max="10247" width="13.5" style="1" bestFit="1" customWidth="1"/>
    <col min="10248" max="10248" width="14.875" style="1" bestFit="1" customWidth="1"/>
    <col min="10249" max="10249" width="10.75" style="1" customWidth="1"/>
    <col min="10250" max="10250" width="11.75" style="1" customWidth="1"/>
    <col min="10251" max="10251" width="11.625" style="1" customWidth="1"/>
    <col min="10252" max="10252" width="9.375" style="1" bestFit="1" customWidth="1"/>
    <col min="10253" max="10496" width="9" style="1"/>
    <col min="10497" max="10497" width="3.5" style="1" customWidth="1"/>
    <col min="10498" max="10498" width="8.875" style="1" customWidth="1"/>
    <col min="10499" max="10499" width="11.125" style="1" customWidth="1"/>
    <col min="10500" max="10500" width="22.625" style="1" customWidth="1"/>
    <col min="10501" max="10501" width="13.625" style="1" customWidth="1"/>
    <col min="10502" max="10502" width="12" style="1" customWidth="1"/>
    <col min="10503" max="10503" width="13.5" style="1" bestFit="1" customWidth="1"/>
    <col min="10504" max="10504" width="14.875" style="1" bestFit="1" customWidth="1"/>
    <col min="10505" max="10505" width="10.75" style="1" customWidth="1"/>
    <col min="10506" max="10506" width="11.75" style="1" customWidth="1"/>
    <col min="10507" max="10507" width="11.625" style="1" customWidth="1"/>
    <col min="10508" max="10508" width="9.375" style="1" bestFit="1" customWidth="1"/>
    <col min="10509" max="10752" width="9" style="1"/>
    <col min="10753" max="10753" width="3.5" style="1" customWidth="1"/>
    <col min="10754" max="10754" width="8.875" style="1" customWidth="1"/>
    <col min="10755" max="10755" width="11.125" style="1" customWidth="1"/>
    <col min="10756" max="10756" width="22.625" style="1" customWidth="1"/>
    <col min="10757" max="10757" width="13.625" style="1" customWidth="1"/>
    <col min="10758" max="10758" width="12" style="1" customWidth="1"/>
    <col min="10759" max="10759" width="13.5" style="1" bestFit="1" customWidth="1"/>
    <col min="10760" max="10760" width="14.875" style="1" bestFit="1" customWidth="1"/>
    <col min="10761" max="10761" width="10.75" style="1" customWidth="1"/>
    <col min="10762" max="10762" width="11.75" style="1" customWidth="1"/>
    <col min="10763" max="10763" width="11.625" style="1" customWidth="1"/>
    <col min="10764" max="10764" width="9.375" style="1" bestFit="1" customWidth="1"/>
    <col min="10765" max="11008" width="9" style="1"/>
    <col min="11009" max="11009" width="3.5" style="1" customWidth="1"/>
    <col min="11010" max="11010" width="8.875" style="1" customWidth="1"/>
    <col min="11011" max="11011" width="11.125" style="1" customWidth="1"/>
    <col min="11012" max="11012" width="22.625" style="1" customWidth="1"/>
    <col min="11013" max="11013" width="13.625" style="1" customWidth="1"/>
    <col min="11014" max="11014" width="12" style="1" customWidth="1"/>
    <col min="11015" max="11015" width="13.5" style="1" bestFit="1" customWidth="1"/>
    <col min="11016" max="11016" width="14.875" style="1" bestFit="1" customWidth="1"/>
    <col min="11017" max="11017" width="10.75" style="1" customWidth="1"/>
    <col min="11018" max="11018" width="11.75" style="1" customWidth="1"/>
    <col min="11019" max="11019" width="11.625" style="1" customWidth="1"/>
    <col min="11020" max="11020" width="9.375" style="1" bestFit="1" customWidth="1"/>
    <col min="11021" max="11264" width="9" style="1"/>
    <col min="11265" max="11265" width="3.5" style="1" customWidth="1"/>
    <col min="11266" max="11266" width="8.875" style="1" customWidth="1"/>
    <col min="11267" max="11267" width="11.125" style="1" customWidth="1"/>
    <col min="11268" max="11268" width="22.625" style="1" customWidth="1"/>
    <col min="11269" max="11269" width="13.625" style="1" customWidth="1"/>
    <col min="11270" max="11270" width="12" style="1" customWidth="1"/>
    <col min="11271" max="11271" width="13.5" style="1" bestFit="1" customWidth="1"/>
    <col min="11272" max="11272" width="14.875" style="1" bestFit="1" customWidth="1"/>
    <col min="11273" max="11273" width="10.75" style="1" customWidth="1"/>
    <col min="11274" max="11274" width="11.75" style="1" customWidth="1"/>
    <col min="11275" max="11275" width="11.625" style="1" customWidth="1"/>
    <col min="11276" max="11276" width="9.375" style="1" bestFit="1" customWidth="1"/>
    <col min="11277" max="11520" width="9" style="1"/>
    <col min="11521" max="11521" width="3.5" style="1" customWidth="1"/>
    <col min="11522" max="11522" width="8.875" style="1" customWidth="1"/>
    <col min="11523" max="11523" width="11.125" style="1" customWidth="1"/>
    <col min="11524" max="11524" width="22.625" style="1" customWidth="1"/>
    <col min="11525" max="11525" width="13.625" style="1" customWidth="1"/>
    <col min="11526" max="11526" width="12" style="1" customWidth="1"/>
    <col min="11527" max="11527" width="13.5" style="1" bestFit="1" customWidth="1"/>
    <col min="11528" max="11528" width="14.875" style="1" bestFit="1" customWidth="1"/>
    <col min="11529" max="11529" width="10.75" style="1" customWidth="1"/>
    <col min="11530" max="11530" width="11.75" style="1" customWidth="1"/>
    <col min="11531" max="11531" width="11.625" style="1" customWidth="1"/>
    <col min="11532" max="11532" width="9.375" style="1" bestFit="1" customWidth="1"/>
    <col min="11533" max="11776" width="9" style="1"/>
    <col min="11777" max="11777" width="3.5" style="1" customWidth="1"/>
    <col min="11778" max="11778" width="8.875" style="1" customWidth="1"/>
    <col min="11779" max="11779" width="11.125" style="1" customWidth="1"/>
    <col min="11780" max="11780" width="22.625" style="1" customWidth="1"/>
    <col min="11781" max="11781" width="13.625" style="1" customWidth="1"/>
    <col min="11782" max="11782" width="12" style="1" customWidth="1"/>
    <col min="11783" max="11783" width="13.5" style="1" bestFit="1" customWidth="1"/>
    <col min="11784" max="11784" width="14.875" style="1" bestFit="1" customWidth="1"/>
    <col min="11785" max="11785" width="10.75" style="1" customWidth="1"/>
    <col min="11786" max="11786" width="11.75" style="1" customWidth="1"/>
    <col min="11787" max="11787" width="11.625" style="1" customWidth="1"/>
    <col min="11788" max="11788" width="9.375" style="1" bestFit="1" customWidth="1"/>
    <col min="11789" max="12032" width="9" style="1"/>
    <col min="12033" max="12033" width="3.5" style="1" customWidth="1"/>
    <col min="12034" max="12034" width="8.875" style="1" customWidth="1"/>
    <col min="12035" max="12035" width="11.125" style="1" customWidth="1"/>
    <col min="12036" max="12036" width="22.625" style="1" customWidth="1"/>
    <col min="12037" max="12037" width="13.625" style="1" customWidth="1"/>
    <col min="12038" max="12038" width="12" style="1" customWidth="1"/>
    <col min="12039" max="12039" width="13.5" style="1" bestFit="1" customWidth="1"/>
    <col min="12040" max="12040" width="14.875" style="1" bestFit="1" customWidth="1"/>
    <col min="12041" max="12041" width="10.75" style="1" customWidth="1"/>
    <col min="12042" max="12042" width="11.75" style="1" customWidth="1"/>
    <col min="12043" max="12043" width="11.625" style="1" customWidth="1"/>
    <col min="12044" max="12044" width="9.375" style="1" bestFit="1" customWidth="1"/>
    <col min="12045" max="12288" width="9" style="1"/>
    <col min="12289" max="12289" width="3.5" style="1" customWidth="1"/>
    <col min="12290" max="12290" width="8.875" style="1" customWidth="1"/>
    <col min="12291" max="12291" width="11.125" style="1" customWidth="1"/>
    <col min="12292" max="12292" width="22.625" style="1" customWidth="1"/>
    <col min="12293" max="12293" width="13.625" style="1" customWidth="1"/>
    <col min="12294" max="12294" width="12" style="1" customWidth="1"/>
    <col min="12295" max="12295" width="13.5" style="1" bestFit="1" customWidth="1"/>
    <col min="12296" max="12296" width="14.875" style="1" bestFit="1" customWidth="1"/>
    <col min="12297" max="12297" width="10.75" style="1" customWidth="1"/>
    <col min="12298" max="12298" width="11.75" style="1" customWidth="1"/>
    <col min="12299" max="12299" width="11.625" style="1" customWidth="1"/>
    <col min="12300" max="12300" width="9.375" style="1" bestFit="1" customWidth="1"/>
    <col min="12301" max="12544" width="9" style="1"/>
    <col min="12545" max="12545" width="3.5" style="1" customWidth="1"/>
    <col min="12546" max="12546" width="8.875" style="1" customWidth="1"/>
    <col min="12547" max="12547" width="11.125" style="1" customWidth="1"/>
    <col min="12548" max="12548" width="22.625" style="1" customWidth="1"/>
    <col min="12549" max="12549" width="13.625" style="1" customWidth="1"/>
    <col min="12550" max="12550" width="12" style="1" customWidth="1"/>
    <col min="12551" max="12551" width="13.5" style="1" bestFit="1" customWidth="1"/>
    <col min="12552" max="12552" width="14.875" style="1" bestFit="1" customWidth="1"/>
    <col min="12553" max="12553" width="10.75" style="1" customWidth="1"/>
    <col min="12554" max="12554" width="11.75" style="1" customWidth="1"/>
    <col min="12555" max="12555" width="11.625" style="1" customWidth="1"/>
    <col min="12556" max="12556" width="9.375" style="1" bestFit="1" customWidth="1"/>
    <col min="12557" max="12800" width="9" style="1"/>
    <col min="12801" max="12801" width="3.5" style="1" customWidth="1"/>
    <col min="12802" max="12802" width="8.875" style="1" customWidth="1"/>
    <col min="12803" max="12803" width="11.125" style="1" customWidth="1"/>
    <col min="12804" max="12804" width="22.625" style="1" customWidth="1"/>
    <col min="12805" max="12805" width="13.625" style="1" customWidth="1"/>
    <col min="12806" max="12806" width="12" style="1" customWidth="1"/>
    <col min="12807" max="12807" width="13.5" style="1" bestFit="1" customWidth="1"/>
    <col min="12808" max="12808" width="14.875" style="1" bestFit="1" customWidth="1"/>
    <col min="12809" max="12809" width="10.75" style="1" customWidth="1"/>
    <col min="12810" max="12810" width="11.75" style="1" customWidth="1"/>
    <col min="12811" max="12811" width="11.625" style="1" customWidth="1"/>
    <col min="12812" max="12812" width="9.375" style="1" bestFit="1" customWidth="1"/>
    <col min="12813" max="13056" width="9" style="1"/>
    <col min="13057" max="13057" width="3.5" style="1" customWidth="1"/>
    <col min="13058" max="13058" width="8.875" style="1" customWidth="1"/>
    <col min="13059" max="13059" width="11.125" style="1" customWidth="1"/>
    <col min="13060" max="13060" width="22.625" style="1" customWidth="1"/>
    <col min="13061" max="13061" width="13.625" style="1" customWidth="1"/>
    <col min="13062" max="13062" width="12" style="1" customWidth="1"/>
    <col min="13063" max="13063" width="13.5" style="1" bestFit="1" customWidth="1"/>
    <col min="13064" max="13064" width="14.875" style="1" bestFit="1" customWidth="1"/>
    <col min="13065" max="13065" width="10.75" style="1" customWidth="1"/>
    <col min="13066" max="13066" width="11.75" style="1" customWidth="1"/>
    <col min="13067" max="13067" width="11.625" style="1" customWidth="1"/>
    <col min="13068" max="13068" width="9.375" style="1" bestFit="1" customWidth="1"/>
    <col min="13069" max="13312" width="9" style="1"/>
    <col min="13313" max="13313" width="3.5" style="1" customWidth="1"/>
    <col min="13314" max="13314" width="8.875" style="1" customWidth="1"/>
    <col min="13315" max="13315" width="11.125" style="1" customWidth="1"/>
    <col min="13316" max="13316" width="22.625" style="1" customWidth="1"/>
    <col min="13317" max="13317" width="13.625" style="1" customWidth="1"/>
    <col min="13318" max="13318" width="12" style="1" customWidth="1"/>
    <col min="13319" max="13319" width="13.5" style="1" bestFit="1" customWidth="1"/>
    <col min="13320" max="13320" width="14.875" style="1" bestFit="1" customWidth="1"/>
    <col min="13321" max="13321" width="10.75" style="1" customWidth="1"/>
    <col min="13322" max="13322" width="11.75" style="1" customWidth="1"/>
    <col min="13323" max="13323" width="11.625" style="1" customWidth="1"/>
    <col min="13324" max="13324" width="9.375" style="1" bestFit="1" customWidth="1"/>
    <col min="13325" max="13568" width="9" style="1"/>
    <col min="13569" max="13569" width="3.5" style="1" customWidth="1"/>
    <col min="13570" max="13570" width="8.875" style="1" customWidth="1"/>
    <col min="13571" max="13571" width="11.125" style="1" customWidth="1"/>
    <col min="13572" max="13572" width="22.625" style="1" customWidth="1"/>
    <col min="13573" max="13573" width="13.625" style="1" customWidth="1"/>
    <col min="13574" max="13574" width="12" style="1" customWidth="1"/>
    <col min="13575" max="13575" width="13.5" style="1" bestFit="1" customWidth="1"/>
    <col min="13576" max="13576" width="14.875" style="1" bestFit="1" customWidth="1"/>
    <col min="13577" max="13577" width="10.75" style="1" customWidth="1"/>
    <col min="13578" max="13578" width="11.75" style="1" customWidth="1"/>
    <col min="13579" max="13579" width="11.625" style="1" customWidth="1"/>
    <col min="13580" max="13580" width="9.375" style="1" bestFit="1" customWidth="1"/>
    <col min="13581" max="13824" width="9" style="1"/>
    <col min="13825" max="13825" width="3.5" style="1" customWidth="1"/>
    <col min="13826" max="13826" width="8.875" style="1" customWidth="1"/>
    <col min="13827" max="13827" width="11.125" style="1" customWidth="1"/>
    <col min="13828" max="13828" width="22.625" style="1" customWidth="1"/>
    <col min="13829" max="13829" width="13.625" style="1" customWidth="1"/>
    <col min="13830" max="13830" width="12" style="1" customWidth="1"/>
    <col min="13831" max="13831" width="13.5" style="1" bestFit="1" customWidth="1"/>
    <col min="13832" max="13832" width="14.875" style="1" bestFit="1" customWidth="1"/>
    <col min="13833" max="13833" width="10.75" style="1" customWidth="1"/>
    <col min="13834" max="13834" width="11.75" style="1" customWidth="1"/>
    <col min="13835" max="13835" width="11.625" style="1" customWidth="1"/>
    <col min="13836" max="13836" width="9.375" style="1" bestFit="1" customWidth="1"/>
    <col min="13837" max="14080" width="9" style="1"/>
    <col min="14081" max="14081" width="3.5" style="1" customWidth="1"/>
    <col min="14082" max="14082" width="8.875" style="1" customWidth="1"/>
    <col min="14083" max="14083" width="11.125" style="1" customWidth="1"/>
    <col min="14084" max="14084" width="22.625" style="1" customWidth="1"/>
    <col min="14085" max="14085" width="13.625" style="1" customWidth="1"/>
    <col min="14086" max="14086" width="12" style="1" customWidth="1"/>
    <col min="14087" max="14087" width="13.5" style="1" bestFit="1" customWidth="1"/>
    <col min="14088" max="14088" width="14.875" style="1" bestFit="1" customWidth="1"/>
    <col min="14089" max="14089" width="10.75" style="1" customWidth="1"/>
    <col min="14090" max="14090" width="11.75" style="1" customWidth="1"/>
    <col min="14091" max="14091" width="11.625" style="1" customWidth="1"/>
    <col min="14092" max="14092" width="9.375" style="1" bestFit="1" customWidth="1"/>
    <col min="14093" max="14336" width="9" style="1"/>
    <col min="14337" max="14337" width="3.5" style="1" customWidth="1"/>
    <col min="14338" max="14338" width="8.875" style="1" customWidth="1"/>
    <col min="14339" max="14339" width="11.125" style="1" customWidth="1"/>
    <col min="14340" max="14340" width="22.625" style="1" customWidth="1"/>
    <col min="14341" max="14341" width="13.625" style="1" customWidth="1"/>
    <col min="14342" max="14342" width="12" style="1" customWidth="1"/>
    <col min="14343" max="14343" width="13.5" style="1" bestFit="1" customWidth="1"/>
    <col min="14344" max="14344" width="14.875" style="1" bestFit="1" customWidth="1"/>
    <col min="14345" max="14345" width="10.75" style="1" customWidth="1"/>
    <col min="14346" max="14346" width="11.75" style="1" customWidth="1"/>
    <col min="14347" max="14347" width="11.625" style="1" customWidth="1"/>
    <col min="14348" max="14348" width="9.375" style="1" bestFit="1" customWidth="1"/>
    <col min="14349" max="14592" width="9" style="1"/>
    <col min="14593" max="14593" width="3.5" style="1" customWidth="1"/>
    <col min="14594" max="14594" width="8.875" style="1" customWidth="1"/>
    <col min="14595" max="14595" width="11.125" style="1" customWidth="1"/>
    <col min="14596" max="14596" width="22.625" style="1" customWidth="1"/>
    <col min="14597" max="14597" width="13.625" style="1" customWidth="1"/>
    <col min="14598" max="14598" width="12" style="1" customWidth="1"/>
    <col min="14599" max="14599" width="13.5" style="1" bestFit="1" customWidth="1"/>
    <col min="14600" max="14600" width="14.875" style="1" bestFit="1" customWidth="1"/>
    <col min="14601" max="14601" width="10.75" style="1" customWidth="1"/>
    <col min="14602" max="14602" width="11.75" style="1" customWidth="1"/>
    <col min="14603" max="14603" width="11.625" style="1" customWidth="1"/>
    <col min="14604" max="14604" width="9.375" style="1" bestFit="1" customWidth="1"/>
    <col min="14605" max="14848" width="9" style="1"/>
    <col min="14849" max="14849" width="3.5" style="1" customWidth="1"/>
    <col min="14850" max="14850" width="8.875" style="1" customWidth="1"/>
    <col min="14851" max="14851" width="11.125" style="1" customWidth="1"/>
    <col min="14852" max="14852" width="22.625" style="1" customWidth="1"/>
    <col min="14853" max="14853" width="13.625" style="1" customWidth="1"/>
    <col min="14854" max="14854" width="12" style="1" customWidth="1"/>
    <col min="14855" max="14855" width="13.5" style="1" bestFit="1" customWidth="1"/>
    <col min="14856" max="14856" width="14.875" style="1" bestFit="1" customWidth="1"/>
    <col min="14857" max="14857" width="10.75" style="1" customWidth="1"/>
    <col min="14858" max="14858" width="11.75" style="1" customWidth="1"/>
    <col min="14859" max="14859" width="11.625" style="1" customWidth="1"/>
    <col min="14860" max="14860" width="9.375" style="1" bestFit="1" customWidth="1"/>
    <col min="14861" max="15104" width="9" style="1"/>
    <col min="15105" max="15105" width="3.5" style="1" customWidth="1"/>
    <col min="15106" max="15106" width="8.875" style="1" customWidth="1"/>
    <col min="15107" max="15107" width="11.125" style="1" customWidth="1"/>
    <col min="15108" max="15108" width="22.625" style="1" customWidth="1"/>
    <col min="15109" max="15109" width="13.625" style="1" customWidth="1"/>
    <col min="15110" max="15110" width="12" style="1" customWidth="1"/>
    <col min="15111" max="15111" width="13.5" style="1" bestFit="1" customWidth="1"/>
    <col min="15112" max="15112" width="14.875" style="1" bestFit="1" customWidth="1"/>
    <col min="15113" max="15113" width="10.75" style="1" customWidth="1"/>
    <col min="15114" max="15114" width="11.75" style="1" customWidth="1"/>
    <col min="15115" max="15115" width="11.625" style="1" customWidth="1"/>
    <col min="15116" max="15116" width="9.375" style="1" bestFit="1" customWidth="1"/>
    <col min="15117" max="15360" width="9" style="1"/>
    <col min="15361" max="15361" width="3.5" style="1" customWidth="1"/>
    <col min="15362" max="15362" width="8.875" style="1" customWidth="1"/>
    <col min="15363" max="15363" width="11.125" style="1" customWidth="1"/>
    <col min="15364" max="15364" width="22.625" style="1" customWidth="1"/>
    <col min="15365" max="15365" width="13.625" style="1" customWidth="1"/>
    <col min="15366" max="15366" width="12" style="1" customWidth="1"/>
    <col min="15367" max="15367" width="13.5" style="1" bestFit="1" customWidth="1"/>
    <col min="15368" max="15368" width="14.875" style="1" bestFit="1" customWidth="1"/>
    <col min="15369" max="15369" width="10.75" style="1" customWidth="1"/>
    <col min="15370" max="15370" width="11.75" style="1" customWidth="1"/>
    <col min="15371" max="15371" width="11.625" style="1" customWidth="1"/>
    <col min="15372" max="15372" width="9.375" style="1" bestFit="1" customWidth="1"/>
    <col min="15373" max="15616" width="9" style="1"/>
    <col min="15617" max="15617" width="3.5" style="1" customWidth="1"/>
    <col min="15618" max="15618" width="8.875" style="1" customWidth="1"/>
    <col min="15619" max="15619" width="11.125" style="1" customWidth="1"/>
    <col min="15620" max="15620" width="22.625" style="1" customWidth="1"/>
    <col min="15621" max="15621" width="13.625" style="1" customWidth="1"/>
    <col min="15622" max="15622" width="12" style="1" customWidth="1"/>
    <col min="15623" max="15623" width="13.5" style="1" bestFit="1" customWidth="1"/>
    <col min="15624" max="15624" width="14.875" style="1" bestFit="1" customWidth="1"/>
    <col min="15625" max="15625" width="10.75" style="1" customWidth="1"/>
    <col min="15626" max="15626" width="11.75" style="1" customWidth="1"/>
    <col min="15627" max="15627" width="11.625" style="1" customWidth="1"/>
    <col min="15628" max="15628" width="9.375" style="1" bestFit="1" customWidth="1"/>
    <col min="15629" max="15872" width="9" style="1"/>
    <col min="15873" max="15873" width="3.5" style="1" customWidth="1"/>
    <col min="15874" max="15874" width="8.875" style="1" customWidth="1"/>
    <col min="15875" max="15875" width="11.125" style="1" customWidth="1"/>
    <col min="15876" max="15876" width="22.625" style="1" customWidth="1"/>
    <col min="15877" max="15877" width="13.625" style="1" customWidth="1"/>
    <col min="15878" max="15878" width="12" style="1" customWidth="1"/>
    <col min="15879" max="15879" width="13.5" style="1" bestFit="1" customWidth="1"/>
    <col min="15880" max="15880" width="14.875" style="1" bestFit="1" customWidth="1"/>
    <col min="15881" max="15881" width="10.75" style="1" customWidth="1"/>
    <col min="15882" max="15882" width="11.75" style="1" customWidth="1"/>
    <col min="15883" max="15883" width="11.625" style="1" customWidth="1"/>
    <col min="15884" max="15884" width="9.375" style="1" bestFit="1" customWidth="1"/>
    <col min="15885" max="16128" width="9" style="1"/>
    <col min="16129" max="16129" width="3.5" style="1" customWidth="1"/>
    <col min="16130" max="16130" width="8.875" style="1" customWidth="1"/>
    <col min="16131" max="16131" width="11.125" style="1" customWidth="1"/>
    <col min="16132" max="16132" width="22.625" style="1" customWidth="1"/>
    <col min="16133" max="16133" width="13.625" style="1" customWidth="1"/>
    <col min="16134" max="16134" width="12" style="1" customWidth="1"/>
    <col min="16135" max="16135" width="13.5" style="1" bestFit="1" customWidth="1"/>
    <col min="16136" max="16136" width="14.875" style="1" bestFit="1" customWidth="1"/>
    <col min="16137" max="16137" width="10.75" style="1" customWidth="1"/>
    <col min="16138" max="16138" width="11.75" style="1" customWidth="1"/>
    <col min="16139" max="16139" width="11.625" style="1" customWidth="1"/>
    <col min="16140" max="16140" width="9.375" style="1" bestFit="1" customWidth="1"/>
    <col min="16141" max="16384" width="9" style="1"/>
  </cols>
  <sheetData>
    <row r="1" spans="1:11" ht="26.25" customHeight="1" x14ac:dyDescent="0.4">
      <c r="B1" s="2" t="s">
        <v>0</v>
      </c>
      <c r="C1" s="2"/>
      <c r="E1" s="3">
        <v>43830</v>
      </c>
      <c r="J1" s="4"/>
    </row>
    <row r="2" spans="1:11" ht="15.75" x14ac:dyDescent="0.25">
      <c r="B2" s="5" t="s">
        <v>1</v>
      </c>
      <c r="C2" s="302" t="s">
        <v>283</v>
      </c>
    </row>
    <row r="3" spans="1:11" ht="15.75" x14ac:dyDescent="0.25">
      <c r="B3" s="6" t="s">
        <v>2</v>
      </c>
      <c r="C3" s="302" t="s">
        <v>284</v>
      </c>
    </row>
    <row r="4" spans="1:11" x14ac:dyDescent="0.2">
      <c r="B4" s="6" t="s">
        <v>3</v>
      </c>
      <c r="C4" s="303">
        <v>35720115</v>
      </c>
      <c r="E4" s="7" t="s">
        <v>4</v>
      </c>
      <c r="F4" s="7" t="s">
        <v>286</v>
      </c>
    </row>
    <row r="5" spans="1:11" ht="14.25" x14ac:dyDescent="0.2">
      <c r="B5" s="6" t="s">
        <v>5</v>
      </c>
      <c r="C5" s="304">
        <v>2020228144</v>
      </c>
      <c r="E5" s="7"/>
      <c r="F5" s="7"/>
    </row>
    <row r="6" spans="1:11" ht="15.75" x14ac:dyDescent="0.25">
      <c r="B6" s="8" t="s">
        <v>6</v>
      </c>
      <c r="C6" s="9"/>
      <c r="D6" s="311" t="s">
        <v>285</v>
      </c>
      <c r="E6" s="311"/>
      <c r="G6" s="10" t="s">
        <v>7</v>
      </c>
      <c r="H6" s="11" t="s">
        <v>8</v>
      </c>
    </row>
    <row r="7" spans="1:11" ht="15.75" x14ac:dyDescent="0.25">
      <c r="B7" s="8"/>
      <c r="C7" s="9"/>
      <c r="D7" s="12"/>
      <c r="E7" s="9"/>
      <c r="G7" s="10"/>
      <c r="H7" s="11"/>
    </row>
    <row r="8" spans="1:11" ht="16.5" x14ac:dyDescent="0.25">
      <c r="A8" s="13"/>
      <c r="B8" s="14" t="s">
        <v>9</v>
      </c>
      <c r="F8" s="15">
        <v>43830</v>
      </c>
      <c r="I8" s="15"/>
    </row>
    <row r="9" spans="1:11" x14ac:dyDescent="0.2">
      <c r="B9" s="13"/>
      <c r="C9" s="13"/>
    </row>
    <row r="11" spans="1:11" x14ac:dyDescent="0.2">
      <c r="B11" s="1" t="s">
        <v>10</v>
      </c>
      <c r="C11" s="1" t="s">
        <v>291</v>
      </c>
    </row>
    <row r="13" spans="1:11" ht="24.75" customHeight="1" x14ac:dyDescent="0.2">
      <c r="B13" s="16" t="s">
        <v>11</v>
      </c>
      <c r="C13" s="16"/>
      <c r="E13" s="13"/>
      <c r="F13" s="13"/>
      <c r="G13" s="13"/>
      <c r="H13" s="13"/>
      <c r="I13" s="17">
        <v>3499.6</v>
      </c>
      <c r="J13" s="18"/>
    </row>
    <row r="14" spans="1:11" ht="14.25" customHeight="1" x14ac:dyDescent="0.2">
      <c r="B14" s="16" t="s">
        <v>12</v>
      </c>
      <c r="C14" s="16"/>
      <c r="D14" s="1" t="s">
        <v>13</v>
      </c>
      <c r="E14" s="13"/>
      <c r="F14" s="13"/>
      <c r="G14" s="13"/>
      <c r="H14" s="13"/>
      <c r="I14" s="17">
        <f>2090.72+274.14</f>
        <v>2364.8599999999997</v>
      </c>
      <c r="J14" s="18"/>
      <c r="K14" s="17"/>
    </row>
    <row r="15" spans="1:11" ht="14.25" customHeight="1" x14ac:dyDescent="0.2">
      <c r="B15" s="16" t="s">
        <v>14</v>
      </c>
      <c r="C15" s="16"/>
      <c r="E15" s="13"/>
      <c r="F15" s="13"/>
      <c r="G15" s="13"/>
      <c r="H15" s="13"/>
      <c r="I15" s="17">
        <v>274.14</v>
      </c>
      <c r="J15" s="18"/>
    </row>
    <row r="16" spans="1:11" ht="14.25" customHeight="1" x14ac:dyDescent="0.2">
      <c r="B16" s="16" t="s">
        <v>15</v>
      </c>
      <c r="C16" s="16"/>
      <c r="E16" s="13"/>
      <c r="F16" s="13"/>
      <c r="G16" s="13"/>
      <c r="H16" s="13"/>
      <c r="I16" s="19">
        <f>I14-I15</f>
        <v>2090.7199999999998</v>
      </c>
      <c r="J16" s="18"/>
    </row>
    <row r="17" spans="2:13" ht="14.25" customHeight="1" x14ac:dyDescent="0.2">
      <c r="B17" s="20" t="s">
        <v>16</v>
      </c>
      <c r="C17" s="20"/>
      <c r="I17" s="21">
        <f>I13-I14</f>
        <v>1134.7400000000002</v>
      </c>
      <c r="J17" s="18"/>
    </row>
    <row r="18" spans="2:13" ht="14.25" customHeight="1" x14ac:dyDescent="0.2">
      <c r="B18" s="16" t="s">
        <v>17</v>
      </c>
      <c r="C18" s="16"/>
      <c r="D18" s="13"/>
      <c r="E18" s="13"/>
      <c r="F18" s="13"/>
      <c r="G18" s="13"/>
      <c r="H18" s="13"/>
      <c r="I18" s="19">
        <f>I13-I16</f>
        <v>1408.88</v>
      </c>
      <c r="J18" s="18"/>
    </row>
    <row r="19" spans="2:13" ht="14.25" customHeight="1" x14ac:dyDescent="0.2">
      <c r="B19" s="16"/>
      <c r="C19" s="16"/>
      <c r="D19" s="13"/>
      <c r="E19" s="13"/>
      <c r="F19" s="13"/>
      <c r="G19" s="13"/>
      <c r="H19" s="13"/>
      <c r="I19" s="17"/>
      <c r="J19" s="18"/>
    </row>
    <row r="20" spans="2:13" ht="15" x14ac:dyDescent="0.25">
      <c r="B20" s="22" t="s">
        <v>18</v>
      </c>
      <c r="C20" s="22"/>
      <c r="I20" s="18"/>
      <c r="J20" s="18"/>
      <c r="L20" s="23"/>
      <c r="M20" s="23"/>
    </row>
    <row r="21" spans="2:13" ht="7.5" customHeight="1" x14ac:dyDescent="0.2">
      <c r="I21" s="18"/>
      <c r="J21" s="18"/>
      <c r="L21" s="24"/>
      <c r="M21" s="24"/>
    </row>
    <row r="22" spans="2:13" x14ac:dyDescent="0.2">
      <c r="C22" s="25" t="s">
        <v>19</v>
      </c>
      <c r="D22" s="1" t="s">
        <v>20</v>
      </c>
      <c r="H22" s="20" t="s">
        <v>21</v>
      </c>
      <c r="I22" s="26">
        <v>0</v>
      </c>
      <c r="J22" s="18"/>
      <c r="K22" s="27"/>
      <c r="L22" s="28"/>
      <c r="M22" s="28"/>
    </row>
    <row r="23" spans="2:13" x14ac:dyDescent="0.2">
      <c r="C23" s="25" t="s">
        <v>19</v>
      </c>
      <c r="D23" s="1" t="s">
        <v>22</v>
      </c>
      <c r="H23" s="20" t="s">
        <v>23</v>
      </c>
      <c r="I23" s="26">
        <v>0</v>
      </c>
      <c r="J23" s="18"/>
      <c r="K23" s="27"/>
      <c r="L23" s="28"/>
      <c r="M23" s="28"/>
    </row>
    <row r="24" spans="2:13" x14ac:dyDescent="0.2">
      <c r="C24" s="25" t="s">
        <v>24</v>
      </c>
      <c r="D24" s="1" t="s">
        <v>25</v>
      </c>
      <c r="H24" s="20" t="s">
        <v>23</v>
      </c>
      <c r="I24" s="26">
        <v>0</v>
      </c>
      <c r="L24" s="28"/>
      <c r="M24" s="28"/>
    </row>
    <row r="25" spans="2:13" x14ac:dyDescent="0.2">
      <c r="C25" s="25" t="s">
        <v>26</v>
      </c>
      <c r="D25" s="1" t="s">
        <v>27</v>
      </c>
      <c r="G25" s="29">
        <v>0</v>
      </c>
      <c r="L25" s="30"/>
      <c r="M25" s="28"/>
    </row>
    <row r="26" spans="2:13" x14ac:dyDescent="0.2">
      <c r="C26" s="25"/>
      <c r="D26" s="1" t="s">
        <v>28</v>
      </c>
      <c r="F26" s="1" t="s">
        <v>29</v>
      </c>
      <c r="G26" s="31">
        <v>0</v>
      </c>
      <c r="H26" s="20"/>
      <c r="I26" s="26"/>
      <c r="L26" s="30"/>
      <c r="M26" s="28"/>
    </row>
    <row r="27" spans="2:13" x14ac:dyDescent="0.2">
      <c r="C27" s="25"/>
      <c r="F27" s="1" t="s">
        <v>30</v>
      </c>
      <c r="H27" s="20" t="s">
        <v>31</v>
      </c>
      <c r="I27" s="26">
        <f>G25-G26</f>
        <v>0</v>
      </c>
      <c r="L27" s="30"/>
      <c r="M27" s="28"/>
    </row>
    <row r="28" spans="2:13" x14ac:dyDescent="0.2">
      <c r="C28" s="25" t="s">
        <v>32</v>
      </c>
      <c r="D28" s="1" t="s">
        <v>33</v>
      </c>
      <c r="H28" s="20" t="s">
        <v>34</v>
      </c>
      <c r="I28" s="26">
        <v>0</v>
      </c>
      <c r="L28" s="28"/>
      <c r="M28" s="28"/>
    </row>
    <row r="29" spans="2:13" x14ac:dyDescent="0.2">
      <c r="C29" s="25" t="s">
        <v>35</v>
      </c>
      <c r="D29" s="1" t="s">
        <v>36</v>
      </c>
      <c r="H29" s="20" t="s">
        <v>37</v>
      </c>
      <c r="I29" s="26">
        <v>0</v>
      </c>
      <c r="K29" s="27"/>
      <c r="L29" s="28"/>
      <c r="M29" s="28"/>
    </row>
    <row r="30" spans="2:13" x14ac:dyDescent="0.2">
      <c r="C30" s="25" t="s">
        <v>38</v>
      </c>
      <c r="D30" s="1" t="s">
        <v>39</v>
      </c>
      <c r="H30" s="20" t="s">
        <v>37</v>
      </c>
      <c r="I30" s="26">
        <v>0</v>
      </c>
      <c r="L30" s="30"/>
      <c r="M30" s="28"/>
    </row>
    <row r="31" spans="2:13" x14ac:dyDescent="0.2">
      <c r="C31" s="25" t="s">
        <v>26</v>
      </c>
      <c r="D31" s="1" t="s">
        <v>40</v>
      </c>
      <c r="H31" s="20" t="s">
        <v>41</v>
      </c>
      <c r="I31" s="26">
        <v>0</v>
      </c>
      <c r="L31" s="30"/>
      <c r="M31" s="28"/>
    </row>
    <row r="32" spans="2:13" x14ac:dyDescent="0.2">
      <c r="C32" s="25" t="s">
        <v>184</v>
      </c>
      <c r="D32" s="1" t="s">
        <v>42</v>
      </c>
      <c r="H32" s="20" t="s">
        <v>43</v>
      </c>
      <c r="I32" s="26">
        <v>0</v>
      </c>
      <c r="L32" s="28"/>
      <c r="M32" s="28"/>
    </row>
    <row r="33" spans="3:13" x14ac:dyDescent="0.2">
      <c r="C33" s="25">
        <v>501099</v>
      </c>
      <c r="D33" s="1" t="s">
        <v>44</v>
      </c>
      <c r="H33" s="20" t="s">
        <v>45</v>
      </c>
      <c r="I33" s="26">
        <v>0.56000000000000005</v>
      </c>
      <c r="K33" s="27"/>
      <c r="L33" s="28"/>
      <c r="M33" s="28"/>
    </row>
    <row r="34" spans="3:13" x14ac:dyDescent="0.2">
      <c r="C34" s="25" t="s">
        <v>46</v>
      </c>
      <c r="D34" s="1" t="s">
        <v>47</v>
      </c>
      <c r="H34" s="20" t="s">
        <v>45</v>
      </c>
      <c r="I34" s="26">
        <v>0</v>
      </c>
      <c r="L34" s="28"/>
      <c r="M34" s="28"/>
    </row>
    <row r="35" spans="3:13" x14ac:dyDescent="0.2">
      <c r="C35" s="25" t="s">
        <v>184</v>
      </c>
      <c r="D35" s="1" t="s">
        <v>48</v>
      </c>
      <c r="H35" s="20" t="s">
        <v>45</v>
      </c>
      <c r="I35" s="26">
        <v>0</v>
      </c>
      <c r="L35" s="28"/>
      <c r="M35" s="30"/>
    </row>
    <row r="36" spans="3:13" x14ac:dyDescent="0.2">
      <c r="C36" s="25" t="s">
        <v>49</v>
      </c>
      <c r="D36" s="1" t="s">
        <v>50</v>
      </c>
      <c r="H36" s="20" t="s">
        <v>45</v>
      </c>
      <c r="I36" s="26">
        <v>0</v>
      </c>
      <c r="L36" s="28"/>
      <c r="M36" s="30"/>
    </row>
    <row r="37" spans="3:13" x14ac:dyDescent="0.2">
      <c r="C37" s="25" t="s">
        <v>287</v>
      </c>
      <c r="D37" s="1" t="s">
        <v>51</v>
      </c>
      <c r="H37" s="20" t="s">
        <v>45</v>
      </c>
      <c r="I37" s="26">
        <v>0</v>
      </c>
      <c r="L37" s="28"/>
      <c r="M37" s="30"/>
    </row>
    <row r="38" spans="3:13" x14ac:dyDescent="0.2">
      <c r="C38" s="25" t="s">
        <v>288</v>
      </c>
      <c r="D38" s="1" t="s">
        <v>52</v>
      </c>
      <c r="H38" s="20" t="s">
        <v>45</v>
      </c>
      <c r="I38" s="26">
        <v>0</v>
      </c>
      <c r="K38" s="32"/>
      <c r="L38" s="30"/>
      <c r="M38" s="30"/>
    </row>
    <row r="39" spans="3:13" x14ac:dyDescent="0.2">
      <c r="C39" s="25" t="s">
        <v>53</v>
      </c>
      <c r="D39" s="1" t="s">
        <v>54</v>
      </c>
      <c r="H39" s="20" t="s">
        <v>45</v>
      </c>
      <c r="I39" s="26">
        <v>0</v>
      </c>
      <c r="L39" s="30"/>
      <c r="M39" s="30"/>
    </row>
    <row r="40" spans="3:13" x14ac:dyDescent="0.2">
      <c r="C40" s="25" t="s">
        <v>123</v>
      </c>
      <c r="D40" s="1" t="s">
        <v>55</v>
      </c>
      <c r="H40" s="20" t="s">
        <v>45</v>
      </c>
      <c r="I40" s="26">
        <v>0</v>
      </c>
      <c r="L40" s="30"/>
      <c r="M40" s="30"/>
    </row>
    <row r="41" spans="3:13" x14ac:dyDescent="0.2">
      <c r="G41" s="33" t="s">
        <v>56</v>
      </c>
      <c r="H41" s="34">
        <f>+I33+I34+I35+I36+I37+I38+I39+I40</f>
        <v>0.56000000000000005</v>
      </c>
      <c r="I41" s="18"/>
      <c r="L41" s="23"/>
    </row>
    <row r="42" spans="3:13" x14ac:dyDescent="0.2">
      <c r="I42" s="17"/>
      <c r="M42" s="23"/>
    </row>
    <row r="43" spans="3:13" x14ac:dyDescent="0.2">
      <c r="D43" s="35" t="s">
        <v>57</v>
      </c>
      <c r="I43" s="17"/>
      <c r="L43" s="23"/>
      <c r="M43" s="23"/>
    </row>
    <row r="44" spans="3:13" x14ac:dyDescent="0.2">
      <c r="D44" s="36" t="s">
        <v>58</v>
      </c>
      <c r="F44" s="18">
        <v>26</v>
      </c>
      <c r="I44" s="18"/>
      <c r="L44" s="23"/>
      <c r="M44" s="23"/>
    </row>
    <row r="45" spans="3:13" x14ac:dyDescent="0.2">
      <c r="D45" s="36" t="s">
        <v>59</v>
      </c>
      <c r="F45" s="18">
        <v>150</v>
      </c>
      <c r="I45" s="18"/>
      <c r="L45" s="23"/>
      <c r="M45" s="23"/>
    </row>
    <row r="46" spans="3:13" x14ac:dyDescent="0.2">
      <c r="D46" s="36" t="s">
        <v>60</v>
      </c>
      <c r="F46" s="18">
        <v>0</v>
      </c>
      <c r="I46" s="18"/>
      <c r="L46" s="23"/>
      <c r="M46" s="23"/>
    </row>
    <row r="47" spans="3:13" x14ac:dyDescent="0.2">
      <c r="D47" s="36" t="s">
        <v>61</v>
      </c>
      <c r="F47" s="18">
        <v>0</v>
      </c>
      <c r="I47" s="18"/>
      <c r="L47" s="23"/>
      <c r="M47" s="23"/>
    </row>
    <row r="48" spans="3:13" ht="13.5" thickBot="1" x14ac:dyDescent="0.25">
      <c r="D48" s="35" t="s">
        <v>62</v>
      </c>
      <c r="F48" s="37">
        <f>SUM(F44:F47)</f>
        <v>176</v>
      </c>
      <c r="H48" s="38" t="s">
        <v>63</v>
      </c>
      <c r="I48" s="17">
        <f>F48</f>
        <v>176</v>
      </c>
      <c r="L48" s="23"/>
      <c r="M48" s="23"/>
    </row>
    <row r="49" spans="1:15" x14ac:dyDescent="0.2">
      <c r="B49" s="35" t="s">
        <v>64</v>
      </c>
      <c r="C49" s="35"/>
      <c r="E49" s="39"/>
      <c r="G49" s="18"/>
      <c r="H49" s="18"/>
      <c r="I49" s="18"/>
      <c r="J49" s="26"/>
      <c r="L49" s="30"/>
    </row>
    <row r="50" spans="1:15" x14ac:dyDescent="0.2">
      <c r="B50" s="36" t="s">
        <v>65</v>
      </c>
      <c r="C50" s="36"/>
      <c r="E50" s="39"/>
      <c r="G50" s="40">
        <v>0</v>
      </c>
      <c r="H50" s="18"/>
      <c r="I50" s="18"/>
      <c r="J50" s="26"/>
      <c r="L50" s="30"/>
    </row>
    <row r="51" spans="1:15" x14ac:dyDescent="0.2">
      <c r="B51" s="36" t="s">
        <v>66</v>
      </c>
      <c r="C51" s="36"/>
      <c r="E51" s="39"/>
      <c r="G51" s="40">
        <v>0</v>
      </c>
      <c r="H51" s="18"/>
      <c r="I51" s="18"/>
      <c r="J51" s="26"/>
      <c r="L51" s="30"/>
    </row>
    <row r="52" spans="1:15" x14ac:dyDescent="0.2">
      <c r="B52" s="1" t="s">
        <v>67</v>
      </c>
      <c r="G52" s="41">
        <v>0</v>
      </c>
      <c r="J52" s="17"/>
      <c r="M52" s="23"/>
    </row>
    <row r="53" spans="1:15" x14ac:dyDescent="0.2">
      <c r="B53" s="1" t="s">
        <v>68</v>
      </c>
      <c r="G53" s="42">
        <f>ROUND((I18+G51+G52)*0.25,2)</f>
        <v>352.22</v>
      </c>
      <c r="J53" s="17"/>
      <c r="M53" s="23"/>
    </row>
    <row r="54" spans="1:15" x14ac:dyDescent="0.2">
      <c r="B54" s="13" t="s">
        <v>69</v>
      </c>
      <c r="C54" s="13"/>
      <c r="D54" s="13"/>
      <c r="E54" s="13"/>
      <c r="F54" s="13"/>
      <c r="G54" s="43">
        <f>IF(G50&lt;=0,0,IF(G50&gt;G53,G50-(IF(G53&lt;0,0,G53))))</f>
        <v>0</v>
      </c>
      <c r="H54" s="20" t="s">
        <v>70</v>
      </c>
      <c r="I54" s="17">
        <f>G54</f>
        <v>0</v>
      </c>
      <c r="L54" s="23"/>
      <c r="M54" s="23"/>
    </row>
    <row r="55" spans="1:15" ht="11.25" customHeight="1" x14ac:dyDescent="0.2">
      <c r="B55" s="13"/>
      <c r="C55" s="13"/>
      <c r="D55" s="13"/>
      <c r="E55" s="13"/>
      <c r="F55" s="13"/>
      <c r="G55" s="44"/>
      <c r="H55" s="20"/>
      <c r="I55" s="17"/>
      <c r="L55" s="23"/>
      <c r="M55" s="23"/>
      <c r="O55" s="15"/>
    </row>
    <row r="56" spans="1:15" x14ac:dyDescent="0.2">
      <c r="B56" s="35"/>
      <c r="C56" s="35"/>
      <c r="G56" s="38"/>
      <c r="H56" s="45" t="s">
        <v>71</v>
      </c>
      <c r="I56" s="17">
        <f>SUM(I22:I54)</f>
        <v>176.56</v>
      </c>
      <c r="L56" s="23"/>
      <c r="M56" s="23"/>
    </row>
    <row r="57" spans="1:15" x14ac:dyDescent="0.2">
      <c r="B57" s="1" t="s">
        <v>72</v>
      </c>
      <c r="H57" s="38"/>
      <c r="I57" s="17"/>
      <c r="M57" s="23"/>
    </row>
    <row r="58" spans="1:15" x14ac:dyDescent="0.2">
      <c r="B58" s="35" t="s">
        <v>73</v>
      </c>
      <c r="C58" s="35"/>
      <c r="F58" s="18">
        <v>0</v>
      </c>
      <c r="H58" s="38"/>
      <c r="M58" s="23"/>
    </row>
    <row r="59" spans="1:15" x14ac:dyDescent="0.2">
      <c r="B59" s="35" t="s">
        <v>74</v>
      </c>
      <c r="C59" s="35"/>
      <c r="F59" s="18">
        <v>0</v>
      </c>
      <c r="H59" s="38"/>
      <c r="M59" s="23"/>
    </row>
    <row r="60" spans="1:15" x14ac:dyDescent="0.2">
      <c r="B60" s="35" t="s">
        <v>289</v>
      </c>
      <c r="C60" s="35"/>
      <c r="F60" s="18">
        <v>0</v>
      </c>
      <c r="H60" s="38"/>
      <c r="L60" s="23"/>
      <c r="M60" s="23"/>
    </row>
    <row r="61" spans="1:15" x14ac:dyDescent="0.2">
      <c r="B61" s="35"/>
      <c r="C61" s="35"/>
      <c r="F61" s="18">
        <v>0</v>
      </c>
      <c r="H61" s="38"/>
      <c r="L61" s="23"/>
      <c r="M61" s="23"/>
    </row>
    <row r="62" spans="1:15" x14ac:dyDescent="0.2">
      <c r="B62" s="35"/>
      <c r="C62" s="35"/>
      <c r="F62" s="18">
        <v>0</v>
      </c>
      <c r="H62" s="38"/>
      <c r="L62" s="23"/>
      <c r="M62" s="23"/>
    </row>
    <row r="63" spans="1:15" x14ac:dyDescent="0.2">
      <c r="B63" s="35" t="s">
        <v>75</v>
      </c>
      <c r="C63" s="35"/>
      <c r="F63" s="18">
        <v>0</v>
      </c>
      <c r="H63" s="38"/>
      <c r="L63" s="23"/>
      <c r="M63" s="23"/>
    </row>
    <row r="64" spans="1:15" x14ac:dyDescent="0.2">
      <c r="A64" s="1" t="s">
        <v>76</v>
      </c>
      <c r="B64" s="35" t="s">
        <v>77</v>
      </c>
      <c r="C64" s="35"/>
      <c r="F64" s="18">
        <v>0</v>
      </c>
      <c r="H64" s="38"/>
      <c r="L64" s="23"/>
      <c r="M64" s="23"/>
    </row>
    <row r="65" spans="1:15" x14ac:dyDescent="0.2">
      <c r="A65" s="1" t="s">
        <v>78</v>
      </c>
      <c r="B65" s="35" t="s">
        <v>79</v>
      </c>
      <c r="C65" s="35"/>
      <c r="F65" s="18">
        <v>0</v>
      </c>
      <c r="H65" s="38"/>
      <c r="L65" s="23"/>
      <c r="M65" s="23"/>
    </row>
    <row r="66" spans="1:15" s="9" customFormat="1" x14ac:dyDescent="0.2">
      <c r="B66" s="35" t="s">
        <v>80</v>
      </c>
      <c r="C66" s="35"/>
      <c r="D66" s="1"/>
      <c r="E66" s="1"/>
      <c r="F66" s="18">
        <v>0</v>
      </c>
      <c r="G66" s="1"/>
      <c r="H66" s="38"/>
      <c r="I66" s="1"/>
      <c r="J66" s="1"/>
      <c r="K66" s="1"/>
      <c r="L66" s="23"/>
    </row>
    <row r="67" spans="1:15" s="9" customFormat="1" ht="13.5" thickBot="1" x14ac:dyDescent="0.25">
      <c r="B67" s="35"/>
      <c r="C67" s="35"/>
      <c r="D67" s="1"/>
      <c r="E67" s="1"/>
      <c r="F67" s="46">
        <f>SUM(F58:F66)</f>
        <v>0</v>
      </c>
      <c r="G67" s="1"/>
      <c r="H67" s="45" t="s">
        <v>81</v>
      </c>
      <c r="I67" s="17">
        <f>F67</f>
        <v>0</v>
      </c>
      <c r="J67" s="1"/>
      <c r="K67" s="1"/>
      <c r="L67" s="23"/>
      <c r="M67" s="15"/>
      <c r="N67" s="15"/>
      <c r="O67" s="15"/>
    </row>
    <row r="68" spans="1:15" s="9" customFormat="1" x14ac:dyDescent="0.2">
      <c r="B68" s="13" t="s">
        <v>82</v>
      </c>
      <c r="C68" s="13"/>
      <c r="D68" s="1"/>
      <c r="E68" s="1"/>
      <c r="F68" s="1"/>
      <c r="G68" s="1"/>
      <c r="H68" s="1"/>
      <c r="I68" s="17"/>
      <c r="J68" s="1"/>
      <c r="K68" s="1"/>
      <c r="L68" s="23"/>
      <c r="M68" s="15"/>
      <c r="N68" s="15"/>
      <c r="O68" s="15"/>
    </row>
    <row r="69" spans="1:15" s="9" customFormat="1" x14ac:dyDescent="0.2">
      <c r="B69" s="47" t="s">
        <v>83</v>
      </c>
      <c r="C69" s="48"/>
      <c r="D69" s="48"/>
      <c r="E69" s="48"/>
      <c r="F69" s="49">
        <v>0</v>
      </c>
      <c r="G69" s="1"/>
      <c r="H69" s="1"/>
      <c r="I69" s="18"/>
      <c r="J69" s="1"/>
      <c r="K69" s="1"/>
      <c r="L69" s="23"/>
      <c r="O69" s="15"/>
    </row>
    <row r="70" spans="1:15" x14ac:dyDescent="0.2">
      <c r="B70" s="50" t="s">
        <v>84</v>
      </c>
      <c r="F70" s="51">
        <v>0</v>
      </c>
      <c r="I70" s="18"/>
      <c r="L70" s="23"/>
      <c r="M70" s="23"/>
      <c r="O70" s="15"/>
    </row>
    <row r="71" spans="1:15" x14ac:dyDescent="0.2">
      <c r="B71" s="50" t="s">
        <v>85</v>
      </c>
      <c r="F71" s="52">
        <f>F69*0.2</f>
        <v>0</v>
      </c>
      <c r="I71" s="18"/>
      <c r="L71" s="23"/>
      <c r="M71" s="30"/>
    </row>
    <row r="72" spans="1:15" x14ac:dyDescent="0.2">
      <c r="B72" s="53"/>
      <c r="C72" s="54"/>
      <c r="D72" s="55"/>
      <c r="E72" s="55" t="s">
        <v>86</v>
      </c>
      <c r="F72" s="56">
        <f>IF(F71&lt;F70,F70-F71,0)</f>
        <v>0</v>
      </c>
      <c r="I72" s="17">
        <f>F72</f>
        <v>0</v>
      </c>
      <c r="L72" s="23"/>
      <c r="M72" s="30"/>
    </row>
    <row r="73" spans="1:15" x14ac:dyDescent="0.2">
      <c r="B73" s="57"/>
      <c r="C73" s="57"/>
      <c r="F73" s="58"/>
      <c r="I73" s="17"/>
      <c r="L73" s="23"/>
      <c r="M73" s="30"/>
    </row>
    <row r="74" spans="1:15" x14ac:dyDescent="0.2">
      <c r="I74" s="17">
        <v>0</v>
      </c>
      <c r="L74" s="23"/>
    </row>
    <row r="75" spans="1:15" x14ac:dyDescent="0.2">
      <c r="B75" s="59" t="s">
        <v>87</v>
      </c>
      <c r="C75" s="59"/>
      <c r="D75" s="9"/>
      <c r="E75" s="9" t="s">
        <v>88</v>
      </c>
      <c r="F75" s="9"/>
      <c r="G75" s="9"/>
      <c r="H75" s="60" t="s">
        <v>89</v>
      </c>
      <c r="I75" s="9"/>
      <c r="J75" s="17"/>
      <c r="K75" s="61"/>
      <c r="L75" s="9"/>
    </row>
    <row r="76" spans="1:15" ht="38.25" x14ac:dyDescent="0.2">
      <c r="B76" s="59"/>
      <c r="C76" s="62" t="s">
        <v>90</v>
      </c>
      <c r="D76" s="63" t="s">
        <v>91</v>
      </c>
      <c r="E76" s="9"/>
      <c r="F76" s="9"/>
      <c r="G76" s="64" t="s">
        <v>92</v>
      </c>
      <c r="H76" s="65">
        <v>43465</v>
      </c>
      <c r="I76" s="9"/>
      <c r="J76" s="17"/>
      <c r="K76" s="61"/>
      <c r="L76" s="9"/>
    </row>
    <row r="77" spans="1:15" x14ac:dyDescent="0.2">
      <c r="B77" s="66" t="s">
        <v>93</v>
      </c>
      <c r="C77" s="67">
        <f>D77-359</f>
        <v>43111</v>
      </c>
      <c r="D77" s="68">
        <f>E1-360</f>
        <v>43470</v>
      </c>
      <c r="E77" s="69">
        <v>0</v>
      </c>
      <c r="F77" s="70">
        <v>0.2</v>
      </c>
      <c r="G77" s="71">
        <f>ROUND(E77*F77,2)</f>
        <v>0</v>
      </c>
      <c r="H77" s="72" t="s">
        <v>94</v>
      </c>
      <c r="I77" s="73">
        <f>G77</f>
        <v>0</v>
      </c>
      <c r="J77" s="9"/>
      <c r="K77" s="74"/>
      <c r="L77" s="15"/>
      <c r="M77" s="23"/>
    </row>
    <row r="78" spans="1:15" x14ac:dyDescent="0.2">
      <c r="B78" s="75" t="s">
        <v>93</v>
      </c>
      <c r="C78" s="76">
        <f>D78-359</f>
        <v>42751</v>
      </c>
      <c r="D78" s="77">
        <f>C77-1</f>
        <v>43110</v>
      </c>
      <c r="E78" s="26">
        <v>0</v>
      </c>
      <c r="F78" s="39">
        <v>0.5</v>
      </c>
      <c r="G78" s="21">
        <f>ROUND(E78*F78,2)</f>
        <v>0</v>
      </c>
      <c r="H78" s="78">
        <v>0</v>
      </c>
      <c r="I78" s="79">
        <f>G78-H78</f>
        <v>0</v>
      </c>
      <c r="J78" s="9"/>
      <c r="K78" s="74"/>
      <c r="L78" s="15"/>
      <c r="M78" s="23"/>
    </row>
    <row r="79" spans="1:15" x14ac:dyDescent="0.2">
      <c r="B79" s="80" t="s">
        <v>93</v>
      </c>
      <c r="C79" s="81">
        <f>D79-359</f>
        <v>42391</v>
      </c>
      <c r="D79" s="82">
        <f>C78-1</f>
        <v>42750</v>
      </c>
      <c r="E79" s="83">
        <v>0</v>
      </c>
      <c r="F79" s="84">
        <v>1</v>
      </c>
      <c r="G79" s="85">
        <f>ROUND(E79*F79,2)</f>
        <v>0</v>
      </c>
      <c r="H79" s="86">
        <v>0</v>
      </c>
      <c r="I79" s="87">
        <f>G79-H79</f>
        <v>0</v>
      </c>
      <c r="J79" s="9"/>
      <c r="K79" s="74"/>
      <c r="L79" s="9"/>
      <c r="M79" s="23"/>
    </row>
    <row r="80" spans="1:15" x14ac:dyDescent="0.2">
      <c r="B80" s="88" t="s">
        <v>95</v>
      </c>
      <c r="C80" s="89"/>
      <c r="D80" s="90">
        <f>C79-1</f>
        <v>42390</v>
      </c>
      <c r="E80" s="91">
        <v>0</v>
      </c>
      <c r="F80" s="92">
        <v>1</v>
      </c>
      <c r="G80" s="85">
        <f>ROUND(E80*F80,2)</f>
        <v>0</v>
      </c>
      <c r="H80" s="93">
        <v>0</v>
      </c>
      <c r="I80" s="87">
        <f>G80-H80</f>
        <v>0</v>
      </c>
      <c r="J80" s="9"/>
      <c r="K80" s="74"/>
      <c r="L80" s="9"/>
      <c r="M80" s="23"/>
    </row>
    <row r="81" spans="2:13" x14ac:dyDescent="0.2">
      <c r="E81" s="18">
        <f>SUM(E77:E80)</f>
        <v>0</v>
      </c>
      <c r="F81" s="18"/>
      <c r="G81" s="17">
        <f>SUM(G77:G80)</f>
        <v>0</v>
      </c>
      <c r="H81" s="18">
        <f>SUM(H77:H80)</f>
        <v>0</v>
      </c>
      <c r="I81" s="18"/>
      <c r="J81" s="18">
        <f>SUM(I77:I80)</f>
        <v>0</v>
      </c>
      <c r="K81" s="74"/>
      <c r="L81" s="23"/>
      <c r="M81" s="23"/>
    </row>
    <row r="82" spans="2:13" x14ac:dyDescent="0.2">
      <c r="F82" s="94" t="s">
        <v>96</v>
      </c>
      <c r="G82" s="56">
        <f>J371</f>
        <v>0</v>
      </c>
      <c r="H82" s="1" t="s">
        <v>97</v>
      </c>
      <c r="I82" s="18"/>
      <c r="L82" s="23"/>
      <c r="M82" s="95"/>
    </row>
    <row r="83" spans="2:13" x14ac:dyDescent="0.2">
      <c r="C83" s="1" t="s">
        <v>98</v>
      </c>
      <c r="I83" s="17"/>
      <c r="K83" s="95"/>
      <c r="L83" s="23"/>
      <c r="M83" s="23"/>
    </row>
    <row r="84" spans="2:13" x14ac:dyDescent="0.2">
      <c r="B84" s="57"/>
      <c r="D84" s="1" t="s">
        <v>99</v>
      </c>
      <c r="F84" s="96">
        <f>F8</f>
        <v>43830</v>
      </c>
      <c r="G84" s="18">
        <v>0</v>
      </c>
      <c r="H84" s="15"/>
      <c r="I84" s="18"/>
      <c r="K84" s="95"/>
      <c r="L84" s="23"/>
      <c r="M84" s="23"/>
    </row>
    <row r="85" spans="2:13" x14ac:dyDescent="0.2">
      <c r="B85" s="57"/>
      <c r="D85" s="97" t="s">
        <v>100</v>
      </c>
      <c r="F85" s="96">
        <f>E1</f>
        <v>43830</v>
      </c>
      <c r="G85" s="98">
        <v>0</v>
      </c>
      <c r="H85" s="15"/>
      <c r="I85" s="18"/>
      <c r="K85" s="95"/>
      <c r="L85" s="23"/>
      <c r="M85" s="23"/>
    </row>
    <row r="86" spans="2:13" x14ac:dyDescent="0.2">
      <c r="B86" s="57"/>
      <c r="D86" s="1" t="s">
        <v>86</v>
      </c>
      <c r="G86" s="18">
        <f>G84-G85</f>
        <v>0</v>
      </c>
      <c r="L86" s="95"/>
      <c r="M86" s="23"/>
    </row>
    <row r="87" spans="2:13" x14ac:dyDescent="0.2">
      <c r="I87" s="18"/>
      <c r="L87" s="23"/>
      <c r="M87" s="23"/>
    </row>
    <row r="88" spans="2:13" x14ac:dyDescent="0.2">
      <c r="G88" s="99"/>
      <c r="I88" s="18"/>
      <c r="L88" s="23"/>
      <c r="M88" s="23"/>
    </row>
    <row r="89" spans="2:13" x14ac:dyDescent="0.2">
      <c r="E89" s="100" t="s">
        <v>101</v>
      </c>
      <c r="F89" s="100"/>
      <c r="G89" s="101">
        <v>0</v>
      </c>
      <c r="I89" s="17">
        <f>G86</f>
        <v>0</v>
      </c>
      <c r="L89" s="23"/>
      <c r="M89" s="23"/>
    </row>
    <row r="90" spans="2:13" x14ac:dyDescent="0.2">
      <c r="G90" s="26"/>
      <c r="I90" s="18"/>
      <c r="L90" s="23"/>
      <c r="M90" s="23"/>
    </row>
    <row r="91" spans="2:13" x14ac:dyDescent="0.2">
      <c r="B91" s="13" t="s">
        <v>102</v>
      </c>
      <c r="C91" s="13"/>
      <c r="I91" s="17"/>
      <c r="L91" s="23"/>
      <c r="M91" s="23"/>
    </row>
    <row r="92" spans="2:13" x14ac:dyDescent="0.2">
      <c r="B92" s="47" t="s">
        <v>103</v>
      </c>
      <c r="C92" s="48"/>
      <c r="D92" s="48"/>
      <c r="E92" s="48"/>
      <c r="F92" s="49">
        <v>0</v>
      </c>
      <c r="I92" s="17"/>
      <c r="L92" s="23"/>
      <c r="M92" s="23"/>
    </row>
    <row r="93" spans="2:13" x14ac:dyDescent="0.2">
      <c r="B93" s="50" t="s">
        <v>104</v>
      </c>
      <c r="F93" s="51">
        <v>0</v>
      </c>
      <c r="I93" s="17"/>
      <c r="L93" s="23"/>
      <c r="M93" s="23"/>
    </row>
    <row r="94" spans="2:13" x14ac:dyDescent="0.2">
      <c r="B94" s="53"/>
      <c r="C94" s="54"/>
      <c r="D94" s="55"/>
      <c r="E94" s="55" t="s">
        <v>86</v>
      </c>
      <c r="F94" s="56">
        <f>IF(F93&gt;F92,F93-F92,0)</f>
        <v>0</v>
      </c>
      <c r="H94" s="1" t="s">
        <v>105</v>
      </c>
      <c r="I94" s="17">
        <f>F94</f>
        <v>0</v>
      </c>
      <c r="L94" s="23"/>
      <c r="M94" s="23"/>
    </row>
    <row r="95" spans="2:13" x14ac:dyDescent="0.2">
      <c r="B95" s="57"/>
      <c r="C95" s="57"/>
      <c r="F95" s="58"/>
      <c r="I95" s="17"/>
      <c r="L95" s="23"/>
      <c r="M95" s="23"/>
    </row>
    <row r="96" spans="2:13" x14ac:dyDescent="0.2">
      <c r="B96" s="13" t="s">
        <v>106</v>
      </c>
      <c r="C96" s="13"/>
      <c r="I96" s="17"/>
      <c r="K96" s="95"/>
      <c r="L96" s="23"/>
      <c r="M96" s="23"/>
    </row>
    <row r="97" spans="2:13" x14ac:dyDescent="0.2">
      <c r="B97" s="57"/>
      <c r="D97" s="1" t="s">
        <v>107</v>
      </c>
      <c r="F97" s="96">
        <f>F8</f>
        <v>43830</v>
      </c>
      <c r="G97" s="18">
        <v>0</v>
      </c>
      <c r="I97" s="18"/>
      <c r="K97" s="95"/>
      <c r="L97" s="23"/>
      <c r="M97" s="23"/>
    </row>
    <row r="98" spans="2:13" x14ac:dyDescent="0.2">
      <c r="B98" s="57"/>
      <c r="D98" s="97" t="s">
        <v>108</v>
      </c>
      <c r="F98" s="96">
        <f>E1</f>
        <v>43830</v>
      </c>
      <c r="G98" s="98">
        <v>0</v>
      </c>
      <c r="I98" s="18"/>
      <c r="K98" s="95"/>
      <c r="L98" s="23"/>
      <c r="M98" s="23"/>
    </row>
    <row r="99" spans="2:13" x14ac:dyDescent="0.2">
      <c r="B99" s="57"/>
      <c r="D99" s="1" t="s">
        <v>86</v>
      </c>
      <c r="G99" s="21">
        <f>G98-G97</f>
        <v>0</v>
      </c>
      <c r="H99" s="1" t="s">
        <v>109</v>
      </c>
      <c r="I99" s="17">
        <f>G99</f>
        <v>0</v>
      </c>
      <c r="L99" s="95"/>
      <c r="M99" s="23"/>
    </row>
    <row r="100" spans="2:13" x14ac:dyDescent="0.2">
      <c r="I100" s="18"/>
      <c r="L100" s="23"/>
      <c r="M100" s="23"/>
    </row>
    <row r="101" spans="2:13" x14ac:dyDescent="0.2">
      <c r="B101" s="35"/>
      <c r="C101" s="35"/>
      <c r="I101" s="17"/>
      <c r="L101" s="23"/>
      <c r="M101" s="23"/>
    </row>
    <row r="102" spans="2:13" x14ac:dyDescent="0.2">
      <c r="B102" s="20" t="s">
        <v>110</v>
      </c>
      <c r="C102" s="20"/>
      <c r="I102" s="17"/>
      <c r="L102" s="23"/>
      <c r="M102" s="23"/>
    </row>
    <row r="103" spans="2:13" x14ac:dyDescent="0.2">
      <c r="B103" s="102"/>
      <c r="C103" s="102"/>
      <c r="D103" s="1" t="s">
        <v>111</v>
      </c>
      <c r="F103" s="96" t="s">
        <v>112</v>
      </c>
      <c r="G103" s="103">
        <v>0</v>
      </c>
      <c r="I103" s="18"/>
      <c r="L103" s="23"/>
      <c r="M103" s="23"/>
    </row>
    <row r="104" spans="2:13" x14ac:dyDescent="0.2">
      <c r="B104" s="102"/>
      <c r="C104" s="102"/>
      <c r="D104" s="1" t="s">
        <v>113</v>
      </c>
      <c r="F104" s="13" t="s">
        <v>114</v>
      </c>
      <c r="G104" s="103">
        <v>0</v>
      </c>
      <c r="I104" s="18"/>
      <c r="L104" s="23"/>
      <c r="M104" s="23"/>
    </row>
    <row r="105" spans="2:13" x14ac:dyDescent="0.2">
      <c r="B105" s="102"/>
      <c r="C105" s="102"/>
      <c r="D105" s="13" t="s">
        <v>115</v>
      </c>
      <c r="E105" s="58"/>
      <c r="F105" s="13"/>
      <c r="G105" s="104" t="s">
        <v>116</v>
      </c>
      <c r="H105" s="1" t="s">
        <v>117</v>
      </c>
      <c r="I105" s="18"/>
      <c r="L105" s="23"/>
      <c r="M105" s="23"/>
    </row>
    <row r="106" spans="2:13" x14ac:dyDescent="0.2">
      <c r="B106" s="105"/>
      <c r="C106" s="105"/>
      <c r="D106" s="1" t="s">
        <v>118</v>
      </c>
      <c r="E106" s="58"/>
      <c r="G106" s="103"/>
      <c r="H106" s="1" t="s">
        <v>119</v>
      </c>
      <c r="I106" s="17"/>
      <c r="L106" s="23"/>
      <c r="M106" s="23"/>
    </row>
    <row r="107" spans="2:13" ht="19.5" customHeight="1" x14ac:dyDescent="0.2">
      <c r="B107" s="105"/>
      <c r="C107" s="105"/>
      <c r="D107" s="1" t="s">
        <v>120</v>
      </c>
      <c r="E107" s="58"/>
      <c r="G107" s="106" t="str">
        <f>IF(G105="áno",G104-G106,"")</f>
        <v/>
      </c>
      <c r="I107" s="17"/>
      <c r="L107" s="23"/>
    </row>
    <row r="108" spans="2:13" x14ac:dyDescent="0.2">
      <c r="B108" s="102"/>
      <c r="C108" s="102"/>
      <c r="D108" s="1" t="s">
        <v>121</v>
      </c>
      <c r="G108" s="107">
        <v>0</v>
      </c>
      <c r="I108" s="18"/>
      <c r="L108" s="23"/>
      <c r="M108" s="23"/>
    </row>
    <row r="109" spans="2:13" ht="15" customHeight="1" x14ac:dyDescent="0.2">
      <c r="B109" s="105"/>
      <c r="C109" s="105"/>
      <c r="D109" s="1" t="s">
        <v>122</v>
      </c>
      <c r="G109" s="108">
        <f>IF(G105="áno",IF(G108&lt;G107,G103-G108,G103-G107),G103-G104)</f>
        <v>0</v>
      </c>
      <c r="H109" s="1" t="s">
        <v>109</v>
      </c>
      <c r="I109" s="17">
        <f>G109</f>
        <v>0</v>
      </c>
      <c r="L109" s="23"/>
      <c r="M109" s="23"/>
    </row>
    <row r="110" spans="2:13" ht="15" customHeight="1" x14ac:dyDescent="0.2">
      <c r="B110" s="105"/>
      <c r="C110" s="105"/>
      <c r="G110" s="58"/>
      <c r="I110" s="17"/>
      <c r="L110" s="23"/>
      <c r="M110" s="23"/>
    </row>
    <row r="111" spans="2:13" ht="14.25" x14ac:dyDescent="0.2">
      <c r="B111" s="25" t="s">
        <v>123</v>
      </c>
      <c r="C111" s="1" t="s">
        <v>124</v>
      </c>
      <c r="D111"/>
      <c r="F111"/>
      <c r="G111" s="41"/>
      <c r="H111" s="109"/>
      <c r="I111" s="110"/>
      <c r="L111" s="30"/>
      <c r="M111" s="30"/>
    </row>
    <row r="112" spans="2:13" ht="18.75" customHeight="1" x14ac:dyDescent="0.2">
      <c r="B112" s="25"/>
      <c r="C112" s="1" t="s">
        <v>125</v>
      </c>
      <c r="D112"/>
      <c r="G112" s="111">
        <v>0</v>
      </c>
      <c r="H112" t="s">
        <v>109</v>
      </c>
      <c r="I112" s="110">
        <f>G111/36*(36-G112)</f>
        <v>0</v>
      </c>
      <c r="L112" s="23"/>
      <c r="M112" s="23"/>
    </row>
    <row r="113" spans="2:13" ht="10.5" customHeight="1" x14ac:dyDescent="0.2">
      <c r="B113" s="35"/>
      <c r="C113" s="35"/>
      <c r="I113" s="17"/>
      <c r="L113" s="23"/>
      <c r="M113" s="23"/>
    </row>
    <row r="114" spans="2:13" ht="16.5" thickBot="1" x14ac:dyDescent="0.3">
      <c r="B114" s="5" t="s">
        <v>126</v>
      </c>
      <c r="C114" s="5"/>
      <c r="I114" s="112">
        <f>SUM(I56:I112)</f>
        <v>176.56</v>
      </c>
      <c r="M114" s="95"/>
    </row>
    <row r="115" spans="2:13" ht="12.75" customHeight="1" thickTop="1" x14ac:dyDescent="0.2">
      <c r="B115" s="13"/>
      <c r="C115" s="13"/>
      <c r="J115" s="17"/>
      <c r="L115" s="23"/>
      <c r="M115" s="95"/>
    </row>
    <row r="116" spans="2:13" ht="12.75" customHeight="1" x14ac:dyDescent="0.2">
      <c r="B116" s="13"/>
      <c r="C116" s="13"/>
      <c r="J116" s="17"/>
      <c r="L116" s="23"/>
      <c r="M116" s="95"/>
    </row>
    <row r="117" spans="2:13" ht="12.75" customHeight="1" x14ac:dyDescent="0.25">
      <c r="B117" s="5" t="s">
        <v>127</v>
      </c>
      <c r="C117" s="5"/>
      <c r="J117" s="18"/>
      <c r="L117" s="23"/>
      <c r="M117" s="95"/>
    </row>
    <row r="118" spans="2:13" ht="12.75" customHeight="1" x14ac:dyDescent="0.2">
      <c r="J118" s="18"/>
      <c r="L118" s="23"/>
      <c r="M118" s="95"/>
    </row>
    <row r="119" spans="2:13" ht="12.75" customHeight="1" x14ac:dyDescent="0.2">
      <c r="B119" s="113" t="s">
        <v>128</v>
      </c>
      <c r="C119" s="113"/>
      <c r="D119" s="1" t="s">
        <v>129</v>
      </c>
      <c r="H119" s="1" t="s">
        <v>130</v>
      </c>
      <c r="I119" s="17">
        <v>0</v>
      </c>
      <c r="L119" s="95"/>
      <c r="M119" s="95"/>
    </row>
    <row r="120" spans="2:13" ht="12.75" customHeight="1" x14ac:dyDescent="0.2">
      <c r="B120" s="113" t="s">
        <v>131</v>
      </c>
      <c r="C120" s="113"/>
      <c r="D120" s="1" t="s">
        <v>132</v>
      </c>
      <c r="H120" s="1" t="s">
        <v>133</v>
      </c>
      <c r="I120" s="17">
        <v>0</v>
      </c>
      <c r="L120" s="95"/>
      <c r="M120" s="95"/>
    </row>
    <row r="121" spans="2:13" x14ac:dyDescent="0.2">
      <c r="B121" s="113"/>
      <c r="C121" s="113"/>
      <c r="I121" s="17"/>
      <c r="L121" s="95"/>
      <c r="M121" s="23"/>
    </row>
    <row r="122" spans="2:13" ht="12.75" customHeight="1" x14ac:dyDescent="0.2">
      <c r="B122" s="114" t="s">
        <v>134</v>
      </c>
      <c r="C122" s="114"/>
      <c r="I122" s="17"/>
      <c r="L122" s="95"/>
      <c r="M122" s="95"/>
    </row>
    <row r="123" spans="2:13" ht="12.75" customHeight="1" x14ac:dyDescent="0.2">
      <c r="B123" s="1" t="s">
        <v>135</v>
      </c>
      <c r="I123" s="17">
        <v>0</v>
      </c>
      <c r="L123" s="95"/>
      <c r="M123" s="95"/>
    </row>
    <row r="124" spans="2:13" ht="12.75" customHeight="1" x14ac:dyDescent="0.2">
      <c r="B124" s="115" t="s">
        <v>136</v>
      </c>
      <c r="C124" s="115"/>
      <c r="I124" s="17">
        <v>0</v>
      </c>
      <c r="L124" s="95"/>
      <c r="M124" s="95"/>
    </row>
    <row r="125" spans="2:13" ht="12.75" customHeight="1" x14ac:dyDescent="0.2">
      <c r="B125" s="20" t="s">
        <v>137</v>
      </c>
      <c r="C125" s="20"/>
      <c r="I125" s="17"/>
      <c r="K125" s="95"/>
      <c r="L125" s="23"/>
      <c r="M125" s="95"/>
    </row>
    <row r="126" spans="2:13" ht="12.75" customHeight="1" x14ac:dyDescent="0.2">
      <c r="B126" s="102"/>
      <c r="C126" s="96"/>
      <c r="D126" s="1" t="s">
        <v>99</v>
      </c>
      <c r="F126" s="96">
        <f>F8</f>
        <v>43830</v>
      </c>
      <c r="G126" s="18">
        <v>0</v>
      </c>
      <c r="I126" s="18"/>
      <c r="K126" s="95"/>
      <c r="L126" s="23"/>
      <c r="M126" s="95"/>
    </row>
    <row r="127" spans="2:13" ht="12.75" customHeight="1" x14ac:dyDescent="0.2">
      <c r="B127" s="102"/>
      <c r="C127" s="13"/>
      <c r="D127" s="97" t="s">
        <v>100</v>
      </c>
      <c r="F127" s="96">
        <f>E1</f>
        <v>43830</v>
      </c>
      <c r="G127" s="98">
        <v>0</v>
      </c>
      <c r="I127" s="18"/>
      <c r="K127" s="95"/>
      <c r="L127" s="23"/>
      <c r="M127" s="95"/>
    </row>
    <row r="128" spans="2:13" ht="12.75" customHeight="1" x14ac:dyDescent="0.2">
      <c r="B128" s="105"/>
      <c r="C128" s="105"/>
      <c r="D128" s="1" t="s">
        <v>86</v>
      </c>
      <c r="G128" s="18">
        <f>G127-G126</f>
        <v>0</v>
      </c>
      <c r="H128" s="1" t="s">
        <v>138</v>
      </c>
      <c r="I128" s="17">
        <f>G128</f>
        <v>0</v>
      </c>
      <c r="L128" s="95"/>
      <c r="M128" s="95"/>
    </row>
    <row r="129" spans="2:13" ht="12.75" customHeight="1" x14ac:dyDescent="0.2">
      <c r="B129" s="105"/>
      <c r="C129" s="105"/>
      <c r="I129" s="17"/>
      <c r="L129" s="95"/>
      <c r="M129" s="95"/>
    </row>
    <row r="130" spans="2:13" ht="12.75" customHeight="1" x14ac:dyDescent="0.2">
      <c r="B130" s="113"/>
      <c r="C130" s="113"/>
      <c r="I130" s="17"/>
      <c r="L130" s="95"/>
      <c r="M130" s="95"/>
    </row>
    <row r="131" spans="2:13" ht="12.75" customHeight="1" x14ac:dyDescent="0.2">
      <c r="F131" s="18">
        <v>0</v>
      </c>
      <c r="L131" s="23"/>
      <c r="M131" s="95"/>
    </row>
    <row r="132" spans="2:13" ht="12.75" customHeight="1" x14ac:dyDescent="0.2">
      <c r="B132" s="1" t="s">
        <v>139</v>
      </c>
      <c r="F132" s="18">
        <v>0</v>
      </c>
      <c r="L132" s="95"/>
      <c r="M132" s="95"/>
    </row>
    <row r="133" spans="2:13" ht="12.75" customHeight="1" x14ac:dyDescent="0.2">
      <c r="B133" s="1" t="s">
        <v>140</v>
      </c>
      <c r="F133" s="18">
        <v>0</v>
      </c>
      <c r="L133" s="95"/>
      <c r="M133" s="95"/>
    </row>
    <row r="134" spans="2:13" ht="12.75" customHeight="1" x14ac:dyDescent="0.2">
      <c r="B134" s="1" t="s">
        <v>141</v>
      </c>
      <c r="E134" s="116"/>
      <c r="F134" s="117">
        <v>104</v>
      </c>
      <c r="G134" s="1" t="s">
        <v>290</v>
      </c>
      <c r="L134" s="95"/>
      <c r="M134" s="95"/>
    </row>
    <row r="135" spans="2:13" ht="12.75" customHeight="1" x14ac:dyDescent="0.2">
      <c r="E135" s="116"/>
      <c r="F135" s="117">
        <v>0</v>
      </c>
      <c r="L135" s="95"/>
      <c r="M135" s="95"/>
    </row>
    <row r="136" spans="2:13" ht="12.75" customHeight="1" x14ac:dyDescent="0.2">
      <c r="B136" s="1" t="s">
        <v>142</v>
      </c>
      <c r="F136" s="18">
        <v>0</v>
      </c>
      <c r="L136" s="95"/>
      <c r="M136" s="95"/>
    </row>
    <row r="137" spans="2:13" ht="12.75" customHeight="1" thickBot="1" x14ac:dyDescent="0.25">
      <c r="B137" s="114" t="s">
        <v>143</v>
      </c>
      <c r="F137" s="46">
        <f>SUM(F131:F136)</f>
        <v>104</v>
      </c>
      <c r="H137" s="45" t="s">
        <v>144</v>
      </c>
      <c r="I137" s="17">
        <f>F137</f>
        <v>104</v>
      </c>
      <c r="L137" s="95"/>
      <c r="M137" s="95"/>
    </row>
    <row r="138" spans="2:13" ht="12.75" customHeight="1" x14ac:dyDescent="0.2">
      <c r="B138" s="114"/>
      <c r="F138" s="17"/>
      <c r="H138" s="45"/>
      <c r="I138" s="17"/>
      <c r="L138" s="95"/>
      <c r="M138" s="95"/>
    </row>
    <row r="139" spans="2:13" ht="12.75" customHeight="1" x14ac:dyDescent="0.2">
      <c r="B139" s="114" t="s">
        <v>145</v>
      </c>
      <c r="F139" s="17"/>
      <c r="H139" s="45"/>
      <c r="I139" s="17"/>
      <c r="L139" s="95"/>
      <c r="M139" s="95"/>
    </row>
    <row r="140" spans="2:13" ht="12.75" customHeight="1" x14ac:dyDescent="0.2">
      <c r="B140" s="1" t="s">
        <v>146</v>
      </c>
      <c r="C140" s="118">
        <f>E1-365</f>
        <v>43465</v>
      </c>
      <c r="I140" s="18"/>
      <c r="L140" s="95"/>
      <c r="M140" s="95"/>
    </row>
    <row r="141" spans="2:13" ht="12.75" customHeight="1" x14ac:dyDescent="0.2">
      <c r="B141" s="66" t="s">
        <v>147</v>
      </c>
      <c r="C141" s="119" t="s">
        <v>93</v>
      </c>
      <c r="D141" s="67">
        <f>E141-359</f>
        <v>42746</v>
      </c>
      <c r="E141" s="68">
        <f>C140-360</f>
        <v>43105</v>
      </c>
      <c r="F141" s="69">
        <v>0</v>
      </c>
      <c r="G141" s="70">
        <v>0.2</v>
      </c>
      <c r="H141" s="48"/>
      <c r="I141" s="120">
        <f>ROUND(F141*G141,2)</f>
        <v>0</v>
      </c>
      <c r="L141" s="95"/>
      <c r="M141" s="95"/>
    </row>
    <row r="142" spans="2:13" ht="12.75" customHeight="1" x14ac:dyDescent="0.2">
      <c r="B142" s="75" t="s">
        <v>148</v>
      </c>
      <c r="C142" s="9" t="s">
        <v>93</v>
      </c>
      <c r="D142" s="76">
        <f>E142-359</f>
        <v>42386</v>
      </c>
      <c r="E142" s="77">
        <f>D141-1</f>
        <v>42745</v>
      </c>
      <c r="F142" s="26">
        <v>0</v>
      </c>
      <c r="G142" s="39">
        <v>0.5</v>
      </c>
      <c r="I142" s="121">
        <f>ROUND(F142*G142,2)</f>
        <v>0</v>
      </c>
      <c r="L142" s="15"/>
      <c r="M142" s="95"/>
    </row>
    <row r="143" spans="2:13" ht="12.75" customHeight="1" x14ac:dyDescent="0.2">
      <c r="B143" s="75" t="s">
        <v>147</v>
      </c>
      <c r="C143" s="9" t="s">
        <v>93</v>
      </c>
      <c r="D143" s="81">
        <f>E143-359-5</f>
        <v>42021</v>
      </c>
      <c r="E143" s="82">
        <f>D142-1</f>
        <v>42385</v>
      </c>
      <c r="F143" s="26">
        <v>0</v>
      </c>
      <c r="G143" s="39">
        <v>1</v>
      </c>
      <c r="I143" s="121">
        <f>ROUND(F143*G143,2)</f>
        <v>0</v>
      </c>
      <c r="L143" s="15"/>
      <c r="M143" s="95"/>
    </row>
    <row r="144" spans="2:13" x14ac:dyDescent="0.2">
      <c r="B144" s="80" t="s">
        <v>147</v>
      </c>
      <c r="C144" s="122" t="s">
        <v>93</v>
      </c>
      <c r="D144" s="89"/>
      <c r="E144" s="90">
        <f>D143-1</f>
        <v>42020</v>
      </c>
      <c r="F144" s="83">
        <v>0</v>
      </c>
      <c r="G144" s="84">
        <v>1</v>
      </c>
      <c r="H144" s="97"/>
      <c r="I144" s="123">
        <f>ROUND(F144*G144,2)</f>
        <v>0</v>
      </c>
      <c r="L144" s="15"/>
      <c r="M144" s="23"/>
    </row>
    <row r="145" spans="2:13" x14ac:dyDescent="0.2">
      <c r="B145" s="9"/>
      <c r="C145" s="9"/>
      <c r="D145" s="9"/>
      <c r="E145" s="9"/>
      <c r="F145" s="26"/>
      <c r="G145" s="94" t="s">
        <v>96</v>
      </c>
      <c r="H145" s="56">
        <f>H312</f>
        <v>0</v>
      </c>
      <c r="J145" s="17">
        <f>SUM(I141:I144)</f>
        <v>0</v>
      </c>
      <c r="L145" s="15"/>
      <c r="M145" s="23"/>
    </row>
    <row r="146" spans="2:13" x14ac:dyDescent="0.2">
      <c r="B146" s="35" t="s">
        <v>149</v>
      </c>
      <c r="C146" s="35"/>
      <c r="J146" s="17"/>
      <c r="L146" s="15"/>
      <c r="M146" s="23"/>
    </row>
    <row r="147" spans="2:13" x14ac:dyDescent="0.2">
      <c r="B147" s="36" t="s">
        <v>58</v>
      </c>
      <c r="C147" s="36"/>
      <c r="F147" s="18">
        <v>26</v>
      </c>
      <c r="J147" s="18"/>
      <c r="L147" s="15"/>
      <c r="M147" s="95"/>
    </row>
    <row r="148" spans="2:13" x14ac:dyDescent="0.2">
      <c r="B148" s="36" t="s">
        <v>150</v>
      </c>
      <c r="C148" s="36"/>
      <c r="F148" s="18">
        <v>150</v>
      </c>
      <c r="J148" s="18"/>
      <c r="L148" s="15"/>
      <c r="M148" s="95"/>
    </row>
    <row r="149" spans="2:13" x14ac:dyDescent="0.2">
      <c r="B149" s="36" t="s">
        <v>60</v>
      </c>
      <c r="C149" s="36"/>
      <c r="F149" s="18">
        <v>0</v>
      </c>
      <c r="J149" s="18"/>
      <c r="L149" s="15"/>
      <c r="M149" s="95"/>
    </row>
    <row r="150" spans="2:13" x14ac:dyDescent="0.2">
      <c r="B150" s="36" t="s">
        <v>61</v>
      </c>
      <c r="C150" s="36"/>
      <c r="F150" s="18">
        <v>0</v>
      </c>
      <c r="J150" s="18"/>
      <c r="L150" s="15"/>
      <c r="M150" s="95"/>
    </row>
    <row r="151" spans="2:13" ht="13.5" thickBot="1" x14ac:dyDescent="0.25">
      <c r="B151" s="35" t="s">
        <v>62</v>
      </c>
      <c r="C151" s="35"/>
      <c r="F151" s="37">
        <f>SUM(F147:F150)</f>
        <v>176</v>
      </c>
      <c r="H151" s="1" t="s">
        <v>151</v>
      </c>
      <c r="I151" s="17">
        <f>F151</f>
        <v>176</v>
      </c>
      <c r="L151" s="15"/>
      <c r="M151" s="23"/>
    </row>
    <row r="152" spans="2:13" x14ac:dyDescent="0.2">
      <c r="B152" s="9"/>
      <c r="C152" s="9"/>
      <c r="D152" s="9"/>
      <c r="E152" s="9"/>
      <c r="F152" s="26"/>
      <c r="G152" s="39"/>
      <c r="I152" s="17"/>
      <c r="L152" s="15"/>
      <c r="M152" s="23"/>
    </row>
    <row r="153" spans="2:13" x14ac:dyDescent="0.2">
      <c r="B153" s="113"/>
      <c r="C153" s="113"/>
      <c r="I153" s="17"/>
      <c r="L153" s="15"/>
      <c r="M153" s="23"/>
    </row>
    <row r="154" spans="2:13" x14ac:dyDescent="0.2">
      <c r="B154" s="20" t="s">
        <v>110</v>
      </c>
      <c r="C154" s="20"/>
      <c r="I154" s="17"/>
      <c r="L154" s="95"/>
      <c r="M154" s="23"/>
    </row>
    <row r="155" spans="2:13" x14ac:dyDescent="0.2">
      <c r="B155" s="102"/>
      <c r="C155" s="102"/>
      <c r="D155" s="1" t="s">
        <v>152</v>
      </c>
      <c r="F155" s="96">
        <f>F8</f>
        <v>43830</v>
      </c>
      <c r="G155" s="103">
        <v>0</v>
      </c>
      <c r="I155" s="18"/>
      <c r="L155" s="23"/>
      <c r="M155" s="23"/>
    </row>
    <row r="156" spans="2:13" x14ac:dyDescent="0.2">
      <c r="B156" s="102"/>
      <c r="C156" s="102"/>
      <c r="D156" s="1" t="s">
        <v>153</v>
      </c>
      <c r="F156" s="96">
        <v>43465</v>
      </c>
      <c r="G156" s="103">
        <v>0</v>
      </c>
      <c r="I156" s="18"/>
      <c r="L156" s="23"/>
      <c r="M156" s="95"/>
    </row>
    <row r="157" spans="2:13" x14ac:dyDescent="0.2">
      <c r="B157" s="102"/>
      <c r="C157" s="102"/>
      <c r="D157" s="13" t="s">
        <v>115</v>
      </c>
      <c r="E157" s="58"/>
      <c r="F157" s="13"/>
      <c r="G157" s="104" t="s">
        <v>154</v>
      </c>
      <c r="I157" s="18"/>
      <c r="L157" s="23"/>
    </row>
    <row r="158" spans="2:13" x14ac:dyDescent="0.2">
      <c r="B158" s="105"/>
      <c r="C158" s="105"/>
      <c r="D158" s="1" t="s">
        <v>155</v>
      </c>
      <c r="E158" s="58"/>
      <c r="G158" s="103">
        <v>0</v>
      </c>
      <c r="H158" s="1" t="s">
        <v>119</v>
      </c>
      <c r="I158" s="17"/>
      <c r="L158" s="23"/>
    </row>
    <row r="159" spans="2:13" ht="30.75" customHeight="1" x14ac:dyDescent="0.2">
      <c r="B159" s="105"/>
      <c r="C159" s="105"/>
      <c r="D159" s="1" t="s">
        <v>120</v>
      </c>
      <c r="E159" s="58"/>
      <c r="G159" s="106">
        <f>IF(G157="áno",G156-G158,"")</f>
        <v>0</v>
      </c>
      <c r="I159" s="17"/>
      <c r="L159" s="23"/>
    </row>
    <row r="160" spans="2:13" x14ac:dyDescent="0.2">
      <c r="B160" s="102"/>
      <c r="C160" s="102"/>
      <c r="D160" s="1" t="s">
        <v>121</v>
      </c>
      <c r="G160" s="107">
        <v>0</v>
      </c>
      <c r="I160" s="18"/>
      <c r="L160" s="95"/>
    </row>
    <row r="161" spans="2:13" x14ac:dyDescent="0.2">
      <c r="B161" s="105"/>
      <c r="C161" s="105"/>
      <c r="D161" s="1" t="s">
        <v>122</v>
      </c>
      <c r="G161" s="41">
        <f>IF(G157="áno",IF(G160&lt;G159,G160-G155,G159-G155),G156-G155)</f>
        <v>0</v>
      </c>
      <c r="H161" s="1" t="s">
        <v>156</v>
      </c>
      <c r="I161" s="17">
        <f>G161</f>
        <v>0</v>
      </c>
      <c r="L161" s="95"/>
    </row>
    <row r="162" spans="2:13" x14ac:dyDescent="0.2">
      <c r="B162" s="105"/>
      <c r="C162" s="105"/>
      <c r="E162" s="58"/>
      <c r="F162" s="58"/>
      <c r="I162" s="17"/>
      <c r="L162" s="95"/>
    </row>
    <row r="163" spans="2:13" x14ac:dyDescent="0.2">
      <c r="B163" s="16" t="s">
        <v>157</v>
      </c>
      <c r="C163" s="16"/>
      <c r="E163" s="58"/>
      <c r="F163" s="58"/>
      <c r="I163" s="17"/>
      <c r="L163" s="95"/>
    </row>
    <row r="164" spans="2:13" x14ac:dyDescent="0.2">
      <c r="B164" s="16"/>
      <c r="C164" s="16"/>
      <c r="D164" s="1" t="s">
        <v>158</v>
      </c>
      <c r="E164" s="58"/>
      <c r="G164" s="107">
        <v>0</v>
      </c>
      <c r="I164" s="17"/>
      <c r="L164" s="95"/>
    </row>
    <row r="165" spans="2:13" x14ac:dyDescent="0.2">
      <c r="B165" s="16"/>
      <c r="C165" s="16"/>
      <c r="D165" s="1" t="s">
        <v>159</v>
      </c>
      <c r="E165" s="58"/>
      <c r="G165" s="124" t="s">
        <v>160</v>
      </c>
      <c r="I165" s="17"/>
      <c r="L165" s="95"/>
    </row>
    <row r="166" spans="2:13" x14ac:dyDescent="0.2">
      <c r="B166" s="16"/>
      <c r="C166" s="16"/>
      <c r="D166" s="1" t="s">
        <v>161</v>
      </c>
      <c r="E166" s="58"/>
      <c r="G166" s="125">
        <v>0</v>
      </c>
      <c r="I166" s="17"/>
      <c r="L166" s="95"/>
    </row>
    <row r="167" spans="2:13" x14ac:dyDescent="0.2">
      <c r="B167" s="16"/>
      <c r="C167" s="16"/>
      <c r="D167" s="1" t="s">
        <v>162</v>
      </c>
      <c r="E167" s="58"/>
      <c r="G167" s="125">
        <v>0</v>
      </c>
      <c r="I167" s="17"/>
      <c r="L167" s="95"/>
    </row>
    <row r="168" spans="2:13" x14ac:dyDescent="0.2">
      <c r="B168" s="16"/>
      <c r="C168" s="16"/>
      <c r="D168" s="1" t="s">
        <v>163</v>
      </c>
      <c r="E168" s="58"/>
      <c r="G168" s="108">
        <f>ROUND((G164/36)*G167,2)</f>
        <v>0</v>
      </c>
      <c r="H168" s="1" t="s">
        <v>156</v>
      </c>
      <c r="I168" s="17">
        <f>G168</f>
        <v>0</v>
      </c>
      <c r="L168" s="95"/>
    </row>
    <row r="169" spans="2:13" x14ac:dyDescent="0.2">
      <c r="B169" s="105"/>
      <c r="C169" s="105"/>
      <c r="E169" s="58"/>
      <c r="F169" s="58"/>
      <c r="I169" s="17"/>
      <c r="L169" s="95"/>
      <c r="M169" s="30"/>
    </row>
    <row r="170" spans="2:13" x14ac:dyDescent="0.2">
      <c r="G170" s="38" t="s">
        <v>164</v>
      </c>
      <c r="H170" s="18">
        <f>I168+I161+I151+I144+I143+I142+I141</f>
        <v>176</v>
      </c>
      <c r="I170" s="18"/>
      <c r="M170" s="30"/>
    </row>
    <row r="171" spans="2:13" ht="16.5" thickBot="1" x14ac:dyDescent="0.3">
      <c r="B171" s="5" t="s">
        <v>165</v>
      </c>
      <c r="C171" s="5"/>
      <c r="I171" s="112">
        <f>SUM(I119:I169)</f>
        <v>280</v>
      </c>
      <c r="M171" s="30"/>
    </row>
    <row r="172" spans="2:13" ht="13.5" thickTop="1" x14ac:dyDescent="0.2">
      <c r="J172" s="18"/>
      <c r="M172" s="30"/>
    </row>
    <row r="173" spans="2:13" x14ac:dyDescent="0.2">
      <c r="F173" s="13" t="s">
        <v>166</v>
      </c>
      <c r="I173" s="126">
        <f>I18+I114-I171</f>
        <v>1305.44</v>
      </c>
      <c r="M173" s="30"/>
    </row>
    <row r="174" spans="2:13" x14ac:dyDescent="0.2">
      <c r="I174" s="17"/>
    </row>
    <row r="175" spans="2:13" x14ac:dyDescent="0.2">
      <c r="B175" s="13" t="s">
        <v>167</v>
      </c>
      <c r="C175" s="13"/>
      <c r="D175" s="13"/>
      <c r="E175" s="1" t="s">
        <v>168</v>
      </c>
      <c r="F175" s="127">
        <v>0</v>
      </c>
      <c r="I175" s="17"/>
    </row>
    <row r="176" spans="2:13" x14ac:dyDescent="0.2">
      <c r="B176" s="1" t="s">
        <v>169</v>
      </c>
      <c r="F176" s="41">
        <v>0</v>
      </c>
      <c r="I176" s="17"/>
    </row>
    <row r="177" spans="2:13" x14ac:dyDescent="0.2">
      <c r="B177" s="1" t="s">
        <v>170</v>
      </c>
      <c r="F177" s="128">
        <f>IF(I173&lt;12000*F175,12000*F175,F176)</f>
        <v>0</v>
      </c>
      <c r="I177" s="17"/>
    </row>
    <row r="178" spans="2:13" x14ac:dyDescent="0.2">
      <c r="B178" s="1" t="s">
        <v>171</v>
      </c>
      <c r="F178" s="128">
        <f>IF(F176&gt;F177,F176-F177,0)</f>
        <v>0</v>
      </c>
      <c r="H178" s="1" t="s">
        <v>172</v>
      </c>
      <c r="I178" s="17">
        <f>F178</f>
        <v>0</v>
      </c>
    </row>
    <row r="179" spans="2:13" x14ac:dyDescent="0.2">
      <c r="I179" s="17"/>
    </row>
    <row r="180" spans="2:13" ht="12.75" customHeight="1" x14ac:dyDescent="0.2">
      <c r="I180" s="17"/>
      <c r="M180" s="95"/>
    </row>
    <row r="181" spans="2:13" ht="12.75" customHeight="1" x14ac:dyDescent="0.2">
      <c r="B181" s="36" t="s">
        <v>123</v>
      </c>
      <c r="C181" s="13" t="s">
        <v>173</v>
      </c>
      <c r="G181" s="41">
        <v>0</v>
      </c>
      <c r="H181" s="129"/>
      <c r="I181" s="18"/>
      <c r="L181" s="30"/>
      <c r="M181" s="95"/>
    </row>
    <row r="182" spans="2:13" ht="12.75" customHeight="1" x14ac:dyDescent="0.2">
      <c r="B182" s="36" t="s">
        <v>174</v>
      </c>
      <c r="C182" s="36"/>
      <c r="E182" s="39" t="s">
        <v>175</v>
      </c>
      <c r="G182" s="21">
        <f>IF($I$173&lt;0,0,ROUND($I$173*0.05,2))</f>
        <v>65.27</v>
      </c>
      <c r="H182" s="18" t="s">
        <v>176</v>
      </c>
      <c r="I182" s="26">
        <f>IF(G181-G182&lt;0,0,G181-G182)</f>
        <v>0</v>
      </c>
      <c r="L182" s="30"/>
      <c r="M182" s="95"/>
    </row>
    <row r="183" spans="2:13" ht="12.75" customHeight="1" x14ac:dyDescent="0.2">
      <c r="B183" s="36"/>
      <c r="C183" s="36"/>
      <c r="E183" s="39"/>
      <c r="G183" s="18"/>
      <c r="H183" s="18"/>
      <c r="I183" s="26"/>
      <c r="L183" s="30"/>
      <c r="M183" s="95"/>
    </row>
    <row r="184" spans="2:13" ht="12.75" customHeight="1" x14ac:dyDescent="0.2">
      <c r="B184" s="35" t="s">
        <v>177</v>
      </c>
      <c r="C184" s="35"/>
      <c r="E184" s="39"/>
      <c r="G184" s="130">
        <v>0</v>
      </c>
      <c r="H184" s="18"/>
      <c r="I184" s="26"/>
      <c r="L184" s="30"/>
      <c r="M184" s="95"/>
    </row>
    <row r="185" spans="2:13" ht="12.75" customHeight="1" x14ac:dyDescent="0.2">
      <c r="B185" s="36" t="s">
        <v>178</v>
      </c>
      <c r="C185" s="36"/>
      <c r="E185" s="39" t="s">
        <v>175</v>
      </c>
      <c r="G185" s="21">
        <f>IF($I$173&lt;0,0,ROUND($I$173*0.05,2))</f>
        <v>65.27</v>
      </c>
      <c r="H185" s="18" t="s">
        <v>179</v>
      </c>
      <c r="I185" s="26">
        <f>IF(G184&gt;G185,G184-G185,0)</f>
        <v>0</v>
      </c>
      <c r="L185" s="30"/>
      <c r="M185" s="95"/>
    </row>
    <row r="186" spans="2:13" ht="12.75" customHeight="1" x14ac:dyDescent="0.2">
      <c r="I186" s="17"/>
      <c r="M186" s="95"/>
    </row>
    <row r="187" spans="2:13" ht="12.75" customHeight="1" x14ac:dyDescent="0.2">
      <c r="B187" s="13" t="s">
        <v>180</v>
      </c>
      <c r="C187" s="13"/>
      <c r="I187" s="17"/>
      <c r="M187" s="95"/>
    </row>
    <row r="188" spans="2:13" ht="12.75" customHeight="1" x14ac:dyDescent="0.2">
      <c r="B188" s="1" t="s">
        <v>181</v>
      </c>
      <c r="D188" s="1" t="s">
        <v>182</v>
      </c>
      <c r="G188" s="130">
        <v>0</v>
      </c>
      <c r="H188" s="1" t="s">
        <v>183</v>
      </c>
      <c r="I188" s="26">
        <f>IF(I173&lt;0,G188,0)</f>
        <v>0</v>
      </c>
      <c r="M188" s="95"/>
    </row>
    <row r="189" spans="2:13" ht="12.75" customHeight="1" x14ac:dyDescent="0.2">
      <c r="B189" s="36" t="s">
        <v>184</v>
      </c>
      <c r="C189" s="25"/>
      <c r="D189" s="1" t="s">
        <v>185</v>
      </c>
      <c r="H189" s="1" t="s">
        <v>183</v>
      </c>
      <c r="I189" s="26">
        <v>0</v>
      </c>
      <c r="L189" s="28"/>
      <c r="M189" s="95"/>
    </row>
    <row r="190" spans="2:13" ht="12.75" customHeight="1" x14ac:dyDescent="0.2">
      <c r="I190" s="17"/>
    </row>
    <row r="191" spans="2:13" ht="12.75" customHeight="1" x14ac:dyDescent="0.2">
      <c r="B191" s="1" t="s">
        <v>186</v>
      </c>
      <c r="I191" s="17">
        <f>SUM(I173:I186)</f>
        <v>1305.44</v>
      </c>
    </row>
    <row r="192" spans="2:13" ht="12.75" customHeight="1" x14ac:dyDescent="0.2">
      <c r="I192" s="17"/>
    </row>
    <row r="193" spans="2:13" ht="12.75" customHeight="1" x14ac:dyDescent="0.2">
      <c r="F193" s="13" t="s">
        <v>187</v>
      </c>
      <c r="I193" s="17">
        <v>0</v>
      </c>
    </row>
    <row r="194" spans="2:13" x14ac:dyDescent="0.2">
      <c r="I194" s="17"/>
    </row>
    <row r="195" spans="2:13" x14ac:dyDescent="0.2">
      <c r="F195" s="13" t="s">
        <v>188</v>
      </c>
      <c r="I195" s="126">
        <f>SUM(I191:I193)</f>
        <v>1305.44</v>
      </c>
    </row>
    <row r="196" spans="2:13" ht="27" customHeight="1" x14ac:dyDescent="0.2">
      <c r="C196" s="13"/>
      <c r="F196" s="13" t="s">
        <v>189</v>
      </c>
      <c r="I196" s="17">
        <f>IF(I195&gt;0,ROUNDDOWN(I195*0.21,2),0)</f>
        <v>274.14</v>
      </c>
      <c r="L196" s="95"/>
    </row>
    <row r="197" spans="2:13" x14ac:dyDescent="0.2">
      <c r="B197" s="13"/>
      <c r="C197" s="13"/>
      <c r="I197" s="17"/>
      <c r="L197" s="95"/>
      <c r="M197" s="95"/>
    </row>
    <row r="198" spans="2:13" x14ac:dyDescent="0.2">
      <c r="B198" s="13"/>
      <c r="C198" s="13"/>
      <c r="I198" s="17"/>
      <c r="L198" s="95"/>
    </row>
    <row r="199" spans="2:13" x14ac:dyDescent="0.2">
      <c r="F199" s="1" t="s">
        <v>190</v>
      </c>
      <c r="G199" s="131"/>
      <c r="H199" s="131"/>
      <c r="I199" s="17">
        <v>0</v>
      </c>
      <c r="L199" s="95"/>
      <c r="M199" s="23"/>
    </row>
    <row r="200" spans="2:13" x14ac:dyDescent="0.2">
      <c r="G200" s="131"/>
      <c r="H200" s="131"/>
      <c r="I200" s="17"/>
      <c r="L200" s="95"/>
      <c r="M200" s="23"/>
    </row>
    <row r="201" spans="2:13" x14ac:dyDescent="0.2">
      <c r="C201" s="13"/>
      <c r="F201" s="13" t="s">
        <v>191</v>
      </c>
      <c r="I201" s="19">
        <f>IF(I196-I199&gt;I198,I196-I199,I198)</f>
        <v>274.14</v>
      </c>
      <c r="L201" s="95"/>
      <c r="M201" s="23"/>
    </row>
    <row r="202" spans="2:13" x14ac:dyDescent="0.2">
      <c r="B202" s="13"/>
      <c r="C202" s="13"/>
      <c r="I202" s="17"/>
      <c r="L202" s="95"/>
      <c r="M202" s="23"/>
    </row>
    <row r="203" spans="2:13" x14ac:dyDescent="0.2">
      <c r="B203" s="1" t="s">
        <v>192</v>
      </c>
      <c r="I203" s="132"/>
      <c r="M203" s="23"/>
    </row>
    <row r="204" spans="2:13" s="13" customFormat="1" x14ac:dyDescent="0.2">
      <c r="B204" s="1"/>
      <c r="C204" s="1"/>
      <c r="D204" s="1"/>
      <c r="E204" s="133" t="s">
        <v>193</v>
      </c>
      <c r="F204" s="133"/>
      <c r="G204" s="9">
        <v>0</v>
      </c>
      <c r="H204" s="9"/>
      <c r="I204" s="132"/>
      <c r="J204" s="1"/>
      <c r="K204" s="1"/>
      <c r="L204" s="1"/>
      <c r="M204" s="24"/>
    </row>
    <row r="205" spans="2:13" x14ac:dyDescent="0.2">
      <c r="E205" s="133" t="s">
        <v>194</v>
      </c>
      <c r="F205" s="133"/>
      <c r="G205" s="9">
        <v>0</v>
      </c>
      <c r="H205" s="9"/>
      <c r="I205" s="18"/>
      <c r="M205" s="23"/>
    </row>
    <row r="206" spans="2:13" x14ac:dyDescent="0.2">
      <c r="E206" s="133" t="s">
        <v>195</v>
      </c>
      <c r="F206" s="133"/>
      <c r="G206" s="9">
        <v>0</v>
      </c>
      <c r="H206" s="9"/>
      <c r="I206" s="18"/>
      <c r="M206" s="23"/>
    </row>
    <row r="207" spans="2:13" x14ac:dyDescent="0.2">
      <c r="E207" s="133" t="s">
        <v>196</v>
      </c>
      <c r="F207" s="133"/>
      <c r="G207" s="9">
        <v>0</v>
      </c>
      <c r="H207" s="9"/>
      <c r="I207" s="18"/>
      <c r="M207" s="23"/>
    </row>
    <row r="208" spans="2:13" x14ac:dyDescent="0.2">
      <c r="E208" s="134" t="s">
        <v>197</v>
      </c>
      <c r="F208" s="134"/>
      <c r="G208" s="9"/>
      <c r="H208" s="9"/>
      <c r="I208" s="18">
        <f>SUM(G203:G207)</f>
        <v>0</v>
      </c>
      <c r="M208" s="23"/>
    </row>
    <row r="209" spans="2:13" ht="13.5" thickBot="1" x14ac:dyDescent="0.25">
      <c r="G209" s="18"/>
      <c r="H209" s="18"/>
      <c r="I209" s="18"/>
      <c r="M209" s="23"/>
    </row>
    <row r="210" spans="2:13" ht="13.5" thickBot="1" x14ac:dyDescent="0.25">
      <c r="B210" s="59" t="s">
        <v>198</v>
      </c>
      <c r="C210" s="59"/>
      <c r="D210" s="9"/>
      <c r="E210" s="9"/>
      <c r="F210" s="9"/>
      <c r="G210" s="9"/>
      <c r="H210" s="9"/>
      <c r="I210" s="135">
        <f>IF(I201-I208&gt;0,I201-I208,0)</f>
        <v>274.14</v>
      </c>
      <c r="L210" s="95"/>
      <c r="M210" s="23"/>
    </row>
    <row r="211" spans="2:13" x14ac:dyDescent="0.2">
      <c r="B211" s="59" t="s">
        <v>199</v>
      </c>
      <c r="C211" s="59"/>
      <c r="D211" s="9"/>
      <c r="E211" s="9"/>
      <c r="F211" s="9"/>
      <c r="G211" s="9"/>
      <c r="H211" s="9"/>
      <c r="I211" s="17">
        <f>IF(I210=0,I208-I201,0)</f>
        <v>0</v>
      </c>
      <c r="M211" s="23"/>
    </row>
    <row r="212" spans="2:13" x14ac:dyDescent="0.2">
      <c r="B212" s="59" t="s">
        <v>200</v>
      </c>
      <c r="C212" s="59"/>
      <c r="D212" s="9"/>
      <c r="E212" s="136"/>
      <c r="F212" s="136"/>
      <c r="G212" s="9"/>
      <c r="H212" s="9"/>
      <c r="I212" s="18"/>
      <c r="M212" s="23"/>
    </row>
    <row r="213" spans="2:13" x14ac:dyDescent="0.2">
      <c r="B213" s="9"/>
      <c r="C213" s="9"/>
      <c r="D213" s="9" t="s">
        <v>201</v>
      </c>
      <c r="E213" s="9"/>
      <c r="F213" s="9"/>
      <c r="G213" s="137">
        <v>0.21</v>
      </c>
      <c r="H213" s="9"/>
      <c r="I213" s="19">
        <f>IF(I195&gt;0,ROUNDDOWN(I195*0.21,2),0)</f>
        <v>274.14</v>
      </c>
      <c r="M213" s="23"/>
    </row>
    <row r="214" spans="2:13" x14ac:dyDescent="0.2">
      <c r="B214" s="9"/>
      <c r="C214" s="9"/>
      <c r="D214" s="9" t="s">
        <v>202</v>
      </c>
      <c r="E214" s="138"/>
      <c r="F214" s="138"/>
      <c r="G214" s="139" t="str">
        <f>IF(I196&gt;16596.96,"mesačne",IF(I196&gt;5000,"štvrťročne","neplatí"))</f>
        <v>neplatí</v>
      </c>
      <c r="I214" s="19">
        <f>IF(G214="neplatí",0,IF(I213&gt;16596.96,ROUNDDOWN(I213/12,2),ROUNDDOWN(I213/4,2)))</f>
        <v>0</v>
      </c>
      <c r="L214" s="23"/>
      <c r="M214" s="23"/>
    </row>
    <row r="215" spans="2:13" x14ac:dyDescent="0.2">
      <c r="B215" s="9"/>
      <c r="C215" s="9"/>
      <c r="D215" s="9"/>
      <c r="E215" s="9"/>
      <c r="F215" s="9"/>
      <c r="G215" s="9"/>
      <c r="H215" s="9"/>
      <c r="I215" s="18"/>
      <c r="L215" s="23"/>
      <c r="M215" s="23"/>
    </row>
    <row r="216" spans="2:13" x14ac:dyDescent="0.2">
      <c r="B216" s="9"/>
      <c r="C216" s="9"/>
      <c r="D216" s="9"/>
      <c r="E216" s="9"/>
      <c r="F216" s="9"/>
      <c r="G216" s="9"/>
      <c r="H216" s="9"/>
      <c r="I216" s="18"/>
      <c r="L216" s="23"/>
      <c r="M216" s="23"/>
    </row>
    <row r="217" spans="2:13" x14ac:dyDescent="0.2">
      <c r="F217" s="1" t="s">
        <v>203</v>
      </c>
      <c r="I217" s="18"/>
      <c r="L217" s="23"/>
      <c r="M217" s="23"/>
    </row>
    <row r="218" spans="2:13" x14ac:dyDescent="0.2">
      <c r="F218" s="1" t="s">
        <v>204</v>
      </c>
      <c r="I218" s="18">
        <f>IF(ROUNDDOWN(I196*0.01,2)&gt;=8.3,ROUNDDOWN(I196*0.01,2),0)</f>
        <v>0</v>
      </c>
      <c r="L218" s="23"/>
      <c r="M218" s="23"/>
    </row>
    <row r="219" spans="2:13" x14ac:dyDescent="0.2">
      <c r="J219" s="18"/>
      <c r="L219" s="23"/>
      <c r="M219" s="23"/>
    </row>
    <row r="220" spans="2:13" x14ac:dyDescent="0.2">
      <c r="B220" s="13" t="s">
        <v>205</v>
      </c>
      <c r="C220" s="13"/>
      <c r="D220" s="13"/>
      <c r="E220" s="13"/>
      <c r="F220" s="13"/>
      <c r="G220" s="13"/>
      <c r="H220" s="13"/>
      <c r="I220" s="13"/>
      <c r="J220" s="17" t="s">
        <v>206</v>
      </c>
      <c r="K220" s="13"/>
      <c r="L220" s="24"/>
      <c r="M220" s="23"/>
    </row>
    <row r="221" spans="2:13" x14ac:dyDescent="0.2">
      <c r="B221" s="1" t="s">
        <v>207</v>
      </c>
      <c r="D221" s="140"/>
      <c r="H221" s="1" t="s">
        <v>208</v>
      </c>
      <c r="J221" s="18"/>
      <c r="L221" s="23"/>
      <c r="M221" s="23"/>
    </row>
    <row r="222" spans="2:13" x14ac:dyDescent="0.2">
      <c r="D222" s="140" t="s">
        <v>209</v>
      </c>
      <c r="G222" s="95"/>
      <c r="H222" s="1" t="s">
        <v>210</v>
      </c>
      <c r="I222" s="95"/>
      <c r="J222" s="18" t="s">
        <v>69</v>
      </c>
      <c r="L222" s="23"/>
      <c r="M222" s="23"/>
    </row>
    <row r="223" spans="2:13" x14ac:dyDescent="0.2">
      <c r="D223" s="1" t="s">
        <v>211</v>
      </c>
      <c r="G223" s="95"/>
      <c r="H223" s="1" t="s">
        <v>210</v>
      </c>
      <c r="I223" s="95"/>
      <c r="J223" s="18" t="s">
        <v>212</v>
      </c>
      <c r="L223" s="23"/>
      <c r="M223" s="23"/>
    </row>
    <row r="224" spans="2:13" x14ac:dyDescent="0.2">
      <c r="G224" s="95"/>
      <c r="I224" s="95"/>
      <c r="J224" s="18"/>
      <c r="L224" s="23"/>
      <c r="M224" s="23"/>
    </row>
    <row r="225" spans="2:13" x14ac:dyDescent="0.2">
      <c r="B225" s="16" t="s">
        <v>157</v>
      </c>
      <c r="C225" s="16"/>
      <c r="E225" s="58"/>
      <c r="F225" s="58"/>
      <c r="G225" s="95"/>
      <c r="I225" s="95"/>
      <c r="J225" s="18"/>
      <c r="L225" s="23"/>
      <c r="M225" s="23"/>
    </row>
    <row r="226" spans="2:13" x14ac:dyDescent="0.2">
      <c r="B226" s="16"/>
      <c r="C226" s="16"/>
      <c r="D226" s="1" t="s">
        <v>158</v>
      </c>
      <c r="E226" s="58"/>
      <c r="G226" s="107">
        <v>0</v>
      </c>
      <c r="I226" s="95"/>
      <c r="J226" s="18"/>
      <c r="L226" s="23"/>
      <c r="M226" s="23"/>
    </row>
    <row r="227" spans="2:13" x14ac:dyDescent="0.2">
      <c r="B227" s="16"/>
      <c r="C227" s="16"/>
      <c r="D227" s="1" t="s">
        <v>159</v>
      </c>
      <c r="E227" s="58"/>
      <c r="G227" s="124" t="s">
        <v>160</v>
      </c>
      <c r="I227" s="95"/>
      <c r="J227" s="18"/>
      <c r="L227" s="23"/>
      <c r="M227" s="23"/>
    </row>
    <row r="228" spans="2:13" x14ac:dyDescent="0.2">
      <c r="B228" s="16"/>
      <c r="C228" s="16"/>
      <c r="D228" s="1" t="s">
        <v>213</v>
      </c>
      <c r="E228" s="58"/>
      <c r="G228" s="125">
        <v>0</v>
      </c>
      <c r="I228" s="95"/>
      <c r="J228" s="18"/>
      <c r="L228" s="23"/>
      <c r="M228" s="23"/>
    </row>
    <row r="229" spans="2:13" x14ac:dyDescent="0.2">
      <c r="B229" s="16"/>
      <c r="C229" s="16"/>
      <c r="D229" s="1" t="s">
        <v>214</v>
      </c>
      <c r="E229" s="58"/>
      <c r="G229" s="141">
        <f>36-G228</f>
        <v>36</v>
      </c>
      <c r="I229" s="95"/>
      <c r="J229" s="18"/>
      <c r="L229" s="23"/>
      <c r="M229" s="23"/>
    </row>
    <row r="230" spans="2:13" x14ac:dyDescent="0.2">
      <c r="B230" s="16"/>
      <c r="C230" s="16"/>
      <c r="D230" s="1" t="s">
        <v>215</v>
      </c>
      <c r="E230" s="58"/>
      <c r="G230" s="108">
        <f>ROUND((G226/36)*G229,2)</f>
        <v>0</v>
      </c>
      <c r="I230" s="95"/>
      <c r="J230" s="18"/>
      <c r="L230" s="23"/>
      <c r="M230" s="23"/>
    </row>
    <row r="231" spans="2:13" x14ac:dyDescent="0.2">
      <c r="B231" s="35"/>
      <c r="C231" s="35"/>
      <c r="G231" s="95"/>
      <c r="H231" s="95"/>
      <c r="I231" s="95"/>
      <c r="J231" s="18"/>
      <c r="L231" s="23"/>
      <c r="M231" s="23"/>
    </row>
    <row r="232" spans="2:13" x14ac:dyDescent="0.2">
      <c r="D232" s="35"/>
      <c r="E232" s="142" t="s">
        <v>216</v>
      </c>
      <c r="F232" s="48" t="s">
        <v>217</v>
      </c>
      <c r="G232" s="48" t="s">
        <v>218</v>
      </c>
      <c r="H232" s="143" t="s">
        <v>219</v>
      </c>
      <c r="I232" s="95"/>
      <c r="J232" s="17" t="s">
        <v>206</v>
      </c>
      <c r="L232" s="23"/>
      <c r="M232" s="23"/>
    </row>
    <row r="233" spans="2:13" x14ac:dyDescent="0.2">
      <c r="B233" s="35" t="s">
        <v>220</v>
      </c>
      <c r="C233" s="35"/>
      <c r="E233" s="47"/>
      <c r="F233" s="48"/>
      <c r="G233" s="144"/>
      <c r="H233" s="145"/>
      <c r="I233" s="95" t="s">
        <v>221</v>
      </c>
      <c r="J233" s="18" t="s">
        <v>212</v>
      </c>
      <c r="L233" s="23"/>
      <c r="M233" s="23"/>
    </row>
    <row r="234" spans="2:13" x14ac:dyDescent="0.2">
      <c r="B234" s="35"/>
      <c r="C234" s="35"/>
      <c r="E234" s="50"/>
      <c r="G234" s="15"/>
      <c r="H234" s="146"/>
      <c r="I234" s="95"/>
      <c r="J234" s="18"/>
      <c r="L234" s="23"/>
      <c r="M234" s="23"/>
    </row>
    <row r="235" spans="2:13" x14ac:dyDescent="0.2">
      <c r="B235" s="35" t="s">
        <v>222</v>
      </c>
      <c r="C235" s="35"/>
      <c r="E235" s="50"/>
      <c r="G235" s="15"/>
      <c r="H235" s="146"/>
      <c r="I235" s="95" t="s">
        <v>221</v>
      </c>
      <c r="J235" s="18" t="s">
        <v>212</v>
      </c>
      <c r="L235" s="23"/>
      <c r="M235" s="23"/>
    </row>
    <row r="236" spans="2:13" x14ac:dyDescent="0.2">
      <c r="B236" s="35"/>
      <c r="C236" s="35"/>
      <c r="E236" s="50"/>
      <c r="G236" s="95"/>
      <c r="H236" s="146"/>
      <c r="I236" s="95"/>
      <c r="J236" s="18"/>
      <c r="L236" s="23"/>
      <c r="M236" s="23"/>
    </row>
    <row r="237" spans="2:13" x14ac:dyDescent="0.2">
      <c r="B237" s="35" t="s">
        <v>223</v>
      </c>
      <c r="C237" s="35"/>
      <c r="E237" s="50"/>
      <c r="G237" s="95"/>
      <c r="H237" s="147"/>
      <c r="I237" s="95" t="s">
        <v>221</v>
      </c>
      <c r="J237" s="18" t="s">
        <v>212</v>
      </c>
      <c r="L237" s="23"/>
      <c r="M237" s="23"/>
    </row>
    <row r="238" spans="2:13" x14ac:dyDescent="0.2">
      <c r="B238" s="35" t="s">
        <v>224</v>
      </c>
      <c r="C238" s="35"/>
      <c r="E238" s="50"/>
      <c r="G238" s="95"/>
      <c r="H238" s="146"/>
      <c r="I238" s="95" t="s">
        <v>221</v>
      </c>
      <c r="J238" s="18" t="s">
        <v>212</v>
      </c>
      <c r="L238" s="23"/>
      <c r="M238" s="23"/>
    </row>
    <row r="239" spans="2:13" x14ac:dyDescent="0.2">
      <c r="B239" s="35"/>
      <c r="C239" s="35"/>
      <c r="E239" s="50"/>
      <c r="G239" s="95"/>
      <c r="H239" s="146"/>
      <c r="I239" s="95"/>
      <c r="J239" s="18"/>
      <c r="L239" s="23"/>
      <c r="M239" s="23"/>
    </row>
    <row r="240" spans="2:13" x14ac:dyDescent="0.2">
      <c r="B240" s="35" t="s">
        <v>225</v>
      </c>
      <c r="C240" s="35"/>
      <c r="E240" s="148"/>
      <c r="F240" s="97"/>
      <c r="G240" s="149"/>
      <c r="H240" s="150"/>
      <c r="I240" s="95" t="s">
        <v>221</v>
      </c>
      <c r="J240" s="18" t="s">
        <v>212</v>
      </c>
      <c r="L240" s="23"/>
      <c r="M240" s="23"/>
    </row>
    <row r="241" spans="2:14" x14ac:dyDescent="0.2">
      <c r="B241" s="35"/>
      <c r="C241" s="35"/>
      <c r="G241" s="95"/>
      <c r="H241" s="151"/>
      <c r="I241" s="95"/>
      <c r="J241" s="18"/>
      <c r="L241" s="23"/>
      <c r="M241" s="23"/>
    </row>
    <row r="242" spans="2:14" x14ac:dyDescent="0.2">
      <c r="B242" s="36"/>
      <c r="C242" s="36"/>
      <c r="J242" s="18"/>
      <c r="L242" s="23"/>
      <c r="M242" s="23"/>
    </row>
    <row r="243" spans="2:14" x14ac:dyDescent="0.2">
      <c r="B243" s="36"/>
      <c r="C243" s="36"/>
      <c r="E243" s="18"/>
      <c r="F243" s="18"/>
      <c r="G243" s="18"/>
      <c r="H243" s="18"/>
      <c r="I243" s="18"/>
      <c r="J243" s="18"/>
      <c r="L243" s="23"/>
      <c r="M243" s="23"/>
    </row>
    <row r="244" spans="2:14" x14ac:dyDescent="0.2">
      <c r="B244" s="152" t="s">
        <v>226</v>
      </c>
      <c r="C244" s="152"/>
      <c r="D244" s="153"/>
      <c r="E244" s="154"/>
      <c r="F244" s="154"/>
      <c r="J244" s="18"/>
      <c r="L244" s="23"/>
      <c r="M244" s="23"/>
    </row>
    <row r="245" spans="2:14" ht="13.5" thickBot="1" x14ac:dyDescent="0.25">
      <c r="B245" s="152" t="s">
        <v>227</v>
      </c>
      <c r="C245" s="152"/>
      <c r="D245" s="153"/>
      <c r="E245" s="154"/>
      <c r="F245" s="154"/>
      <c r="J245" s="18"/>
      <c r="L245" s="23"/>
      <c r="M245" s="23"/>
    </row>
    <row r="246" spans="2:14" ht="13.5" thickBot="1" x14ac:dyDescent="0.25">
      <c r="B246" s="155"/>
      <c r="C246" s="156"/>
      <c r="D246" s="157"/>
      <c r="E246" s="158">
        <v>2013</v>
      </c>
      <c r="F246" s="159">
        <v>2014</v>
      </c>
      <c r="G246" s="159">
        <v>2015</v>
      </c>
      <c r="H246" s="159">
        <v>2016</v>
      </c>
      <c r="I246" s="159">
        <v>2017</v>
      </c>
      <c r="J246" s="159">
        <v>2018</v>
      </c>
      <c r="K246" s="159">
        <v>2019</v>
      </c>
      <c r="L246" s="159"/>
      <c r="N246" s="23"/>
    </row>
    <row r="247" spans="2:14" x14ac:dyDescent="0.2">
      <c r="B247" s="160" t="s">
        <v>228</v>
      </c>
      <c r="C247" s="161"/>
      <c r="D247" s="162"/>
      <c r="E247" s="305">
        <v>-450.01</v>
      </c>
      <c r="F247" s="163"/>
      <c r="G247" s="163"/>
      <c r="H247" s="163"/>
      <c r="I247" s="163"/>
      <c r="J247" s="163"/>
      <c r="K247" s="163"/>
      <c r="L247" s="163"/>
      <c r="N247" s="23"/>
    </row>
    <row r="248" spans="2:14" x14ac:dyDescent="0.2">
      <c r="B248" s="164" t="s">
        <v>229</v>
      </c>
      <c r="C248" s="55"/>
      <c r="D248" s="165"/>
      <c r="E248" s="41"/>
      <c r="F248" s="306">
        <v>354.21</v>
      </c>
      <c r="G248" s="307">
        <v>148.19</v>
      </c>
      <c r="H248" s="308">
        <v>992.23</v>
      </c>
      <c r="I248" s="308">
        <v>71.540000000000006</v>
      </c>
      <c r="J248" s="309">
        <v>98.280000000000086</v>
      </c>
      <c r="K248" s="41">
        <f>I173</f>
        <v>1305.44</v>
      </c>
      <c r="L248" s="41"/>
      <c r="M248" s="23"/>
    </row>
    <row r="249" spans="2:14" s="11" customFormat="1" x14ac:dyDescent="0.2">
      <c r="B249" s="166" t="s">
        <v>230</v>
      </c>
      <c r="C249" s="13"/>
      <c r="D249" s="58"/>
      <c r="E249" s="58"/>
      <c r="F249" s="58"/>
      <c r="G249" s="58"/>
      <c r="H249" s="58"/>
      <c r="I249" s="58"/>
      <c r="J249" s="58"/>
      <c r="K249" s="58"/>
      <c r="L249" s="23"/>
      <c r="M249" s="167"/>
    </row>
    <row r="250" spans="2:14" x14ac:dyDescent="0.2">
      <c r="B250" s="164"/>
      <c r="C250" s="55"/>
      <c r="D250" s="168"/>
      <c r="E250" s="41"/>
      <c r="F250" s="41"/>
      <c r="G250" s="41"/>
      <c r="H250" s="41"/>
      <c r="I250" s="41"/>
      <c r="J250" s="41"/>
      <c r="K250" s="41"/>
      <c r="L250" s="23"/>
      <c r="M250" s="23"/>
    </row>
    <row r="251" spans="2:14" ht="13.5" thickBot="1" x14ac:dyDescent="0.25">
      <c r="B251" s="169" t="s">
        <v>231</v>
      </c>
      <c r="C251" s="170"/>
      <c r="D251" s="171"/>
      <c r="E251" s="172"/>
      <c r="F251" s="172"/>
      <c r="G251" s="172"/>
      <c r="H251" s="172"/>
      <c r="I251" s="172"/>
      <c r="J251" s="172"/>
      <c r="K251" s="172"/>
      <c r="L251" s="23"/>
      <c r="M251" s="23"/>
    </row>
    <row r="252" spans="2:14" ht="13.5" thickBot="1" x14ac:dyDescent="0.25">
      <c r="B252" s="173"/>
      <c r="D252" s="174"/>
      <c r="E252" s="174"/>
      <c r="F252" s="174"/>
      <c r="G252" s="58"/>
      <c r="H252" s="58"/>
      <c r="I252" s="58"/>
      <c r="J252" s="58"/>
      <c r="K252" s="58"/>
      <c r="L252" s="58"/>
      <c r="M252" s="23"/>
    </row>
    <row r="253" spans="2:14" s="11" customFormat="1" ht="13.5" thickBot="1" x14ac:dyDescent="0.25">
      <c r="B253" s="127" t="s">
        <v>232</v>
      </c>
      <c r="C253" s="127"/>
      <c r="D253" s="175"/>
      <c r="E253" s="175">
        <v>112.5</v>
      </c>
      <c r="F253" s="175">
        <f>(F247)/4</f>
        <v>0</v>
      </c>
      <c r="G253" s="176">
        <f>SUM(B253:F253)</f>
        <v>112.5</v>
      </c>
      <c r="H253" s="29" t="s">
        <v>94</v>
      </c>
      <c r="I253" s="41" t="s">
        <v>94</v>
      </c>
      <c r="J253" s="41" t="s">
        <v>94</v>
      </c>
      <c r="K253" s="41"/>
      <c r="L253" s="41"/>
      <c r="M253" s="167"/>
    </row>
    <row r="254" spans="2:14" s="11" customFormat="1" ht="13.5" thickBot="1" x14ac:dyDescent="0.25">
      <c r="B254" s="127" t="s">
        <v>233</v>
      </c>
      <c r="C254" s="127"/>
      <c r="D254" s="41"/>
      <c r="E254" s="41">
        <f>E253</f>
        <v>112.5</v>
      </c>
      <c r="F254" s="41">
        <f>F253</f>
        <v>0</v>
      </c>
      <c r="G254" s="177">
        <f>G247/4</f>
        <v>0</v>
      </c>
      <c r="H254" s="176">
        <f>SUM(B254:G254)</f>
        <v>112.5</v>
      </c>
      <c r="I254" s="49" t="s">
        <v>94</v>
      </c>
      <c r="J254" s="49" t="s">
        <v>94</v>
      </c>
      <c r="K254" s="41"/>
      <c r="L254" s="41"/>
      <c r="M254" s="167"/>
    </row>
    <row r="255" spans="2:14" ht="13.5" thickBot="1" x14ac:dyDescent="0.25">
      <c r="B255" s="127" t="s">
        <v>234</v>
      </c>
      <c r="C255" s="127"/>
      <c r="D255" s="41"/>
      <c r="E255" s="41">
        <f>E254</f>
        <v>112.5</v>
      </c>
      <c r="F255" s="41">
        <f>F254</f>
        <v>0</v>
      </c>
      <c r="G255" s="41">
        <f>G254</f>
        <v>0</v>
      </c>
      <c r="H255" s="178">
        <f>H247/4</f>
        <v>0</v>
      </c>
      <c r="I255" s="176">
        <f>SUM(B255:H255)</f>
        <v>112.5</v>
      </c>
      <c r="J255" s="49" t="s">
        <v>94</v>
      </c>
      <c r="K255" s="41"/>
      <c r="L255" s="41"/>
    </row>
    <row r="256" spans="2:14" ht="13.5" thickBot="1" x14ac:dyDescent="0.25">
      <c r="B256" s="127" t="s">
        <v>235</v>
      </c>
      <c r="C256" s="127"/>
      <c r="D256" s="41"/>
      <c r="E256" s="41" t="s">
        <v>94</v>
      </c>
      <c r="F256" s="41">
        <f>F255</f>
        <v>0</v>
      </c>
      <c r="G256" s="41">
        <f>G255</f>
        <v>0</v>
      </c>
      <c r="H256" s="41">
        <f>H255</f>
        <v>0</v>
      </c>
      <c r="I256" s="31">
        <f>I247/4</f>
        <v>0</v>
      </c>
      <c r="J256" s="176">
        <f>SUM(C256:I256)</f>
        <v>0</v>
      </c>
      <c r="K256" s="41"/>
      <c r="L256" s="41"/>
    </row>
    <row r="257" spans="2:12" ht="13.5" thickBot="1" x14ac:dyDescent="0.25">
      <c r="B257" s="127" t="s">
        <v>236</v>
      </c>
      <c r="C257" s="127"/>
      <c r="D257" s="41"/>
      <c r="E257" s="41" t="s">
        <v>94</v>
      </c>
      <c r="F257" s="41" t="s">
        <v>94</v>
      </c>
      <c r="G257" s="41">
        <f>G247-(+G254+G255+G256)</f>
        <v>0</v>
      </c>
      <c r="H257" s="41">
        <f>H256</f>
        <v>0</v>
      </c>
      <c r="I257" s="41">
        <f>I256</f>
        <v>0</v>
      </c>
      <c r="J257" s="41">
        <f>J247/4</f>
        <v>0</v>
      </c>
      <c r="K257" s="176">
        <f>SUM(D257:J257)</f>
        <v>0</v>
      </c>
      <c r="L257" s="41"/>
    </row>
    <row r="258" spans="2:12" x14ac:dyDescent="0.2">
      <c r="B258" s="127" t="s">
        <v>237</v>
      </c>
      <c r="C258" s="127"/>
      <c r="D258" s="41"/>
      <c r="E258" s="41" t="s">
        <v>94</v>
      </c>
      <c r="F258" s="41" t="s">
        <v>94</v>
      </c>
      <c r="G258" s="41" t="s">
        <v>94</v>
      </c>
      <c r="H258" s="41">
        <f>H257</f>
        <v>0</v>
      </c>
      <c r="I258" s="41">
        <f>I257</f>
        <v>0</v>
      </c>
      <c r="J258" s="41">
        <f>J257</f>
        <v>0</v>
      </c>
      <c r="K258" s="41"/>
      <c r="L258" s="41"/>
    </row>
    <row r="259" spans="2:12" x14ac:dyDescent="0.2">
      <c r="B259" s="127" t="s">
        <v>238</v>
      </c>
      <c r="C259" s="127"/>
      <c r="D259" s="41"/>
      <c r="E259" s="41" t="s">
        <v>94</v>
      </c>
      <c r="F259" s="41" t="s">
        <v>94</v>
      </c>
      <c r="G259" s="41" t="s">
        <v>94</v>
      </c>
      <c r="H259" s="41" t="s">
        <v>94</v>
      </c>
      <c r="I259" s="41">
        <f>I258</f>
        <v>0</v>
      </c>
      <c r="J259" s="41">
        <f>J258</f>
        <v>0</v>
      </c>
      <c r="K259" s="41"/>
      <c r="L259" s="41"/>
    </row>
    <row r="260" spans="2:12" x14ac:dyDescent="0.2">
      <c r="B260" s="127" t="s">
        <v>239</v>
      </c>
      <c r="C260" s="127"/>
      <c r="D260" s="41"/>
      <c r="E260" s="41" t="s">
        <v>94</v>
      </c>
      <c r="F260" s="41" t="s">
        <v>94</v>
      </c>
      <c r="G260" s="41" t="s">
        <v>94</v>
      </c>
      <c r="H260" s="41" t="s">
        <v>94</v>
      </c>
      <c r="I260" s="41" t="s">
        <v>240</v>
      </c>
      <c r="J260" s="41">
        <f>J259</f>
        <v>0</v>
      </c>
      <c r="K260" s="41"/>
      <c r="L260" s="41"/>
    </row>
    <row r="261" spans="2:12" x14ac:dyDescent="0.2">
      <c r="D261" s="179"/>
      <c r="E261" s="58"/>
      <c r="F261" s="58"/>
      <c r="G261" s="58"/>
      <c r="H261" s="58"/>
      <c r="I261" s="58"/>
      <c r="J261" s="58"/>
      <c r="K261" s="18"/>
    </row>
    <row r="262" spans="2:12" ht="13.5" thickBot="1" x14ac:dyDescent="0.25">
      <c r="B262" s="1" t="s">
        <v>241</v>
      </c>
      <c r="C262" s="1" t="s">
        <v>242</v>
      </c>
      <c r="J262" s="18"/>
      <c r="L262" s="23"/>
    </row>
    <row r="263" spans="2:12" x14ac:dyDescent="0.2">
      <c r="B263" s="180"/>
      <c r="C263" s="181"/>
      <c r="D263" s="181"/>
      <c r="E263" s="182">
        <v>2014</v>
      </c>
      <c r="F263" s="182">
        <v>2015</v>
      </c>
      <c r="G263" s="182">
        <v>2016</v>
      </c>
      <c r="H263" s="182">
        <v>2017</v>
      </c>
      <c r="I263" s="183" t="s">
        <v>243</v>
      </c>
      <c r="J263" s="11"/>
      <c r="K263" s="11"/>
      <c r="L263" s="167"/>
    </row>
    <row r="264" spans="2:12" x14ac:dyDescent="0.2">
      <c r="B264" s="184" t="s">
        <v>244</v>
      </c>
      <c r="C264" s="48"/>
      <c r="D264" s="48"/>
      <c r="E264" s="185"/>
      <c r="F264" s="185"/>
      <c r="G264" s="310">
        <v>799.14</v>
      </c>
      <c r="H264" s="185">
        <v>0</v>
      </c>
      <c r="I264" s="186">
        <v>0</v>
      </c>
      <c r="J264" s="58"/>
      <c r="L264" s="23"/>
    </row>
    <row r="265" spans="2:12" x14ac:dyDescent="0.2">
      <c r="B265" s="173" t="s">
        <v>245</v>
      </c>
      <c r="E265" s="187">
        <f>IF(E264&gt;0,ROUNDDOWN(E264*0.22,2),0)</f>
        <v>0</v>
      </c>
      <c r="F265" s="187">
        <f>IF(F264&gt;0,ROUNDDOWN(F264*0.22,2),0)</f>
        <v>0</v>
      </c>
      <c r="G265" s="187">
        <f>IF(G264&gt;0,ROUNDDOWN(G264*0.22,2),0)</f>
        <v>175.81</v>
      </c>
      <c r="H265" s="187">
        <v>0</v>
      </c>
      <c r="I265" s="188">
        <f>IF(I264&gt;0,ROUNDDOWN(I264*0.21,2),0)</f>
        <v>0</v>
      </c>
      <c r="J265" s="189"/>
      <c r="L265" s="23"/>
    </row>
    <row r="266" spans="2:12" x14ac:dyDescent="0.2">
      <c r="B266" s="173" t="s">
        <v>246</v>
      </c>
      <c r="E266" s="190">
        <v>480</v>
      </c>
      <c r="F266" s="190">
        <v>480</v>
      </c>
      <c r="G266" s="190">
        <v>480</v>
      </c>
      <c r="H266" s="190">
        <v>480</v>
      </c>
      <c r="I266" s="191">
        <v>0</v>
      </c>
      <c r="J266" s="189"/>
      <c r="L266" s="23"/>
    </row>
    <row r="267" spans="2:12" x14ac:dyDescent="0.2">
      <c r="B267" s="173" t="s">
        <v>247</v>
      </c>
      <c r="E267" s="58">
        <f>IF(E266&gt;E265,E266-E265,0)</f>
        <v>480</v>
      </c>
      <c r="F267" s="58">
        <f>IF(F266&gt;F265,F266-F265,0)</f>
        <v>480</v>
      </c>
      <c r="G267" s="58">
        <f>IF(G266&gt;G265,G266-G265,0)</f>
        <v>304.19</v>
      </c>
      <c r="H267" s="58">
        <v>480</v>
      </c>
      <c r="I267" s="191"/>
      <c r="J267" s="189"/>
      <c r="L267" s="23"/>
    </row>
    <row r="268" spans="2:12" x14ac:dyDescent="0.2">
      <c r="B268" s="173" t="s">
        <v>248</v>
      </c>
      <c r="D268" s="11">
        <v>2015</v>
      </c>
      <c r="E268" s="151"/>
      <c r="F268" s="192">
        <f>SUM(E268)</f>
        <v>0</v>
      </c>
      <c r="G268" s="151" t="s">
        <v>94</v>
      </c>
      <c r="H268" s="151" t="s">
        <v>94</v>
      </c>
      <c r="I268" s="193" t="s">
        <v>240</v>
      </c>
      <c r="J268" s="189"/>
      <c r="L268" s="23"/>
    </row>
    <row r="269" spans="2:12" x14ac:dyDescent="0.2">
      <c r="B269" s="173" t="s">
        <v>248</v>
      </c>
      <c r="D269" s="11" t="s">
        <v>249</v>
      </c>
      <c r="E269" s="151"/>
      <c r="F269" s="151"/>
      <c r="G269" s="192">
        <f>SUM(E269:F269)</f>
        <v>0</v>
      </c>
      <c r="H269" s="151" t="s">
        <v>94</v>
      </c>
      <c r="I269" s="193" t="s">
        <v>94</v>
      </c>
      <c r="J269" s="189"/>
      <c r="L269" s="23"/>
    </row>
    <row r="270" spans="2:12" x14ac:dyDescent="0.2">
      <c r="B270" s="173" t="s">
        <v>248</v>
      </c>
      <c r="D270" s="11" t="s">
        <v>250</v>
      </c>
      <c r="E270" s="151"/>
      <c r="F270" s="151"/>
      <c r="G270" s="151"/>
      <c r="H270" s="192">
        <f>SUM(E270:G270)</f>
        <v>0</v>
      </c>
      <c r="I270" s="193" t="s">
        <v>94</v>
      </c>
      <c r="J270" s="189"/>
      <c r="L270" s="23"/>
    </row>
    <row r="271" spans="2:12" x14ac:dyDescent="0.2">
      <c r="B271" s="173" t="s">
        <v>248</v>
      </c>
      <c r="D271" s="11" t="s">
        <v>243</v>
      </c>
      <c r="E271" s="151"/>
      <c r="F271" s="151"/>
      <c r="G271" s="151"/>
      <c r="H271" s="151"/>
      <c r="I271" s="194">
        <f>SUM(F271:H271)</f>
        <v>0</v>
      </c>
      <c r="J271" s="189"/>
      <c r="L271" s="23"/>
    </row>
    <row r="272" spans="2:12" ht="13.5" thickBot="1" x14ac:dyDescent="0.25">
      <c r="B272" s="195" t="s">
        <v>251</v>
      </c>
      <c r="C272" s="196"/>
      <c r="D272" s="196"/>
      <c r="E272" s="197">
        <f>E267+E268+E269+E270+E271</f>
        <v>480</v>
      </c>
      <c r="F272" s="197">
        <f>F267+F269+F270+F271</f>
        <v>480</v>
      </c>
      <c r="G272" s="197">
        <f>G267+G270+G271</f>
        <v>304.19</v>
      </c>
      <c r="H272" s="197">
        <f>H267+H271</f>
        <v>480</v>
      </c>
      <c r="I272" s="198">
        <f>I267</f>
        <v>0</v>
      </c>
      <c r="J272" s="199">
        <v>0</v>
      </c>
      <c r="K272" s="11"/>
      <c r="L272" s="167"/>
    </row>
    <row r="273" spans="2:12" x14ac:dyDescent="0.2">
      <c r="B273" s="11"/>
      <c r="C273" s="11"/>
      <c r="D273" s="11"/>
      <c r="E273" s="200"/>
      <c r="F273" s="200"/>
      <c r="G273" s="200"/>
      <c r="H273" s="200"/>
      <c r="I273" s="11"/>
      <c r="J273" s="189"/>
      <c r="K273" s="11"/>
      <c r="L273" s="167"/>
    </row>
    <row r="275" spans="2:12" ht="15.75" x14ac:dyDescent="0.25">
      <c r="B275" s="5" t="s">
        <v>252</v>
      </c>
      <c r="C275" s="5"/>
    </row>
    <row r="276" spans="2:12" x14ac:dyDescent="0.2">
      <c r="D276" s="1" t="s">
        <v>253</v>
      </c>
      <c r="E276" s="66" t="s">
        <v>254</v>
      </c>
      <c r="F276" s="48"/>
      <c r="G276" s="143"/>
      <c r="H276" s="201">
        <v>0.2</v>
      </c>
    </row>
    <row r="277" spans="2:12" x14ac:dyDescent="0.2">
      <c r="E277" s="75" t="s">
        <v>255</v>
      </c>
      <c r="G277" s="202"/>
      <c r="H277" s="203">
        <v>0.5</v>
      </c>
    </row>
    <row r="278" spans="2:12" x14ac:dyDescent="0.2">
      <c r="E278" s="80" t="s">
        <v>256</v>
      </c>
      <c r="F278" s="97"/>
      <c r="G278" s="204"/>
      <c r="H278" s="205">
        <v>1</v>
      </c>
    </row>
    <row r="279" spans="2:12" ht="15.75" thickBot="1" x14ac:dyDescent="0.3">
      <c r="E279" s="206"/>
      <c r="F279" s="206"/>
      <c r="G279" s="206"/>
    </row>
    <row r="280" spans="2:12" ht="13.5" thickBot="1" x14ac:dyDescent="0.25">
      <c r="B280" s="207"/>
      <c r="C280" s="156"/>
      <c r="D280" s="156"/>
      <c r="E280" s="156" t="s">
        <v>257</v>
      </c>
      <c r="F280" s="208" t="s">
        <v>258</v>
      </c>
      <c r="G280" s="209"/>
      <c r="H280" s="210"/>
    </row>
    <row r="281" spans="2:12" ht="38.25" x14ac:dyDescent="0.2">
      <c r="B281" s="211" t="s">
        <v>259</v>
      </c>
      <c r="C281" s="211"/>
      <c r="D281" s="212" t="s">
        <v>218</v>
      </c>
      <c r="E281" s="213" t="s">
        <v>260</v>
      </c>
      <c r="F281" s="213" t="s">
        <v>261</v>
      </c>
      <c r="G281" s="214" t="s">
        <v>262</v>
      </c>
      <c r="H281" s="215" t="s">
        <v>263</v>
      </c>
      <c r="I281" s="216" t="s">
        <v>264</v>
      </c>
    </row>
    <row r="282" spans="2:12" ht="13.5" thickBot="1" x14ac:dyDescent="0.25">
      <c r="B282" s="217">
        <v>1</v>
      </c>
      <c r="C282" s="217">
        <v>2</v>
      </c>
      <c r="D282" s="218">
        <v>3</v>
      </c>
      <c r="E282" s="219">
        <v>4</v>
      </c>
      <c r="F282" s="219">
        <v>5</v>
      </c>
      <c r="G282" s="220">
        <v>6</v>
      </c>
      <c r="H282" s="218">
        <v>7</v>
      </c>
    </row>
    <row r="283" spans="2:12" x14ac:dyDescent="0.2">
      <c r="B283" s="221"/>
      <c r="C283" s="221"/>
      <c r="D283" s="222"/>
      <c r="E283" s="223"/>
      <c r="F283" s="224"/>
      <c r="G283" s="225"/>
      <c r="H283" s="226">
        <f>ROUND(IF(E283&gt;0,F283/E283*G283,0),2)</f>
        <v>0</v>
      </c>
      <c r="I283" s="227">
        <f t="shared" ref="I283:I311" si="0">IF(E283&gt;0,F283/E283,0)</f>
        <v>0</v>
      </c>
    </row>
    <row r="284" spans="2:12" x14ac:dyDescent="0.2">
      <c r="B284" s="164"/>
      <c r="C284" s="164"/>
      <c r="D284" s="228"/>
      <c r="E284" s="229"/>
      <c r="F284" s="224"/>
      <c r="G284" s="225"/>
      <c r="H284" s="226">
        <f>ROUND(IF(E284&gt;0,F284/E284*G284,0),2)</f>
        <v>0</v>
      </c>
      <c r="I284" s="227">
        <f t="shared" si="0"/>
        <v>0</v>
      </c>
    </row>
    <row r="285" spans="2:12" x14ac:dyDescent="0.2">
      <c r="B285" s="164"/>
      <c r="C285" s="164"/>
      <c r="D285" s="228"/>
      <c r="E285" s="229"/>
      <c r="F285" s="224"/>
      <c r="G285" s="225"/>
      <c r="H285" s="226">
        <f>ROUND(IF(E285&gt;0,F285/E285*G285,0),2)</f>
        <v>0</v>
      </c>
      <c r="I285" s="227">
        <f t="shared" si="0"/>
        <v>0</v>
      </c>
    </row>
    <row r="286" spans="2:12" x14ac:dyDescent="0.2">
      <c r="B286" s="164"/>
      <c r="C286" s="164"/>
      <c r="D286" s="228"/>
      <c r="E286" s="229"/>
      <c r="F286" s="224"/>
      <c r="G286" s="225"/>
      <c r="H286" s="226">
        <f t="shared" ref="H286:H310" si="1">ROUND(IF(E286&gt;0,F286/E286*G286,0),2)</f>
        <v>0</v>
      </c>
      <c r="I286" s="227">
        <f t="shared" si="0"/>
        <v>0</v>
      </c>
    </row>
    <row r="287" spans="2:12" ht="13.5" thickBot="1" x14ac:dyDescent="0.25">
      <c r="B287" s="184"/>
      <c r="C287" s="184"/>
      <c r="D287" s="230"/>
      <c r="E287" s="231"/>
      <c r="F287" s="232"/>
      <c r="G287" s="233"/>
      <c r="H287" s="234">
        <f t="shared" si="1"/>
        <v>0</v>
      </c>
      <c r="I287" s="227">
        <f t="shared" si="0"/>
        <v>0</v>
      </c>
    </row>
    <row r="288" spans="2:12" ht="13.5" thickBot="1" x14ac:dyDescent="0.25">
      <c r="B288" s="235" t="s">
        <v>265</v>
      </c>
      <c r="C288" s="155"/>
      <c r="D288" s="236"/>
      <c r="E288" s="237">
        <f>SUM(E283:E287)</f>
        <v>0</v>
      </c>
      <c r="F288" s="238">
        <f>SUM(F283:F287)</f>
        <v>0</v>
      </c>
      <c r="G288" s="239">
        <f>SUM(G283:G287)</f>
        <v>0</v>
      </c>
      <c r="H288" s="240">
        <f>SUM(H283:H287)</f>
        <v>0</v>
      </c>
      <c r="I288" s="227">
        <f t="shared" si="0"/>
        <v>0</v>
      </c>
    </row>
    <row r="289" spans="2:9" x14ac:dyDescent="0.2">
      <c r="B289" s="221"/>
      <c r="C289" s="221"/>
      <c r="D289" s="222"/>
      <c r="E289" s="223"/>
      <c r="F289" s="224"/>
      <c r="G289" s="225"/>
      <c r="H289" s="226">
        <f>ROUND(IF(E289&gt;0,F289/E289*G289,0),2)</f>
        <v>0</v>
      </c>
      <c r="I289" s="227">
        <f t="shared" si="0"/>
        <v>0</v>
      </c>
    </row>
    <row r="290" spans="2:9" x14ac:dyDescent="0.2">
      <c r="B290" s="164"/>
      <c r="C290" s="164"/>
      <c r="D290" s="228"/>
      <c r="E290" s="229"/>
      <c r="F290" s="224"/>
      <c r="G290" s="225"/>
      <c r="H290" s="226">
        <f t="shared" si="1"/>
        <v>0</v>
      </c>
      <c r="I290" s="227">
        <f t="shared" si="0"/>
        <v>0</v>
      </c>
    </row>
    <row r="291" spans="2:9" x14ac:dyDescent="0.2">
      <c r="B291" s="164"/>
      <c r="C291" s="164"/>
      <c r="D291" s="228"/>
      <c r="E291" s="229"/>
      <c r="F291" s="224"/>
      <c r="G291" s="225"/>
      <c r="H291" s="226">
        <f t="shared" si="1"/>
        <v>0</v>
      </c>
      <c r="I291" s="227">
        <f t="shared" si="0"/>
        <v>0</v>
      </c>
    </row>
    <row r="292" spans="2:9" x14ac:dyDescent="0.2">
      <c r="B292" s="164"/>
      <c r="C292" s="164"/>
      <c r="D292" s="228"/>
      <c r="E292" s="229"/>
      <c r="F292" s="224"/>
      <c r="G292" s="225"/>
      <c r="H292" s="226">
        <f t="shared" si="1"/>
        <v>0</v>
      </c>
      <c r="I292" s="227">
        <f t="shared" si="0"/>
        <v>0</v>
      </c>
    </row>
    <row r="293" spans="2:9" x14ac:dyDescent="0.2">
      <c r="B293" s="164"/>
      <c r="C293" s="164"/>
      <c r="D293" s="228"/>
      <c r="E293" s="229"/>
      <c r="F293" s="224"/>
      <c r="G293" s="225"/>
      <c r="H293" s="226">
        <f t="shared" si="1"/>
        <v>0</v>
      </c>
      <c r="I293" s="227">
        <f t="shared" si="0"/>
        <v>0</v>
      </c>
    </row>
    <row r="294" spans="2:9" x14ac:dyDescent="0.2">
      <c r="B294" s="164"/>
      <c r="C294" s="164"/>
      <c r="D294" s="228"/>
      <c r="E294" s="229"/>
      <c r="F294" s="224"/>
      <c r="G294" s="225"/>
      <c r="H294" s="226">
        <f t="shared" si="1"/>
        <v>0</v>
      </c>
      <c r="I294" s="227">
        <f t="shared" si="0"/>
        <v>0</v>
      </c>
    </row>
    <row r="295" spans="2:9" ht="13.5" thickBot="1" x14ac:dyDescent="0.25">
      <c r="B295" s="184"/>
      <c r="C295" s="184"/>
      <c r="D295" s="230"/>
      <c r="E295" s="231"/>
      <c r="F295" s="232"/>
      <c r="G295" s="233"/>
      <c r="H295" s="226">
        <f t="shared" si="1"/>
        <v>0</v>
      </c>
      <c r="I295" s="227">
        <f t="shared" si="0"/>
        <v>0</v>
      </c>
    </row>
    <row r="296" spans="2:9" ht="13.5" thickBot="1" x14ac:dyDescent="0.25">
      <c r="B296" s="241" t="s">
        <v>266</v>
      </c>
      <c r="C296" s="155"/>
      <c r="D296" s="236"/>
      <c r="E296" s="237">
        <f>SUM(E289:E295)</f>
        <v>0</v>
      </c>
      <c r="F296" s="242">
        <f>SUM(F289:F295)</f>
        <v>0</v>
      </c>
      <c r="G296" s="242">
        <f>SUM(G289:G295)</f>
        <v>0</v>
      </c>
      <c r="H296" s="240">
        <f>SUM(H289:H295)</f>
        <v>0</v>
      </c>
      <c r="I296" s="227">
        <f t="shared" si="0"/>
        <v>0</v>
      </c>
    </row>
    <row r="297" spans="2:9" x14ac:dyDescent="0.2">
      <c r="B297" s="221"/>
      <c r="C297" s="221"/>
      <c r="D297" s="222"/>
      <c r="E297" s="223"/>
      <c r="F297" s="224"/>
      <c r="G297" s="225"/>
      <c r="H297" s="226">
        <f t="shared" si="1"/>
        <v>0</v>
      </c>
      <c r="I297" s="227">
        <f t="shared" si="0"/>
        <v>0</v>
      </c>
    </row>
    <row r="298" spans="2:9" x14ac:dyDescent="0.2">
      <c r="B298" s="164"/>
      <c r="C298" s="164"/>
      <c r="D298" s="228"/>
      <c r="E298" s="229"/>
      <c r="F298" s="224"/>
      <c r="G298" s="225"/>
      <c r="H298" s="226">
        <f t="shared" si="1"/>
        <v>0</v>
      </c>
      <c r="I298" s="227">
        <f t="shared" si="0"/>
        <v>0</v>
      </c>
    </row>
    <row r="299" spans="2:9" x14ac:dyDescent="0.2">
      <c r="B299" s="164"/>
      <c r="C299" s="164"/>
      <c r="D299" s="228"/>
      <c r="E299" s="229"/>
      <c r="F299" s="224"/>
      <c r="G299" s="225"/>
      <c r="H299" s="226">
        <f t="shared" si="1"/>
        <v>0</v>
      </c>
      <c r="I299" s="227">
        <f t="shared" si="0"/>
        <v>0</v>
      </c>
    </row>
    <row r="300" spans="2:9" x14ac:dyDescent="0.2">
      <c r="B300" s="164"/>
      <c r="C300" s="164"/>
      <c r="D300" s="228"/>
      <c r="E300" s="229"/>
      <c r="F300" s="224"/>
      <c r="G300" s="225"/>
      <c r="H300" s="226">
        <f t="shared" si="1"/>
        <v>0</v>
      </c>
      <c r="I300" s="227">
        <f t="shared" si="0"/>
        <v>0</v>
      </c>
    </row>
    <row r="301" spans="2:9" x14ac:dyDescent="0.2">
      <c r="B301" s="164"/>
      <c r="C301" s="164"/>
      <c r="D301" s="228"/>
      <c r="E301" s="229"/>
      <c r="F301" s="224"/>
      <c r="G301" s="225"/>
      <c r="H301" s="226">
        <f t="shared" si="1"/>
        <v>0</v>
      </c>
      <c r="I301" s="227">
        <f t="shared" si="0"/>
        <v>0</v>
      </c>
    </row>
    <row r="302" spans="2:9" x14ac:dyDescent="0.2">
      <c r="B302" s="164"/>
      <c r="C302" s="164"/>
      <c r="D302" s="228"/>
      <c r="E302" s="229"/>
      <c r="F302" s="224"/>
      <c r="G302" s="225"/>
      <c r="H302" s="226">
        <f t="shared" si="1"/>
        <v>0</v>
      </c>
      <c r="I302" s="227">
        <f t="shared" si="0"/>
        <v>0</v>
      </c>
    </row>
    <row r="303" spans="2:9" x14ac:dyDescent="0.2">
      <c r="B303" s="164"/>
      <c r="C303" s="164"/>
      <c r="D303" s="228"/>
      <c r="E303" s="229"/>
      <c r="F303" s="224"/>
      <c r="G303" s="225"/>
      <c r="H303" s="226">
        <f t="shared" si="1"/>
        <v>0</v>
      </c>
      <c r="I303" s="227">
        <f t="shared" si="0"/>
        <v>0</v>
      </c>
    </row>
    <row r="304" spans="2:9" ht="13.5" thickBot="1" x14ac:dyDescent="0.25">
      <c r="B304" s="184"/>
      <c r="C304" s="184"/>
      <c r="D304" s="230"/>
      <c r="E304" s="231"/>
      <c r="F304" s="232"/>
      <c r="G304" s="233"/>
      <c r="H304" s="226">
        <f t="shared" si="1"/>
        <v>0</v>
      </c>
      <c r="I304" s="227">
        <f t="shared" si="0"/>
        <v>0</v>
      </c>
    </row>
    <row r="305" spans="2:9" ht="13.5" thickBot="1" x14ac:dyDescent="0.25">
      <c r="B305" s="241" t="s">
        <v>267</v>
      </c>
      <c r="C305" s="155"/>
      <c r="D305" s="236"/>
      <c r="E305" s="237">
        <f>SUM(E297:E304)</f>
        <v>0</v>
      </c>
      <c r="F305" s="238">
        <f>SUM(F297:F304)</f>
        <v>0</v>
      </c>
      <c r="G305" s="239">
        <f>SUM(G297:G304)</f>
        <v>0</v>
      </c>
      <c r="H305" s="240">
        <f>SUM(H297:H304)</f>
        <v>0</v>
      </c>
      <c r="I305" s="227">
        <f t="shared" si="0"/>
        <v>0</v>
      </c>
    </row>
    <row r="306" spans="2:9" x14ac:dyDescent="0.2">
      <c r="B306" s="221"/>
      <c r="C306" s="221"/>
      <c r="D306" s="222"/>
      <c r="E306" s="223"/>
      <c r="F306" s="224"/>
      <c r="G306" s="225"/>
      <c r="H306" s="226">
        <f t="shared" si="1"/>
        <v>0</v>
      </c>
      <c r="I306" s="227">
        <f t="shared" si="0"/>
        <v>0</v>
      </c>
    </row>
    <row r="307" spans="2:9" x14ac:dyDescent="0.2">
      <c r="B307" s="164"/>
      <c r="C307" s="164"/>
      <c r="D307" s="228"/>
      <c r="E307" s="229"/>
      <c r="F307" s="224"/>
      <c r="G307" s="225"/>
      <c r="H307" s="226">
        <f t="shared" si="1"/>
        <v>0</v>
      </c>
      <c r="I307" s="227">
        <f t="shared" si="0"/>
        <v>0</v>
      </c>
    </row>
    <row r="308" spans="2:9" x14ac:dyDescent="0.2">
      <c r="B308" s="164"/>
      <c r="C308" s="164"/>
      <c r="D308" s="228"/>
      <c r="E308" s="229"/>
      <c r="F308" s="224"/>
      <c r="G308" s="225"/>
      <c r="H308" s="226">
        <f t="shared" si="1"/>
        <v>0</v>
      </c>
      <c r="I308" s="227">
        <f t="shared" si="0"/>
        <v>0</v>
      </c>
    </row>
    <row r="309" spans="2:9" x14ac:dyDescent="0.2">
      <c r="B309" s="164"/>
      <c r="C309" s="164"/>
      <c r="D309" s="228"/>
      <c r="E309" s="229"/>
      <c r="F309" s="224"/>
      <c r="G309" s="225"/>
      <c r="H309" s="226">
        <f t="shared" si="1"/>
        <v>0</v>
      </c>
      <c r="I309" s="227">
        <f t="shared" si="0"/>
        <v>0</v>
      </c>
    </row>
    <row r="310" spans="2:9" ht="13.5" thickBot="1" x14ac:dyDescent="0.25">
      <c r="B310" s="184"/>
      <c r="C310" s="184"/>
      <c r="D310" s="230"/>
      <c r="E310" s="186"/>
      <c r="F310" s="232"/>
      <c r="G310" s="233"/>
      <c r="H310" s="234">
        <f t="shared" si="1"/>
        <v>0</v>
      </c>
      <c r="I310" s="227">
        <f t="shared" si="0"/>
        <v>0</v>
      </c>
    </row>
    <row r="311" spans="2:9" ht="13.5" thickBot="1" x14ac:dyDescent="0.25">
      <c r="B311" s="241" t="s">
        <v>268</v>
      </c>
      <c r="C311" s="155"/>
      <c r="D311" s="236"/>
      <c r="E311" s="243">
        <f>SUM(E306:E310)</f>
        <v>0</v>
      </c>
      <c r="F311" s="238">
        <f>SUM(F306:F310)</f>
        <v>0</v>
      </c>
      <c r="G311" s="239">
        <f>SUM(G306:G310)</f>
        <v>0</v>
      </c>
      <c r="H311" s="240">
        <f>SUM(H306:H310)</f>
        <v>0</v>
      </c>
      <c r="I311" s="227">
        <f t="shared" si="0"/>
        <v>0</v>
      </c>
    </row>
    <row r="312" spans="2:9" ht="13.5" thickBot="1" x14ac:dyDescent="0.25">
      <c r="B312" s="244"/>
      <c r="C312" s="244"/>
      <c r="D312" s="245"/>
      <c r="E312" s="246">
        <f>E288+E296+E305+E311</f>
        <v>0</v>
      </c>
      <c r="F312" s="247">
        <f>F288+F296+F305+F311</f>
        <v>0</v>
      </c>
      <c r="G312" s="248">
        <f>G288+G296+G305+G311</f>
        <v>0</v>
      </c>
      <c r="H312" s="249">
        <f>H288+H296+H305+H311</f>
        <v>0</v>
      </c>
      <c r="I312" s="13"/>
    </row>
    <row r="316" spans="2:9" ht="15.75" x14ac:dyDescent="0.25">
      <c r="B316" s="5" t="s">
        <v>269</v>
      </c>
      <c r="C316" s="5"/>
    </row>
    <row r="317" spans="2:9" x14ac:dyDescent="0.2">
      <c r="B317" s="1" t="s">
        <v>270</v>
      </c>
      <c r="E317" s="67" t="s">
        <v>93</v>
      </c>
      <c r="F317" s="67">
        <f>G317-359</f>
        <v>43111</v>
      </c>
      <c r="G317" s="68">
        <f>E1-360</f>
        <v>43470</v>
      </c>
      <c r="H317" s="250">
        <v>0.2</v>
      </c>
    </row>
    <row r="318" spans="2:9" x14ac:dyDescent="0.2">
      <c r="E318" s="76" t="s">
        <v>93</v>
      </c>
      <c r="F318" s="76">
        <f>G318-359</f>
        <v>42751</v>
      </c>
      <c r="G318" s="77">
        <f>F317-1</f>
        <v>43110</v>
      </c>
      <c r="H318" s="251">
        <v>0.5</v>
      </c>
    </row>
    <row r="319" spans="2:9" x14ac:dyDescent="0.2">
      <c r="E319" s="81" t="s">
        <v>93</v>
      </c>
      <c r="F319" s="81">
        <f>G319-359</f>
        <v>42391</v>
      </c>
      <c r="G319" s="82">
        <f>F318-1</f>
        <v>42750</v>
      </c>
      <c r="H319" s="252">
        <v>1</v>
      </c>
    </row>
    <row r="320" spans="2:9" x14ac:dyDescent="0.2">
      <c r="E320" s="89" t="s">
        <v>93</v>
      </c>
      <c r="F320" s="89"/>
      <c r="G320" s="90">
        <f>F319-1</f>
        <v>42390</v>
      </c>
      <c r="H320" s="253">
        <v>1</v>
      </c>
    </row>
    <row r="321" spans="2:11" ht="15.75" thickBot="1" x14ac:dyDescent="0.3">
      <c r="E321" s="206"/>
      <c r="F321" s="206"/>
    </row>
    <row r="322" spans="2:11" ht="13.5" thickBot="1" x14ac:dyDescent="0.25">
      <c r="B322" s="160"/>
      <c r="C322" s="160"/>
      <c r="D322" s="254"/>
      <c r="E322" s="161">
        <v>1</v>
      </c>
      <c r="F322" s="255" t="s">
        <v>258</v>
      </c>
      <c r="G322" s="208" t="s">
        <v>258</v>
      </c>
      <c r="H322" s="256"/>
      <c r="I322" s="257">
        <v>3</v>
      </c>
      <c r="J322" s="258">
        <v>4</v>
      </c>
      <c r="K322" s="210"/>
    </row>
    <row r="323" spans="2:11" ht="76.5" x14ac:dyDescent="0.2">
      <c r="B323" s="259" t="s">
        <v>259</v>
      </c>
      <c r="C323" s="259" t="s">
        <v>217</v>
      </c>
      <c r="D323" s="260" t="s">
        <v>218</v>
      </c>
      <c r="E323" s="261" t="s">
        <v>271</v>
      </c>
      <c r="F323" s="215" t="s">
        <v>261</v>
      </c>
      <c r="G323" s="262" t="s">
        <v>272</v>
      </c>
      <c r="H323" s="215" t="s">
        <v>273</v>
      </c>
      <c r="I323" s="263" t="s">
        <v>274</v>
      </c>
      <c r="J323" s="264" t="s">
        <v>275</v>
      </c>
      <c r="K323" s="263" t="s">
        <v>276</v>
      </c>
    </row>
    <row r="324" spans="2:11" ht="13.5" thickBot="1" x14ac:dyDescent="0.25">
      <c r="B324" s="265">
        <v>1</v>
      </c>
      <c r="C324" s="265">
        <v>2</v>
      </c>
      <c r="D324" s="266">
        <v>3</v>
      </c>
      <c r="E324" s="267">
        <v>4</v>
      </c>
      <c r="F324" s="268">
        <v>5</v>
      </c>
      <c r="G324" s="267">
        <v>6</v>
      </c>
      <c r="H324" s="268">
        <v>7</v>
      </c>
      <c r="I324" s="269">
        <v>8</v>
      </c>
      <c r="J324" s="220">
        <v>9</v>
      </c>
      <c r="K324" s="270">
        <v>10</v>
      </c>
    </row>
    <row r="325" spans="2:11" x14ac:dyDescent="0.2">
      <c r="B325" s="221"/>
      <c r="C325" s="221"/>
      <c r="D325" s="228"/>
      <c r="E325" s="271"/>
      <c r="F325" s="272" t="s">
        <v>94</v>
      </c>
      <c r="G325" s="273" t="s">
        <v>94</v>
      </c>
      <c r="H325" s="274" t="s">
        <v>94</v>
      </c>
      <c r="I325" s="275" t="str">
        <f t="shared" ref="I325:I369" si="2">IF(D325&gt;0,IF($E$1-D325&gt;=360,IF($E$1-D325&gt;=360*2,IF($E$1-D325&gt;=360*3,1,0.5),0.2),0),"")</f>
        <v/>
      </c>
      <c r="J325" s="276" t="str">
        <f>IF(E325&gt;0,ROUND(E325*I325,2),"")</f>
        <v/>
      </c>
      <c r="K325" s="277" t="str">
        <f>J325</f>
        <v/>
      </c>
    </row>
    <row r="326" spans="2:11" x14ac:dyDescent="0.2">
      <c r="B326" s="164"/>
      <c r="C326" s="164"/>
      <c r="D326" s="228"/>
      <c r="E326" s="271"/>
      <c r="F326" s="272" t="s">
        <v>94</v>
      </c>
      <c r="G326" s="273" t="s">
        <v>94</v>
      </c>
      <c r="H326" s="274" t="s">
        <v>94</v>
      </c>
      <c r="I326" s="275" t="str">
        <f t="shared" si="2"/>
        <v/>
      </c>
      <c r="J326" s="276" t="str">
        <f>IF(E326&gt;0,ROUND(E326*I326,2),"")</f>
        <v/>
      </c>
      <c r="K326" s="277" t="str">
        <f t="shared" ref="K326:K331" si="3">J326</f>
        <v/>
      </c>
    </row>
    <row r="327" spans="2:11" x14ac:dyDescent="0.2">
      <c r="B327" s="164"/>
      <c r="C327" s="164"/>
      <c r="D327" s="228"/>
      <c r="E327" s="271"/>
      <c r="F327" s="272" t="s">
        <v>94</v>
      </c>
      <c r="G327" s="273" t="s">
        <v>94</v>
      </c>
      <c r="H327" s="274" t="s">
        <v>94</v>
      </c>
      <c r="I327" s="275" t="str">
        <f t="shared" si="2"/>
        <v/>
      </c>
      <c r="J327" s="276" t="str">
        <f t="shared" ref="J327:J341" si="4">IF(E327&gt;0,ROUND(E327*I327,2),"")</f>
        <v/>
      </c>
      <c r="K327" s="277" t="str">
        <f t="shared" si="3"/>
        <v/>
      </c>
    </row>
    <row r="328" spans="2:11" x14ac:dyDescent="0.2">
      <c r="B328" s="164"/>
      <c r="C328" s="164"/>
      <c r="D328" s="228"/>
      <c r="E328" s="271"/>
      <c r="F328" s="272" t="s">
        <v>94</v>
      </c>
      <c r="G328" s="273" t="s">
        <v>94</v>
      </c>
      <c r="H328" s="274" t="s">
        <v>94</v>
      </c>
      <c r="I328" s="275" t="str">
        <f t="shared" si="2"/>
        <v/>
      </c>
      <c r="J328" s="276" t="str">
        <f t="shared" si="4"/>
        <v/>
      </c>
      <c r="K328" s="277" t="str">
        <f t="shared" si="3"/>
        <v/>
      </c>
    </row>
    <row r="329" spans="2:11" x14ac:dyDescent="0.2">
      <c r="B329" s="164"/>
      <c r="C329" s="164"/>
      <c r="D329" s="228"/>
      <c r="E329" s="271"/>
      <c r="F329" s="272" t="s">
        <v>94</v>
      </c>
      <c r="G329" s="273" t="s">
        <v>94</v>
      </c>
      <c r="H329" s="274" t="s">
        <v>94</v>
      </c>
      <c r="I329" s="275" t="str">
        <f t="shared" si="2"/>
        <v/>
      </c>
      <c r="J329" s="276" t="str">
        <f t="shared" si="4"/>
        <v/>
      </c>
      <c r="K329" s="277" t="str">
        <f t="shared" si="3"/>
        <v/>
      </c>
    </row>
    <row r="330" spans="2:11" x14ac:dyDescent="0.2">
      <c r="B330" s="164"/>
      <c r="C330" s="164"/>
      <c r="D330" s="228"/>
      <c r="E330" s="271"/>
      <c r="F330" s="272" t="s">
        <v>94</v>
      </c>
      <c r="G330" s="273" t="s">
        <v>94</v>
      </c>
      <c r="H330" s="274" t="s">
        <v>94</v>
      </c>
      <c r="I330" s="275" t="str">
        <f t="shared" si="2"/>
        <v/>
      </c>
      <c r="J330" s="276" t="str">
        <f t="shared" si="4"/>
        <v/>
      </c>
      <c r="K330" s="277" t="str">
        <f t="shared" si="3"/>
        <v/>
      </c>
    </row>
    <row r="331" spans="2:11" ht="13.5" thickBot="1" x14ac:dyDescent="0.25">
      <c r="B331" s="184"/>
      <c r="C331" s="184"/>
      <c r="D331" s="230"/>
      <c r="E331" s="278"/>
      <c r="F331" s="279" t="s">
        <v>94</v>
      </c>
      <c r="G331" s="280" t="s">
        <v>94</v>
      </c>
      <c r="H331" s="281" t="s">
        <v>94</v>
      </c>
      <c r="I331" s="282" t="str">
        <f t="shared" si="2"/>
        <v/>
      </c>
      <c r="J331" s="283" t="str">
        <f t="shared" si="4"/>
        <v/>
      </c>
      <c r="K331" s="277" t="str">
        <f t="shared" si="3"/>
        <v/>
      </c>
    </row>
    <row r="332" spans="2:11" s="284" customFormat="1" ht="13.5" thickBot="1" x14ac:dyDescent="0.25">
      <c r="B332" s="241" t="s">
        <v>277</v>
      </c>
      <c r="C332" s="241"/>
      <c r="D332" s="285"/>
      <c r="E332" s="286">
        <f>SUM(E325:E331)</f>
        <v>0</v>
      </c>
      <c r="F332" s="287">
        <f>SUM(F325:F331)</f>
        <v>0</v>
      </c>
      <c r="G332" s="286">
        <f>SUM(G325:G331)</f>
        <v>0</v>
      </c>
      <c r="H332" s="288">
        <f>SUM(H325:H331)</f>
        <v>0</v>
      </c>
      <c r="I332" s="289" t="s">
        <v>94</v>
      </c>
      <c r="J332" s="290">
        <f>SUM(J325:J331)</f>
        <v>0</v>
      </c>
      <c r="K332" s="291">
        <f>SUM(K325:K331)</f>
        <v>0</v>
      </c>
    </row>
    <row r="333" spans="2:11" x14ac:dyDescent="0.2">
      <c r="B333" s="221"/>
      <c r="C333" s="221"/>
      <c r="D333" s="222"/>
      <c r="E333" s="273"/>
      <c r="F333" s="272"/>
      <c r="G333" s="273"/>
      <c r="H333" s="274">
        <f t="shared" ref="H333:H369" si="5">F333-G333</f>
        <v>0</v>
      </c>
      <c r="I333" s="275" t="str">
        <f t="shared" si="2"/>
        <v/>
      </c>
      <c r="J333" s="276" t="str">
        <f t="shared" si="4"/>
        <v/>
      </c>
      <c r="K333" s="277" t="str">
        <f t="shared" ref="K333:K341" si="6">IF(E333&gt;0,J333-H333,"")</f>
        <v/>
      </c>
    </row>
    <row r="334" spans="2:11" x14ac:dyDescent="0.2">
      <c r="B334" s="164"/>
      <c r="C334" s="164"/>
      <c r="D334" s="228"/>
      <c r="E334" s="271"/>
      <c r="F334" s="272"/>
      <c r="G334" s="273"/>
      <c r="H334" s="274">
        <f t="shared" si="5"/>
        <v>0</v>
      </c>
      <c r="I334" s="275" t="str">
        <f t="shared" si="2"/>
        <v/>
      </c>
      <c r="J334" s="276" t="str">
        <f t="shared" si="4"/>
        <v/>
      </c>
      <c r="K334" s="277" t="str">
        <f t="shared" si="6"/>
        <v/>
      </c>
    </row>
    <row r="335" spans="2:11" x14ac:dyDescent="0.2">
      <c r="B335" s="164"/>
      <c r="C335" s="164"/>
      <c r="D335" s="228"/>
      <c r="E335" s="271"/>
      <c r="F335" s="272"/>
      <c r="G335" s="273"/>
      <c r="H335" s="274">
        <f t="shared" si="5"/>
        <v>0</v>
      </c>
      <c r="I335" s="275" t="str">
        <f t="shared" si="2"/>
        <v/>
      </c>
      <c r="J335" s="276" t="str">
        <f t="shared" si="4"/>
        <v/>
      </c>
      <c r="K335" s="277" t="str">
        <f t="shared" si="6"/>
        <v/>
      </c>
    </row>
    <row r="336" spans="2:11" x14ac:dyDescent="0.2">
      <c r="B336" s="164"/>
      <c r="C336" s="164"/>
      <c r="D336" s="228"/>
      <c r="E336" s="271"/>
      <c r="F336" s="272"/>
      <c r="G336" s="273"/>
      <c r="H336" s="274">
        <f t="shared" si="5"/>
        <v>0</v>
      </c>
      <c r="I336" s="275" t="str">
        <f t="shared" si="2"/>
        <v/>
      </c>
      <c r="J336" s="276" t="str">
        <f t="shared" si="4"/>
        <v/>
      </c>
      <c r="K336" s="277" t="str">
        <f t="shared" si="6"/>
        <v/>
      </c>
    </row>
    <row r="337" spans="2:11" x14ac:dyDescent="0.2">
      <c r="B337" s="164"/>
      <c r="C337" s="164"/>
      <c r="D337" s="228"/>
      <c r="E337" s="271"/>
      <c r="F337" s="272"/>
      <c r="G337" s="273"/>
      <c r="H337" s="274">
        <f t="shared" si="5"/>
        <v>0</v>
      </c>
      <c r="I337" s="275" t="str">
        <f t="shared" si="2"/>
        <v/>
      </c>
      <c r="J337" s="276" t="str">
        <f t="shared" si="4"/>
        <v/>
      </c>
      <c r="K337" s="277" t="str">
        <f t="shared" si="6"/>
        <v/>
      </c>
    </row>
    <row r="338" spans="2:11" x14ac:dyDescent="0.2">
      <c r="B338" s="164"/>
      <c r="C338" s="164"/>
      <c r="D338" s="228"/>
      <c r="E338" s="271"/>
      <c r="F338" s="272"/>
      <c r="G338" s="273"/>
      <c r="H338" s="274">
        <f t="shared" si="5"/>
        <v>0</v>
      </c>
      <c r="I338" s="275" t="str">
        <f t="shared" si="2"/>
        <v/>
      </c>
      <c r="J338" s="276" t="str">
        <f t="shared" si="4"/>
        <v/>
      </c>
      <c r="K338" s="277" t="str">
        <f t="shared" si="6"/>
        <v/>
      </c>
    </row>
    <row r="339" spans="2:11" x14ac:dyDescent="0.2">
      <c r="B339" s="164"/>
      <c r="C339" s="164"/>
      <c r="D339" s="228"/>
      <c r="E339" s="271"/>
      <c r="F339" s="272"/>
      <c r="G339" s="273"/>
      <c r="H339" s="274">
        <f t="shared" si="5"/>
        <v>0</v>
      </c>
      <c r="I339" s="275" t="str">
        <f t="shared" si="2"/>
        <v/>
      </c>
      <c r="J339" s="276" t="str">
        <f t="shared" si="4"/>
        <v/>
      </c>
      <c r="K339" s="277" t="str">
        <f t="shared" si="6"/>
        <v/>
      </c>
    </row>
    <row r="340" spans="2:11" x14ac:dyDescent="0.2">
      <c r="B340" s="164"/>
      <c r="C340" s="164"/>
      <c r="D340" s="228"/>
      <c r="E340" s="271"/>
      <c r="F340" s="272"/>
      <c r="G340" s="273"/>
      <c r="H340" s="274">
        <f t="shared" si="5"/>
        <v>0</v>
      </c>
      <c r="I340" s="275" t="str">
        <f t="shared" si="2"/>
        <v/>
      </c>
      <c r="J340" s="276" t="str">
        <f t="shared" si="4"/>
        <v/>
      </c>
      <c r="K340" s="277" t="str">
        <f t="shared" si="6"/>
        <v/>
      </c>
    </row>
    <row r="341" spans="2:11" x14ac:dyDescent="0.2">
      <c r="B341" s="164"/>
      <c r="C341" s="164"/>
      <c r="D341" s="228"/>
      <c r="E341" s="271"/>
      <c r="F341" s="272"/>
      <c r="G341" s="273"/>
      <c r="H341" s="274">
        <f t="shared" si="5"/>
        <v>0</v>
      </c>
      <c r="I341" s="275" t="str">
        <f t="shared" si="2"/>
        <v/>
      </c>
      <c r="J341" s="276" t="str">
        <f t="shared" si="4"/>
        <v/>
      </c>
      <c r="K341" s="277" t="str">
        <f t="shared" si="6"/>
        <v/>
      </c>
    </row>
    <row r="342" spans="2:11" x14ac:dyDescent="0.2">
      <c r="B342" s="164"/>
      <c r="C342" s="164"/>
      <c r="D342" s="228"/>
      <c r="E342" s="271"/>
      <c r="F342" s="272"/>
      <c r="G342" s="273"/>
      <c r="H342" s="274">
        <f t="shared" si="5"/>
        <v>0</v>
      </c>
      <c r="I342" s="275" t="str">
        <f t="shared" si="2"/>
        <v/>
      </c>
      <c r="J342" s="276" t="str">
        <f>IF(E342&gt;0,ROUND(E342*I342,2),"")</f>
        <v/>
      </c>
      <c r="K342" s="277" t="str">
        <f>IF(E342&gt;0,J342-H342,"")</f>
        <v/>
      </c>
    </row>
    <row r="343" spans="2:11" ht="13.5" thickBot="1" x14ac:dyDescent="0.25">
      <c r="B343" s="184"/>
      <c r="C343" s="184"/>
      <c r="D343" s="230"/>
      <c r="E343" s="278"/>
      <c r="F343" s="279"/>
      <c r="G343" s="280"/>
      <c r="H343" s="281">
        <f t="shared" si="5"/>
        <v>0</v>
      </c>
      <c r="I343" s="282" t="str">
        <f t="shared" si="2"/>
        <v/>
      </c>
      <c r="J343" s="283" t="str">
        <f>IF(E343&gt;0,ROUND(E343*I343,2),"")</f>
        <v/>
      </c>
      <c r="K343" s="292" t="str">
        <f>IF(E343&gt;0,J343-H343,"")</f>
        <v/>
      </c>
    </row>
    <row r="344" spans="2:11" s="284" customFormat="1" ht="13.5" thickBot="1" x14ac:dyDescent="0.25">
      <c r="B344" s="241" t="s">
        <v>278</v>
      </c>
      <c r="C344" s="241"/>
      <c r="D344" s="285"/>
      <c r="E344" s="286">
        <f>SUM(E333:E343)</f>
        <v>0</v>
      </c>
      <c r="F344" s="287">
        <f t="shared" ref="F344:K344" si="7">SUM(F333:F343)</f>
        <v>0</v>
      </c>
      <c r="G344" s="286">
        <f t="shared" si="7"/>
        <v>0</v>
      </c>
      <c r="H344" s="288">
        <f t="shared" si="7"/>
        <v>0</v>
      </c>
      <c r="I344" s="289" t="s">
        <v>94</v>
      </c>
      <c r="J344" s="290">
        <f t="shared" si="7"/>
        <v>0</v>
      </c>
      <c r="K344" s="291">
        <f t="shared" si="7"/>
        <v>0</v>
      </c>
    </row>
    <row r="345" spans="2:11" x14ac:dyDescent="0.2">
      <c r="B345" s="221"/>
      <c r="C345" s="221"/>
      <c r="D345" s="222"/>
      <c r="E345" s="273"/>
      <c r="F345" s="272"/>
      <c r="G345" s="273"/>
      <c r="H345" s="274">
        <f t="shared" si="5"/>
        <v>0</v>
      </c>
      <c r="I345" s="275" t="str">
        <f t="shared" si="2"/>
        <v/>
      </c>
      <c r="J345" s="276" t="str">
        <f>IF(E345&gt;0,ROUND(E345*I345,2),"")</f>
        <v/>
      </c>
      <c r="K345" s="277" t="str">
        <f>IF(E345&gt;0,J345-H345,"")</f>
        <v/>
      </c>
    </row>
    <row r="346" spans="2:11" x14ac:dyDescent="0.2">
      <c r="B346" s="164"/>
      <c r="C346" s="164"/>
      <c r="D346" s="228"/>
      <c r="E346" s="271"/>
      <c r="F346" s="272"/>
      <c r="G346" s="273"/>
      <c r="H346" s="274">
        <f t="shared" si="5"/>
        <v>0</v>
      </c>
      <c r="I346" s="275" t="str">
        <f t="shared" si="2"/>
        <v/>
      </c>
      <c r="J346" s="276" t="str">
        <f t="shared" ref="J346:J352" si="8">IF(E346&gt;0,ROUND(E346*I346,2),"")</f>
        <v/>
      </c>
      <c r="K346" s="277" t="str">
        <f t="shared" ref="K346:K352" si="9">IF(E346&gt;0,J346-H346,"")</f>
        <v/>
      </c>
    </row>
    <row r="347" spans="2:11" x14ac:dyDescent="0.2">
      <c r="B347" s="164"/>
      <c r="C347" s="164"/>
      <c r="D347" s="228"/>
      <c r="E347" s="271"/>
      <c r="F347" s="272"/>
      <c r="G347" s="273"/>
      <c r="H347" s="274">
        <f t="shared" si="5"/>
        <v>0</v>
      </c>
      <c r="I347" s="275" t="str">
        <f t="shared" si="2"/>
        <v/>
      </c>
      <c r="J347" s="276" t="str">
        <f t="shared" si="8"/>
        <v/>
      </c>
      <c r="K347" s="277" t="str">
        <f t="shared" si="9"/>
        <v/>
      </c>
    </row>
    <row r="348" spans="2:11" x14ac:dyDescent="0.2">
      <c r="B348" s="164"/>
      <c r="C348" s="164"/>
      <c r="D348" s="228"/>
      <c r="E348" s="271"/>
      <c r="F348" s="272"/>
      <c r="G348" s="273"/>
      <c r="H348" s="274">
        <f t="shared" si="5"/>
        <v>0</v>
      </c>
      <c r="I348" s="275" t="str">
        <f t="shared" si="2"/>
        <v/>
      </c>
      <c r="J348" s="276" t="str">
        <f t="shared" si="8"/>
        <v/>
      </c>
      <c r="K348" s="277" t="str">
        <f t="shared" si="9"/>
        <v/>
      </c>
    </row>
    <row r="349" spans="2:11" x14ac:dyDescent="0.2">
      <c r="B349" s="164"/>
      <c r="C349" s="164"/>
      <c r="D349" s="228"/>
      <c r="E349" s="271"/>
      <c r="F349" s="272"/>
      <c r="G349" s="273"/>
      <c r="H349" s="274">
        <f t="shared" si="5"/>
        <v>0</v>
      </c>
      <c r="I349" s="275" t="str">
        <f t="shared" si="2"/>
        <v/>
      </c>
      <c r="J349" s="276" t="str">
        <f t="shared" si="8"/>
        <v/>
      </c>
      <c r="K349" s="277" t="str">
        <f t="shared" si="9"/>
        <v/>
      </c>
    </row>
    <row r="350" spans="2:11" x14ac:dyDescent="0.2">
      <c r="B350" s="164"/>
      <c r="C350" s="164"/>
      <c r="D350" s="228"/>
      <c r="E350" s="271"/>
      <c r="F350" s="272"/>
      <c r="G350" s="273"/>
      <c r="H350" s="274">
        <f t="shared" si="5"/>
        <v>0</v>
      </c>
      <c r="I350" s="275" t="str">
        <f t="shared" si="2"/>
        <v/>
      </c>
      <c r="J350" s="276" t="str">
        <f t="shared" si="8"/>
        <v/>
      </c>
      <c r="K350" s="277" t="str">
        <f t="shared" si="9"/>
        <v/>
      </c>
    </row>
    <row r="351" spans="2:11" x14ac:dyDescent="0.2">
      <c r="B351" s="164"/>
      <c r="C351" s="164"/>
      <c r="D351" s="228"/>
      <c r="E351" s="271"/>
      <c r="F351" s="272"/>
      <c r="G351" s="273"/>
      <c r="H351" s="274">
        <f t="shared" si="5"/>
        <v>0</v>
      </c>
      <c r="I351" s="275" t="str">
        <f t="shared" si="2"/>
        <v/>
      </c>
      <c r="J351" s="276" t="str">
        <f t="shared" si="8"/>
        <v/>
      </c>
      <c r="K351" s="277" t="str">
        <f t="shared" si="9"/>
        <v/>
      </c>
    </row>
    <row r="352" spans="2:11" x14ac:dyDescent="0.2">
      <c r="B352" s="164"/>
      <c r="C352" s="164"/>
      <c r="D352" s="228"/>
      <c r="E352" s="271"/>
      <c r="F352" s="272"/>
      <c r="G352" s="273"/>
      <c r="H352" s="274">
        <f t="shared" si="5"/>
        <v>0</v>
      </c>
      <c r="I352" s="275" t="str">
        <f t="shared" si="2"/>
        <v/>
      </c>
      <c r="J352" s="276" t="str">
        <f t="shared" si="8"/>
        <v/>
      </c>
      <c r="K352" s="277" t="str">
        <f t="shared" si="9"/>
        <v/>
      </c>
    </row>
    <row r="353" spans="2:11" x14ac:dyDescent="0.2">
      <c r="B353" s="164"/>
      <c r="C353" s="164"/>
      <c r="D353" s="228"/>
      <c r="E353" s="271"/>
      <c r="F353" s="272"/>
      <c r="G353" s="273"/>
      <c r="H353" s="274">
        <f t="shared" si="5"/>
        <v>0</v>
      </c>
      <c r="I353" s="275" t="str">
        <f t="shared" si="2"/>
        <v/>
      </c>
      <c r="J353" s="276" t="str">
        <f>IF(E353&gt;0,ROUND(E353*I353,2),"")</f>
        <v/>
      </c>
      <c r="K353" s="277" t="str">
        <f>IF(E353&gt;0,J353-H353,"")</f>
        <v/>
      </c>
    </row>
    <row r="354" spans="2:11" x14ac:dyDescent="0.2">
      <c r="B354" s="164"/>
      <c r="C354" s="164"/>
      <c r="D354" s="228"/>
      <c r="E354" s="271"/>
      <c r="F354" s="272"/>
      <c r="G354" s="273"/>
      <c r="H354" s="274">
        <f t="shared" si="5"/>
        <v>0</v>
      </c>
      <c r="I354" s="275" t="str">
        <f t="shared" si="2"/>
        <v/>
      </c>
      <c r="J354" s="276" t="str">
        <f>IF(E354&gt;0,ROUND(E354*I354,2),"")</f>
        <v/>
      </c>
      <c r="K354" s="277" t="str">
        <f>IF(E354&gt;0,J354-H354,"")</f>
        <v/>
      </c>
    </row>
    <row r="355" spans="2:11" ht="13.5" thickBot="1" x14ac:dyDescent="0.25">
      <c r="B355" s="184"/>
      <c r="C355" s="184"/>
      <c r="D355" s="230"/>
      <c r="E355" s="278"/>
      <c r="F355" s="279"/>
      <c r="G355" s="280"/>
      <c r="H355" s="281">
        <f t="shared" si="5"/>
        <v>0</v>
      </c>
      <c r="I355" s="282" t="str">
        <f t="shared" si="2"/>
        <v/>
      </c>
      <c r="J355" s="283" t="str">
        <f>IF(E355&gt;0,ROUND(E355*I355,2),"")</f>
        <v/>
      </c>
      <c r="K355" s="292" t="str">
        <f>IF(E355&gt;0,J355-H355,"")</f>
        <v/>
      </c>
    </row>
    <row r="356" spans="2:11" s="284" customFormat="1" ht="13.5" thickBot="1" x14ac:dyDescent="0.25">
      <c r="B356" s="241" t="s">
        <v>279</v>
      </c>
      <c r="C356" s="241"/>
      <c r="D356" s="285"/>
      <c r="E356" s="286">
        <f>SUM(E345:E355)</f>
        <v>0</v>
      </c>
      <c r="F356" s="287">
        <f t="shared" ref="F356:K356" si="10">SUM(F345:F355)</f>
        <v>0</v>
      </c>
      <c r="G356" s="286">
        <f t="shared" si="10"/>
        <v>0</v>
      </c>
      <c r="H356" s="288">
        <f t="shared" si="10"/>
        <v>0</v>
      </c>
      <c r="I356" s="289" t="s">
        <v>94</v>
      </c>
      <c r="J356" s="290">
        <f t="shared" si="10"/>
        <v>0</v>
      </c>
      <c r="K356" s="291">
        <f t="shared" si="10"/>
        <v>0</v>
      </c>
    </row>
    <row r="357" spans="2:11" x14ac:dyDescent="0.2">
      <c r="B357" s="221"/>
      <c r="C357" s="221"/>
      <c r="D357" s="222"/>
      <c r="E357" s="273"/>
      <c r="F357" s="272"/>
      <c r="G357" s="273"/>
      <c r="H357" s="274">
        <f t="shared" si="5"/>
        <v>0</v>
      </c>
      <c r="I357" s="275" t="str">
        <f t="shared" si="2"/>
        <v/>
      </c>
      <c r="J357" s="276" t="str">
        <f>IF(E357&gt;0,ROUND(E357*I357,2),"")</f>
        <v/>
      </c>
      <c r="K357" s="277" t="str">
        <f>IF(E357&gt;0,J357-H357,"")</f>
        <v/>
      </c>
    </row>
    <row r="358" spans="2:11" x14ac:dyDescent="0.2">
      <c r="B358" s="164"/>
      <c r="C358" s="164"/>
      <c r="D358" s="228"/>
      <c r="E358" s="271"/>
      <c r="F358" s="272"/>
      <c r="G358" s="273"/>
      <c r="H358" s="274">
        <f t="shared" si="5"/>
        <v>0</v>
      </c>
      <c r="I358" s="275" t="str">
        <f t="shared" si="2"/>
        <v/>
      </c>
      <c r="J358" s="276" t="str">
        <f t="shared" ref="J358:J369" si="11">IF(E358&gt;0,ROUND(E358*I358,2),"")</f>
        <v/>
      </c>
      <c r="K358" s="277" t="str">
        <f t="shared" ref="K358:K369" si="12">IF(E358&gt;0,J358-H358,"")</f>
        <v/>
      </c>
    </row>
    <row r="359" spans="2:11" x14ac:dyDescent="0.2">
      <c r="B359" s="164"/>
      <c r="C359" s="164"/>
      <c r="D359" s="228"/>
      <c r="E359" s="271"/>
      <c r="F359" s="272"/>
      <c r="G359" s="273"/>
      <c r="H359" s="274">
        <f t="shared" si="5"/>
        <v>0</v>
      </c>
      <c r="I359" s="275" t="str">
        <f t="shared" si="2"/>
        <v/>
      </c>
      <c r="J359" s="276" t="str">
        <f t="shared" si="11"/>
        <v/>
      </c>
      <c r="K359" s="277" t="str">
        <f t="shared" si="12"/>
        <v/>
      </c>
    </row>
    <row r="360" spans="2:11" x14ac:dyDescent="0.2">
      <c r="B360" s="164"/>
      <c r="C360" s="164"/>
      <c r="D360" s="228"/>
      <c r="E360" s="271"/>
      <c r="F360" s="272"/>
      <c r="G360" s="273"/>
      <c r="H360" s="274">
        <f t="shared" si="5"/>
        <v>0</v>
      </c>
      <c r="I360" s="275" t="str">
        <f t="shared" si="2"/>
        <v/>
      </c>
      <c r="J360" s="276" t="str">
        <f t="shared" si="11"/>
        <v/>
      </c>
      <c r="K360" s="277" t="str">
        <f t="shared" si="12"/>
        <v/>
      </c>
    </row>
    <row r="361" spans="2:11" x14ac:dyDescent="0.2">
      <c r="B361" s="164"/>
      <c r="C361" s="164"/>
      <c r="D361" s="228"/>
      <c r="E361" s="271"/>
      <c r="F361" s="272"/>
      <c r="G361" s="273"/>
      <c r="H361" s="274">
        <f t="shared" si="5"/>
        <v>0</v>
      </c>
      <c r="I361" s="275" t="str">
        <f t="shared" si="2"/>
        <v/>
      </c>
      <c r="J361" s="276" t="str">
        <f t="shared" si="11"/>
        <v/>
      </c>
      <c r="K361" s="277" t="str">
        <f t="shared" si="12"/>
        <v/>
      </c>
    </row>
    <row r="362" spans="2:11" x14ac:dyDescent="0.2">
      <c r="B362" s="164"/>
      <c r="C362" s="164"/>
      <c r="D362" s="228"/>
      <c r="E362" s="271"/>
      <c r="F362" s="272"/>
      <c r="G362" s="273"/>
      <c r="H362" s="274">
        <f t="shared" si="5"/>
        <v>0</v>
      </c>
      <c r="I362" s="275" t="str">
        <f t="shared" si="2"/>
        <v/>
      </c>
      <c r="J362" s="276" t="str">
        <f t="shared" si="11"/>
        <v/>
      </c>
      <c r="K362" s="277" t="str">
        <f t="shared" si="12"/>
        <v/>
      </c>
    </row>
    <row r="363" spans="2:11" x14ac:dyDescent="0.2">
      <c r="B363" s="164"/>
      <c r="C363" s="164"/>
      <c r="D363" s="228"/>
      <c r="E363" s="271"/>
      <c r="F363" s="272"/>
      <c r="G363" s="273"/>
      <c r="H363" s="274">
        <f t="shared" si="5"/>
        <v>0</v>
      </c>
      <c r="I363" s="275" t="str">
        <f t="shared" si="2"/>
        <v/>
      </c>
      <c r="J363" s="276" t="str">
        <f t="shared" si="11"/>
        <v/>
      </c>
      <c r="K363" s="277" t="str">
        <f t="shared" si="12"/>
        <v/>
      </c>
    </row>
    <row r="364" spans="2:11" x14ac:dyDescent="0.2">
      <c r="B364" s="164"/>
      <c r="C364" s="164"/>
      <c r="D364" s="228"/>
      <c r="E364" s="271"/>
      <c r="F364" s="272"/>
      <c r="G364" s="273"/>
      <c r="H364" s="274">
        <f t="shared" si="5"/>
        <v>0</v>
      </c>
      <c r="I364" s="275" t="str">
        <f t="shared" si="2"/>
        <v/>
      </c>
      <c r="J364" s="276" t="str">
        <f t="shared" si="11"/>
        <v/>
      </c>
      <c r="K364" s="277" t="str">
        <f t="shared" si="12"/>
        <v/>
      </c>
    </row>
    <row r="365" spans="2:11" x14ac:dyDescent="0.2">
      <c r="B365" s="164"/>
      <c r="C365" s="164"/>
      <c r="D365" s="228"/>
      <c r="E365" s="271"/>
      <c r="F365" s="272"/>
      <c r="G365" s="273"/>
      <c r="H365" s="274">
        <f t="shared" si="5"/>
        <v>0</v>
      </c>
      <c r="I365" s="275" t="str">
        <f t="shared" si="2"/>
        <v/>
      </c>
      <c r="J365" s="276" t="str">
        <f t="shared" si="11"/>
        <v/>
      </c>
      <c r="K365" s="277" t="str">
        <f t="shared" si="12"/>
        <v/>
      </c>
    </row>
    <row r="366" spans="2:11" x14ac:dyDescent="0.2">
      <c r="B366" s="164"/>
      <c r="C366" s="164"/>
      <c r="D366" s="228"/>
      <c r="E366" s="271"/>
      <c r="F366" s="272"/>
      <c r="G366" s="273"/>
      <c r="H366" s="274">
        <f t="shared" si="5"/>
        <v>0</v>
      </c>
      <c r="I366" s="275" t="str">
        <f t="shared" si="2"/>
        <v/>
      </c>
      <c r="J366" s="276" t="str">
        <f t="shared" si="11"/>
        <v/>
      </c>
      <c r="K366" s="277" t="str">
        <f t="shared" si="12"/>
        <v/>
      </c>
    </row>
    <row r="367" spans="2:11" x14ac:dyDescent="0.2">
      <c r="B367" s="164"/>
      <c r="C367" s="164"/>
      <c r="D367" s="228"/>
      <c r="E367" s="271"/>
      <c r="F367" s="272"/>
      <c r="G367" s="273"/>
      <c r="H367" s="274">
        <f t="shared" si="5"/>
        <v>0</v>
      </c>
      <c r="I367" s="275" t="str">
        <f t="shared" si="2"/>
        <v/>
      </c>
      <c r="J367" s="276" t="str">
        <f t="shared" si="11"/>
        <v/>
      </c>
      <c r="K367" s="277" t="str">
        <f t="shared" si="12"/>
        <v/>
      </c>
    </row>
    <row r="368" spans="2:11" x14ac:dyDescent="0.2">
      <c r="B368" s="164"/>
      <c r="C368" s="164"/>
      <c r="D368" s="228"/>
      <c r="E368" s="271"/>
      <c r="F368" s="272"/>
      <c r="G368" s="273"/>
      <c r="H368" s="274">
        <f t="shared" si="5"/>
        <v>0</v>
      </c>
      <c r="I368" s="275" t="str">
        <f t="shared" si="2"/>
        <v/>
      </c>
      <c r="J368" s="276" t="str">
        <f t="shared" si="11"/>
        <v/>
      </c>
      <c r="K368" s="277" t="str">
        <f t="shared" si="12"/>
        <v/>
      </c>
    </row>
    <row r="369" spans="2:11" ht="13.5" thickBot="1" x14ac:dyDescent="0.25">
      <c r="B369" s="184"/>
      <c r="C369" s="184"/>
      <c r="D369" s="230"/>
      <c r="E369" s="278"/>
      <c r="F369" s="279"/>
      <c r="G369" s="280"/>
      <c r="H369" s="281">
        <f t="shared" si="5"/>
        <v>0</v>
      </c>
      <c r="I369" s="282" t="str">
        <f t="shared" si="2"/>
        <v/>
      </c>
      <c r="J369" s="283" t="str">
        <f t="shared" si="11"/>
        <v/>
      </c>
      <c r="K369" s="292" t="str">
        <f t="shared" si="12"/>
        <v/>
      </c>
    </row>
    <row r="370" spans="2:11" s="284" customFormat="1" ht="13.5" thickBot="1" x14ac:dyDescent="0.25">
      <c r="B370" s="241" t="s">
        <v>280</v>
      </c>
      <c r="C370" s="241"/>
      <c r="D370" s="285"/>
      <c r="E370" s="286">
        <f>SUM(E357:E369)</f>
        <v>0</v>
      </c>
      <c r="F370" s="287">
        <f t="shared" ref="F370:K370" si="13">SUM(F357:F369)</f>
        <v>0</v>
      </c>
      <c r="G370" s="286">
        <f t="shared" si="13"/>
        <v>0</v>
      </c>
      <c r="H370" s="288">
        <f t="shared" si="13"/>
        <v>0</v>
      </c>
      <c r="I370" s="289" t="s">
        <v>94</v>
      </c>
      <c r="J370" s="290">
        <f t="shared" si="13"/>
        <v>0</v>
      </c>
      <c r="K370" s="291">
        <f t="shared" si="13"/>
        <v>0</v>
      </c>
    </row>
    <row r="371" spans="2:11" s="293" customFormat="1" ht="15.75" thickBot="1" x14ac:dyDescent="0.3">
      <c r="B371" s="294"/>
      <c r="C371" s="294"/>
      <c r="D371" s="295"/>
      <c r="E371" s="296">
        <f>E332+E344+E356+E370</f>
        <v>0</v>
      </c>
      <c r="F371" s="297">
        <f>F332+F344+F356+F370</f>
        <v>0</v>
      </c>
      <c r="G371" s="296">
        <f>G332+G344+G356+G370</f>
        <v>0</v>
      </c>
      <c r="H371" s="298">
        <f>H332+H344+H356+H370</f>
        <v>0</v>
      </c>
      <c r="I371" s="299" t="s">
        <v>94</v>
      </c>
      <c r="J371" s="300">
        <f>J332+J344+J356+J370</f>
        <v>0</v>
      </c>
      <c r="K371" s="301">
        <f>K332+K344+K356+K370</f>
        <v>0</v>
      </c>
    </row>
    <row r="374" spans="2:11" x14ac:dyDescent="0.2">
      <c r="B374" s="139" t="s">
        <v>281</v>
      </c>
      <c r="C374" s="139" t="s">
        <v>282</v>
      </c>
      <c r="D374" s="139"/>
      <c r="E374" s="139"/>
    </row>
  </sheetData>
  <mergeCells count="1">
    <mergeCell ref="D6:E6"/>
  </mergeCells>
  <pageMargins left="0.70866141732283472" right="0.23622047244094491" top="0.23622047244094491" bottom="0.23622047244094491" header="0.15748031496062992" footer="0.15748031496062992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74"/>
  <sheetViews>
    <sheetView tabSelected="1" zoomScaleNormal="100" workbookViewId="0">
      <selection activeCell="K1" sqref="K1"/>
    </sheetView>
  </sheetViews>
  <sheetFormatPr defaultRowHeight="12.75" x14ac:dyDescent="0.2"/>
  <cols>
    <col min="1" max="1" width="3.5" style="1" customWidth="1"/>
    <col min="2" max="2" width="8.875" style="1" customWidth="1"/>
    <col min="3" max="3" width="11.125" style="1" customWidth="1"/>
    <col min="4" max="4" width="22.625" style="1" customWidth="1"/>
    <col min="5" max="5" width="13.625" style="1" customWidth="1"/>
    <col min="6" max="6" width="12" style="1" customWidth="1"/>
    <col min="7" max="7" width="13.5" style="1" bestFit="1" customWidth="1"/>
    <col min="8" max="8" width="14.875" style="1" bestFit="1" customWidth="1"/>
    <col min="9" max="9" width="10.75" style="1" customWidth="1"/>
    <col min="10" max="10" width="11.75" style="1" customWidth="1"/>
    <col min="11" max="11" width="11.625" style="1" customWidth="1"/>
    <col min="12" max="12" width="9.375" style="1" bestFit="1" customWidth="1"/>
    <col min="13" max="256" width="9" style="1"/>
    <col min="257" max="257" width="3.5" style="1" customWidth="1"/>
    <col min="258" max="258" width="8.875" style="1" customWidth="1"/>
    <col min="259" max="259" width="11.125" style="1" customWidth="1"/>
    <col min="260" max="260" width="22.625" style="1" customWidth="1"/>
    <col min="261" max="261" width="13.625" style="1" customWidth="1"/>
    <col min="262" max="262" width="12" style="1" customWidth="1"/>
    <col min="263" max="263" width="13.5" style="1" bestFit="1" customWidth="1"/>
    <col min="264" max="264" width="14.875" style="1" bestFit="1" customWidth="1"/>
    <col min="265" max="265" width="10.75" style="1" customWidth="1"/>
    <col min="266" max="266" width="11.75" style="1" customWidth="1"/>
    <col min="267" max="267" width="11.625" style="1" customWidth="1"/>
    <col min="268" max="268" width="9.375" style="1" bestFit="1" customWidth="1"/>
    <col min="269" max="512" width="9" style="1"/>
    <col min="513" max="513" width="3.5" style="1" customWidth="1"/>
    <col min="514" max="514" width="8.875" style="1" customWidth="1"/>
    <col min="515" max="515" width="11.125" style="1" customWidth="1"/>
    <col min="516" max="516" width="22.625" style="1" customWidth="1"/>
    <col min="517" max="517" width="13.625" style="1" customWidth="1"/>
    <col min="518" max="518" width="12" style="1" customWidth="1"/>
    <col min="519" max="519" width="13.5" style="1" bestFit="1" customWidth="1"/>
    <col min="520" max="520" width="14.875" style="1" bestFit="1" customWidth="1"/>
    <col min="521" max="521" width="10.75" style="1" customWidth="1"/>
    <col min="522" max="522" width="11.75" style="1" customWidth="1"/>
    <col min="523" max="523" width="11.625" style="1" customWidth="1"/>
    <col min="524" max="524" width="9.375" style="1" bestFit="1" customWidth="1"/>
    <col min="525" max="768" width="9" style="1"/>
    <col min="769" max="769" width="3.5" style="1" customWidth="1"/>
    <col min="770" max="770" width="8.875" style="1" customWidth="1"/>
    <col min="771" max="771" width="11.125" style="1" customWidth="1"/>
    <col min="772" max="772" width="22.625" style="1" customWidth="1"/>
    <col min="773" max="773" width="13.625" style="1" customWidth="1"/>
    <col min="774" max="774" width="12" style="1" customWidth="1"/>
    <col min="775" max="775" width="13.5" style="1" bestFit="1" customWidth="1"/>
    <col min="776" max="776" width="14.875" style="1" bestFit="1" customWidth="1"/>
    <col min="777" max="777" width="10.75" style="1" customWidth="1"/>
    <col min="778" max="778" width="11.75" style="1" customWidth="1"/>
    <col min="779" max="779" width="11.625" style="1" customWidth="1"/>
    <col min="780" max="780" width="9.375" style="1" bestFit="1" customWidth="1"/>
    <col min="781" max="1024" width="9" style="1"/>
    <col min="1025" max="1025" width="3.5" style="1" customWidth="1"/>
    <col min="1026" max="1026" width="8.875" style="1" customWidth="1"/>
    <col min="1027" max="1027" width="11.125" style="1" customWidth="1"/>
    <col min="1028" max="1028" width="22.625" style="1" customWidth="1"/>
    <col min="1029" max="1029" width="13.625" style="1" customWidth="1"/>
    <col min="1030" max="1030" width="12" style="1" customWidth="1"/>
    <col min="1031" max="1031" width="13.5" style="1" bestFit="1" customWidth="1"/>
    <col min="1032" max="1032" width="14.875" style="1" bestFit="1" customWidth="1"/>
    <col min="1033" max="1033" width="10.75" style="1" customWidth="1"/>
    <col min="1034" max="1034" width="11.75" style="1" customWidth="1"/>
    <col min="1035" max="1035" width="11.625" style="1" customWidth="1"/>
    <col min="1036" max="1036" width="9.375" style="1" bestFit="1" customWidth="1"/>
    <col min="1037" max="1280" width="9" style="1"/>
    <col min="1281" max="1281" width="3.5" style="1" customWidth="1"/>
    <col min="1282" max="1282" width="8.875" style="1" customWidth="1"/>
    <col min="1283" max="1283" width="11.125" style="1" customWidth="1"/>
    <col min="1284" max="1284" width="22.625" style="1" customWidth="1"/>
    <col min="1285" max="1285" width="13.625" style="1" customWidth="1"/>
    <col min="1286" max="1286" width="12" style="1" customWidth="1"/>
    <col min="1287" max="1287" width="13.5" style="1" bestFit="1" customWidth="1"/>
    <col min="1288" max="1288" width="14.875" style="1" bestFit="1" customWidth="1"/>
    <col min="1289" max="1289" width="10.75" style="1" customWidth="1"/>
    <col min="1290" max="1290" width="11.75" style="1" customWidth="1"/>
    <col min="1291" max="1291" width="11.625" style="1" customWidth="1"/>
    <col min="1292" max="1292" width="9.375" style="1" bestFit="1" customWidth="1"/>
    <col min="1293" max="1536" width="9" style="1"/>
    <col min="1537" max="1537" width="3.5" style="1" customWidth="1"/>
    <col min="1538" max="1538" width="8.875" style="1" customWidth="1"/>
    <col min="1539" max="1539" width="11.125" style="1" customWidth="1"/>
    <col min="1540" max="1540" width="22.625" style="1" customWidth="1"/>
    <col min="1541" max="1541" width="13.625" style="1" customWidth="1"/>
    <col min="1542" max="1542" width="12" style="1" customWidth="1"/>
    <col min="1543" max="1543" width="13.5" style="1" bestFit="1" customWidth="1"/>
    <col min="1544" max="1544" width="14.875" style="1" bestFit="1" customWidth="1"/>
    <col min="1545" max="1545" width="10.75" style="1" customWidth="1"/>
    <col min="1546" max="1546" width="11.75" style="1" customWidth="1"/>
    <col min="1547" max="1547" width="11.625" style="1" customWidth="1"/>
    <col min="1548" max="1548" width="9.375" style="1" bestFit="1" customWidth="1"/>
    <col min="1549" max="1792" width="9" style="1"/>
    <col min="1793" max="1793" width="3.5" style="1" customWidth="1"/>
    <col min="1794" max="1794" width="8.875" style="1" customWidth="1"/>
    <col min="1795" max="1795" width="11.125" style="1" customWidth="1"/>
    <col min="1796" max="1796" width="22.625" style="1" customWidth="1"/>
    <col min="1797" max="1797" width="13.625" style="1" customWidth="1"/>
    <col min="1798" max="1798" width="12" style="1" customWidth="1"/>
    <col min="1799" max="1799" width="13.5" style="1" bestFit="1" customWidth="1"/>
    <col min="1800" max="1800" width="14.875" style="1" bestFit="1" customWidth="1"/>
    <col min="1801" max="1801" width="10.75" style="1" customWidth="1"/>
    <col min="1802" max="1802" width="11.75" style="1" customWidth="1"/>
    <col min="1803" max="1803" width="11.625" style="1" customWidth="1"/>
    <col min="1804" max="1804" width="9.375" style="1" bestFit="1" customWidth="1"/>
    <col min="1805" max="2048" width="9" style="1"/>
    <col min="2049" max="2049" width="3.5" style="1" customWidth="1"/>
    <col min="2050" max="2050" width="8.875" style="1" customWidth="1"/>
    <col min="2051" max="2051" width="11.125" style="1" customWidth="1"/>
    <col min="2052" max="2052" width="22.625" style="1" customWidth="1"/>
    <col min="2053" max="2053" width="13.625" style="1" customWidth="1"/>
    <col min="2054" max="2054" width="12" style="1" customWidth="1"/>
    <col min="2055" max="2055" width="13.5" style="1" bestFit="1" customWidth="1"/>
    <col min="2056" max="2056" width="14.875" style="1" bestFit="1" customWidth="1"/>
    <col min="2057" max="2057" width="10.75" style="1" customWidth="1"/>
    <col min="2058" max="2058" width="11.75" style="1" customWidth="1"/>
    <col min="2059" max="2059" width="11.625" style="1" customWidth="1"/>
    <col min="2060" max="2060" width="9.375" style="1" bestFit="1" customWidth="1"/>
    <col min="2061" max="2304" width="9" style="1"/>
    <col min="2305" max="2305" width="3.5" style="1" customWidth="1"/>
    <col min="2306" max="2306" width="8.875" style="1" customWidth="1"/>
    <col min="2307" max="2307" width="11.125" style="1" customWidth="1"/>
    <col min="2308" max="2308" width="22.625" style="1" customWidth="1"/>
    <col min="2309" max="2309" width="13.625" style="1" customWidth="1"/>
    <col min="2310" max="2310" width="12" style="1" customWidth="1"/>
    <col min="2311" max="2311" width="13.5" style="1" bestFit="1" customWidth="1"/>
    <col min="2312" max="2312" width="14.875" style="1" bestFit="1" customWidth="1"/>
    <col min="2313" max="2313" width="10.75" style="1" customWidth="1"/>
    <col min="2314" max="2314" width="11.75" style="1" customWidth="1"/>
    <col min="2315" max="2315" width="11.625" style="1" customWidth="1"/>
    <col min="2316" max="2316" width="9.375" style="1" bestFit="1" customWidth="1"/>
    <col min="2317" max="2560" width="9" style="1"/>
    <col min="2561" max="2561" width="3.5" style="1" customWidth="1"/>
    <col min="2562" max="2562" width="8.875" style="1" customWidth="1"/>
    <col min="2563" max="2563" width="11.125" style="1" customWidth="1"/>
    <col min="2564" max="2564" width="22.625" style="1" customWidth="1"/>
    <col min="2565" max="2565" width="13.625" style="1" customWidth="1"/>
    <col min="2566" max="2566" width="12" style="1" customWidth="1"/>
    <col min="2567" max="2567" width="13.5" style="1" bestFit="1" customWidth="1"/>
    <col min="2568" max="2568" width="14.875" style="1" bestFit="1" customWidth="1"/>
    <col min="2569" max="2569" width="10.75" style="1" customWidth="1"/>
    <col min="2570" max="2570" width="11.75" style="1" customWidth="1"/>
    <col min="2571" max="2571" width="11.625" style="1" customWidth="1"/>
    <col min="2572" max="2572" width="9.375" style="1" bestFit="1" customWidth="1"/>
    <col min="2573" max="2816" width="9" style="1"/>
    <col min="2817" max="2817" width="3.5" style="1" customWidth="1"/>
    <col min="2818" max="2818" width="8.875" style="1" customWidth="1"/>
    <col min="2819" max="2819" width="11.125" style="1" customWidth="1"/>
    <col min="2820" max="2820" width="22.625" style="1" customWidth="1"/>
    <col min="2821" max="2821" width="13.625" style="1" customWidth="1"/>
    <col min="2822" max="2822" width="12" style="1" customWidth="1"/>
    <col min="2823" max="2823" width="13.5" style="1" bestFit="1" customWidth="1"/>
    <col min="2824" max="2824" width="14.875" style="1" bestFit="1" customWidth="1"/>
    <col min="2825" max="2825" width="10.75" style="1" customWidth="1"/>
    <col min="2826" max="2826" width="11.75" style="1" customWidth="1"/>
    <col min="2827" max="2827" width="11.625" style="1" customWidth="1"/>
    <col min="2828" max="2828" width="9.375" style="1" bestFit="1" customWidth="1"/>
    <col min="2829" max="3072" width="9" style="1"/>
    <col min="3073" max="3073" width="3.5" style="1" customWidth="1"/>
    <col min="3074" max="3074" width="8.875" style="1" customWidth="1"/>
    <col min="3075" max="3075" width="11.125" style="1" customWidth="1"/>
    <col min="3076" max="3076" width="22.625" style="1" customWidth="1"/>
    <col min="3077" max="3077" width="13.625" style="1" customWidth="1"/>
    <col min="3078" max="3078" width="12" style="1" customWidth="1"/>
    <col min="3079" max="3079" width="13.5" style="1" bestFit="1" customWidth="1"/>
    <col min="3080" max="3080" width="14.875" style="1" bestFit="1" customWidth="1"/>
    <col min="3081" max="3081" width="10.75" style="1" customWidth="1"/>
    <col min="3082" max="3082" width="11.75" style="1" customWidth="1"/>
    <col min="3083" max="3083" width="11.625" style="1" customWidth="1"/>
    <col min="3084" max="3084" width="9.375" style="1" bestFit="1" customWidth="1"/>
    <col min="3085" max="3328" width="9" style="1"/>
    <col min="3329" max="3329" width="3.5" style="1" customWidth="1"/>
    <col min="3330" max="3330" width="8.875" style="1" customWidth="1"/>
    <col min="3331" max="3331" width="11.125" style="1" customWidth="1"/>
    <col min="3332" max="3332" width="22.625" style="1" customWidth="1"/>
    <col min="3333" max="3333" width="13.625" style="1" customWidth="1"/>
    <col min="3334" max="3334" width="12" style="1" customWidth="1"/>
    <col min="3335" max="3335" width="13.5" style="1" bestFit="1" customWidth="1"/>
    <col min="3336" max="3336" width="14.875" style="1" bestFit="1" customWidth="1"/>
    <col min="3337" max="3337" width="10.75" style="1" customWidth="1"/>
    <col min="3338" max="3338" width="11.75" style="1" customWidth="1"/>
    <col min="3339" max="3339" width="11.625" style="1" customWidth="1"/>
    <col min="3340" max="3340" width="9.375" style="1" bestFit="1" customWidth="1"/>
    <col min="3341" max="3584" width="9" style="1"/>
    <col min="3585" max="3585" width="3.5" style="1" customWidth="1"/>
    <col min="3586" max="3586" width="8.875" style="1" customWidth="1"/>
    <col min="3587" max="3587" width="11.125" style="1" customWidth="1"/>
    <col min="3588" max="3588" width="22.625" style="1" customWidth="1"/>
    <col min="3589" max="3589" width="13.625" style="1" customWidth="1"/>
    <col min="3590" max="3590" width="12" style="1" customWidth="1"/>
    <col min="3591" max="3591" width="13.5" style="1" bestFit="1" customWidth="1"/>
    <col min="3592" max="3592" width="14.875" style="1" bestFit="1" customWidth="1"/>
    <col min="3593" max="3593" width="10.75" style="1" customWidth="1"/>
    <col min="3594" max="3594" width="11.75" style="1" customWidth="1"/>
    <col min="3595" max="3595" width="11.625" style="1" customWidth="1"/>
    <col min="3596" max="3596" width="9.375" style="1" bestFit="1" customWidth="1"/>
    <col min="3597" max="3840" width="9" style="1"/>
    <col min="3841" max="3841" width="3.5" style="1" customWidth="1"/>
    <col min="3842" max="3842" width="8.875" style="1" customWidth="1"/>
    <col min="3843" max="3843" width="11.125" style="1" customWidth="1"/>
    <col min="3844" max="3844" width="22.625" style="1" customWidth="1"/>
    <col min="3845" max="3845" width="13.625" style="1" customWidth="1"/>
    <col min="3846" max="3846" width="12" style="1" customWidth="1"/>
    <col min="3847" max="3847" width="13.5" style="1" bestFit="1" customWidth="1"/>
    <col min="3848" max="3848" width="14.875" style="1" bestFit="1" customWidth="1"/>
    <col min="3849" max="3849" width="10.75" style="1" customWidth="1"/>
    <col min="3850" max="3850" width="11.75" style="1" customWidth="1"/>
    <col min="3851" max="3851" width="11.625" style="1" customWidth="1"/>
    <col min="3852" max="3852" width="9.375" style="1" bestFit="1" customWidth="1"/>
    <col min="3853" max="4096" width="9" style="1"/>
    <col min="4097" max="4097" width="3.5" style="1" customWidth="1"/>
    <col min="4098" max="4098" width="8.875" style="1" customWidth="1"/>
    <col min="4099" max="4099" width="11.125" style="1" customWidth="1"/>
    <col min="4100" max="4100" width="22.625" style="1" customWidth="1"/>
    <col min="4101" max="4101" width="13.625" style="1" customWidth="1"/>
    <col min="4102" max="4102" width="12" style="1" customWidth="1"/>
    <col min="4103" max="4103" width="13.5" style="1" bestFit="1" customWidth="1"/>
    <col min="4104" max="4104" width="14.875" style="1" bestFit="1" customWidth="1"/>
    <col min="4105" max="4105" width="10.75" style="1" customWidth="1"/>
    <col min="4106" max="4106" width="11.75" style="1" customWidth="1"/>
    <col min="4107" max="4107" width="11.625" style="1" customWidth="1"/>
    <col min="4108" max="4108" width="9.375" style="1" bestFit="1" customWidth="1"/>
    <col min="4109" max="4352" width="9" style="1"/>
    <col min="4353" max="4353" width="3.5" style="1" customWidth="1"/>
    <col min="4354" max="4354" width="8.875" style="1" customWidth="1"/>
    <col min="4355" max="4355" width="11.125" style="1" customWidth="1"/>
    <col min="4356" max="4356" width="22.625" style="1" customWidth="1"/>
    <col min="4357" max="4357" width="13.625" style="1" customWidth="1"/>
    <col min="4358" max="4358" width="12" style="1" customWidth="1"/>
    <col min="4359" max="4359" width="13.5" style="1" bestFit="1" customWidth="1"/>
    <col min="4360" max="4360" width="14.875" style="1" bestFit="1" customWidth="1"/>
    <col min="4361" max="4361" width="10.75" style="1" customWidth="1"/>
    <col min="4362" max="4362" width="11.75" style="1" customWidth="1"/>
    <col min="4363" max="4363" width="11.625" style="1" customWidth="1"/>
    <col min="4364" max="4364" width="9.375" style="1" bestFit="1" customWidth="1"/>
    <col min="4365" max="4608" width="9" style="1"/>
    <col min="4609" max="4609" width="3.5" style="1" customWidth="1"/>
    <col min="4610" max="4610" width="8.875" style="1" customWidth="1"/>
    <col min="4611" max="4611" width="11.125" style="1" customWidth="1"/>
    <col min="4612" max="4612" width="22.625" style="1" customWidth="1"/>
    <col min="4613" max="4613" width="13.625" style="1" customWidth="1"/>
    <col min="4614" max="4614" width="12" style="1" customWidth="1"/>
    <col min="4615" max="4615" width="13.5" style="1" bestFit="1" customWidth="1"/>
    <col min="4616" max="4616" width="14.875" style="1" bestFit="1" customWidth="1"/>
    <col min="4617" max="4617" width="10.75" style="1" customWidth="1"/>
    <col min="4618" max="4618" width="11.75" style="1" customWidth="1"/>
    <col min="4619" max="4619" width="11.625" style="1" customWidth="1"/>
    <col min="4620" max="4620" width="9.375" style="1" bestFit="1" customWidth="1"/>
    <col min="4621" max="4864" width="9" style="1"/>
    <col min="4865" max="4865" width="3.5" style="1" customWidth="1"/>
    <col min="4866" max="4866" width="8.875" style="1" customWidth="1"/>
    <col min="4867" max="4867" width="11.125" style="1" customWidth="1"/>
    <col min="4868" max="4868" width="22.625" style="1" customWidth="1"/>
    <col min="4869" max="4869" width="13.625" style="1" customWidth="1"/>
    <col min="4870" max="4870" width="12" style="1" customWidth="1"/>
    <col min="4871" max="4871" width="13.5" style="1" bestFit="1" customWidth="1"/>
    <col min="4872" max="4872" width="14.875" style="1" bestFit="1" customWidth="1"/>
    <col min="4873" max="4873" width="10.75" style="1" customWidth="1"/>
    <col min="4874" max="4874" width="11.75" style="1" customWidth="1"/>
    <col min="4875" max="4875" width="11.625" style="1" customWidth="1"/>
    <col min="4876" max="4876" width="9.375" style="1" bestFit="1" customWidth="1"/>
    <col min="4877" max="5120" width="9" style="1"/>
    <col min="5121" max="5121" width="3.5" style="1" customWidth="1"/>
    <col min="5122" max="5122" width="8.875" style="1" customWidth="1"/>
    <col min="5123" max="5123" width="11.125" style="1" customWidth="1"/>
    <col min="5124" max="5124" width="22.625" style="1" customWidth="1"/>
    <col min="5125" max="5125" width="13.625" style="1" customWidth="1"/>
    <col min="5126" max="5126" width="12" style="1" customWidth="1"/>
    <col min="5127" max="5127" width="13.5" style="1" bestFit="1" customWidth="1"/>
    <col min="5128" max="5128" width="14.875" style="1" bestFit="1" customWidth="1"/>
    <col min="5129" max="5129" width="10.75" style="1" customWidth="1"/>
    <col min="5130" max="5130" width="11.75" style="1" customWidth="1"/>
    <col min="5131" max="5131" width="11.625" style="1" customWidth="1"/>
    <col min="5132" max="5132" width="9.375" style="1" bestFit="1" customWidth="1"/>
    <col min="5133" max="5376" width="9" style="1"/>
    <col min="5377" max="5377" width="3.5" style="1" customWidth="1"/>
    <col min="5378" max="5378" width="8.875" style="1" customWidth="1"/>
    <col min="5379" max="5379" width="11.125" style="1" customWidth="1"/>
    <col min="5380" max="5380" width="22.625" style="1" customWidth="1"/>
    <col min="5381" max="5381" width="13.625" style="1" customWidth="1"/>
    <col min="5382" max="5382" width="12" style="1" customWidth="1"/>
    <col min="5383" max="5383" width="13.5" style="1" bestFit="1" customWidth="1"/>
    <col min="5384" max="5384" width="14.875" style="1" bestFit="1" customWidth="1"/>
    <col min="5385" max="5385" width="10.75" style="1" customWidth="1"/>
    <col min="5386" max="5386" width="11.75" style="1" customWidth="1"/>
    <col min="5387" max="5387" width="11.625" style="1" customWidth="1"/>
    <col min="5388" max="5388" width="9.375" style="1" bestFit="1" customWidth="1"/>
    <col min="5389" max="5632" width="9" style="1"/>
    <col min="5633" max="5633" width="3.5" style="1" customWidth="1"/>
    <col min="5634" max="5634" width="8.875" style="1" customWidth="1"/>
    <col min="5635" max="5635" width="11.125" style="1" customWidth="1"/>
    <col min="5636" max="5636" width="22.625" style="1" customWidth="1"/>
    <col min="5637" max="5637" width="13.625" style="1" customWidth="1"/>
    <col min="5638" max="5638" width="12" style="1" customWidth="1"/>
    <col min="5639" max="5639" width="13.5" style="1" bestFit="1" customWidth="1"/>
    <col min="5640" max="5640" width="14.875" style="1" bestFit="1" customWidth="1"/>
    <col min="5641" max="5641" width="10.75" style="1" customWidth="1"/>
    <col min="5642" max="5642" width="11.75" style="1" customWidth="1"/>
    <col min="5643" max="5643" width="11.625" style="1" customWidth="1"/>
    <col min="5644" max="5644" width="9.375" style="1" bestFit="1" customWidth="1"/>
    <col min="5645" max="5888" width="9" style="1"/>
    <col min="5889" max="5889" width="3.5" style="1" customWidth="1"/>
    <col min="5890" max="5890" width="8.875" style="1" customWidth="1"/>
    <col min="5891" max="5891" width="11.125" style="1" customWidth="1"/>
    <col min="5892" max="5892" width="22.625" style="1" customWidth="1"/>
    <col min="5893" max="5893" width="13.625" style="1" customWidth="1"/>
    <col min="5894" max="5894" width="12" style="1" customWidth="1"/>
    <col min="5895" max="5895" width="13.5" style="1" bestFit="1" customWidth="1"/>
    <col min="5896" max="5896" width="14.875" style="1" bestFit="1" customWidth="1"/>
    <col min="5897" max="5897" width="10.75" style="1" customWidth="1"/>
    <col min="5898" max="5898" width="11.75" style="1" customWidth="1"/>
    <col min="5899" max="5899" width="11.625" style="1" customWidth="1"/>
    <col min="5900" max="5900" width="9.375" style="1" bestFit="1" customWidth="1"/>
    <col min="5901" max="6144" width="9" style="1"/>
    <col min="6145" max="6145" width="3.5" style="1" customWidth="1"/>
    <col min="6146" max="6146" width="8.875" style="1" customWidth="1"/>
    <col min="6147" max="6147" width="11.125" style="1" customWidth="1"/>
    <col min="6148" max="6148" width="22.625" style="1" customWidth="1"/>
    <col min="6149" max="6149" width="13.625" style="1" customWidth="1"/>
    <col min="6150" max="6150" width="12" style="1" customWidth="1"/>
    <col min="6151" max="6151" width="13.5" style="1" bestFit="1" customWidth="1"/>
    <col min="6152" max="6152" width="14.875" style="1" bestFit="1" customWidth="1"/>
    <col min="6153" max="6153" width="10.75" style="1" customWidth="1"/>
    <col min="6154" max="6154" width="11.75" style="1" customWidth="1"/>
    <col min="6155" max="6155" width="11.625" style="1" customWidth="1"/>
    <col min="6156" max="6156" width="9.375" style="1" bestFit="1" customWidth="1"/>
    <col min="6157" max="6400" width="9" style="1"/>
    <col min="6401" max="6401" width="3.5" style="1" customWidth="1"/>
    <col min="6402" max="6402" width="8.875" style="1" customWidth="1"/>
    <col min="6403" max="6403" width="11.125" style="1" customWidth="1"/>
    <col min="6404" max="6404" width="22.625" style="1" customWidth="1"/>
    <col min="6405" max="6405" width="13.625" style="1" customWidth="1"/>
    <col min="6406" max="6406" width="12" style="1" customWidth="1"/>
    <col min="6407" max="6407" width="13.5" style="1" bestFit="1" customWidth="1"/>
    <col min="6408" max="6408" width="14.875" style="1" bestFit="1" customWidth="1"/>
    <col min="6409" max="6409" width="10.75" style="1" customWidth="1"/>
    <col min="6410" max="6410" width="11.75" style="1" customWidth="1"/>
    <col min="6411" max="6411" width="11.625" style="1" customWidth="1"/>
    <col min="6412" max="6412" width="9.375" style="1" bestFit="1" customWidth="1"/>
    <col min="6413" max="6656" width="9" style="1"/>
    <col min="6657" max="6657" width="3.5" style="1" customWidth="1"/>
    <col min="6658" max="6658" width="8.875" style="1" customWidth="1"/>
    <col min="6659" max="6659" width="11.125" style="1" customWidth="1"/>
    <col min="6660" max="6660" width="22.625" style="1" customWidth="1"/>
    <col min="6661" max="6661" width="13.625" style="1" customWidth="1"/>
    <col min="6662" max="6662" width="12" style="1" customWidth="1"/>
    <col min="6663" max="6663" width="13.5" style="1" bestFit="1" customWidth="1"/>
    <col min="6664" max="6664" width="14.875" style="1" bestFit="1" customWidth="1"/>
    <col min="6665" max="6665" width="10.75" style="1" customWidth="1"/>
    <col min="6666" max="6666" width="11.75" style="1" customWidth="1"/>
    <col min="6667" max="6667" width="11.625" style="1" customWidth="1"/>
    <col min="6668" max="6668" width="9.375" style="1" bestFit="1" customWidth="1"/>
    <col min="6669" max="6912" width="9" style="1"/>
    <col min="6913" max="6913" width="3.5" style="1" customWidth="1"/>
    <col min="6914" max="6914" width="8.875" style="1" customWidth="1"/>
    <col min="6915" max="6915" width="11.125" style="1" customWidth="1"/>
    <col min="6916" max="6916" width="22.625" style="1" customWidth="1"/>
    <col min="6917" max="6917" width="13.625" style="1" customWidth="1"/>
    <col min="6918" max="6918" width="12" style="1" customWidth="1"/>
    <col min="6919" max="6919" width="13.5" style="1" bestFit="1" customWidth="1"/>
    <col min="6920" max="6920" width="14.875" style="1" bestFit="1" customWidth="1"/>
    <col min="6921" max="6921" width="10.75" style="1" customWidth="1"/>
    <col min="6922" max="6922" width="11.75" style="1" customWidth="1"/>
    <col min="6923" max="6923" width="11.625" style="1" customWidth="1"/>
    <col min="6924" max="6924" width="9.375" style="1" bestFit="1" customWidth="1"/>
    <col min="6925" max="7168" width="9" style="1"/>
    <col min="7169" max="7169" width="3.5" style="1" customWidth="1"/>
    <col min="7170" max="7170" width="8.875" style="1" customWidth="1"/>
    <col min="7171" max="7171" width="11.125" style="1" customWidth="1"/>
    <col min="7172" max="7172" width="22.625" style="1" customWidth="1"/>
    <col min="7173" max="7173" width="13.625" style="1" customWidth="1"/>
    <col min="7174" max="7174" width="12" style="1" customWidth="1"/>
    <col min="7175" max="7175" width="13.5" style="1" bestFit="1" customWidth="1"/>
    <col min="7176" max="7176" width="14.875" style="1" bestFit="1" customWidth="1"/>
    <col min="7177" max="7177" width="10.75" style="1" customWidth="1"/>
    <col min="7178" max="7178" width="11.75" style="1" customWidth="1"/>
    <col min="7179" max="7179" width="11.625" style="1" customWidth="1"/>
    <col min="7180" max="7180" width="9.375" style="1" bestFit="1" customWidth="1"/>
    <col min="7181" max="7424" width="9" style="1"/>
    <col min="7425" max="7425" width="3.5" style="1" customWidth="1"/>
    <col min="7426" max="7426" width="8.875" style="1" customWidth="1"/>
    <col min="7427" max="7427" width="11.125" style="1" customWidth="1"/>
    <col min="7428" max="7428" width="22.625" style="1" customWidth="1"/>
    <col min="7429" max="7429" width="13.625" style="1" customWidth="1"/>
    <col min="7430" max="7430" width="12" style="1" customWidth="1"/>
    <col min="7431" max="7431" width="13.5" style="1" bestFit="1" customWidth="1"/>
    <col min="7432" max="7432" width="14.875" style="1" bestFit="1" customWidth="1"/>
    <col min="7433" max="7433" width="10.75" style="1" customWidth="1"/>
    <col min="7434" max="7434" width="11.75" style="1" customWidth="1"/>
    <col min="7435" max="7435" width="11.625" style="1" customWidth="1"/>
    <col min="7436" max="7436" width="9.375" style="1" bestFit="1" customWidth="1"/>
    <col min="7437" max="7680" width="9" style="1"/>
    <col min="7681" max="7681" width="3.5" style="1" customWidth="1"/>
    <col min="7682" max="7682" width="8.875" style="1" customWidth="1"/>
    <col min="7683" max="7683" width="11.125" style="1" customWidth="1"/>
    <col min="7684" max="7684" width="22.625" style="1" customWidth="1"/>
    <col min="7685" max="7685" width="13.625" style="1" customWidth="1"/>
    <col min="7686" max="7686" width="12" style="1" customWidth="1"/>
    <col min="7687" max="7687" width="13.5" style="1" bestFit="1" customWidth="1"/>
    <col min="7688" max="7688" width="14.875" style="1" bestFit="1" customWidth="1"/>
    <col min="7689" max="7689" width="10.75" style="1" customWidth="1"/>
    <col min="7690" max="7690" width="11.75" style="1" customWidth="1"/>
    <col min="7691" max="7691" width="11.625" style="1" customWidth="1"/>
    <col min="7692" max="7692" width="9.375" style="1" bestFit="1" customWidth="1"/>
    <col min="7693" max="7936" width="9" style="1"/>
    <col min="7937" max="7937" width="3.5" style="1" customWidth="1"/>
    <col min="7938" max="7938" width="8.875" style="1" customWidth="1"/>
    <col min="7939" max="7939" width="11.125" style="1" customWidth="1"/>
    <col min="7940" max="7940" width="22.625" style="1" customWidth="1"/>
    <col min="7941" max="7941" width="13.625" style="1" customWidth="1"/>
    <col min="7942" max="7942" width="12" style="1" customWidth="1"/>
    <col min="7943" max="7943" width="13.5" style="1" bestFit="1" customWidth="1"/>
    <col min="7944" max="7944" width="14.875" style="1" bestFit="1" customWidth="1"/>
    <col min="7945" max="7945" width="10.75" style="1" customWidth="1"/>
    <col min="7946" max="7946" width="11.75" style="1" customWidth="1"/>
    <col min="7947" max="7947" width="11.625" style="1" customWidth="1"/>
    <col min="7948" max="7948" width="9.375" style="1" bestFit="1" customWidth="1"/>
    <col min="7949" max="8192" width="9" style="1"/>
    <col min="8193" max="8193" width="3.5" style="1" customWidth="1"/>
    <col min="8194" max="8194" width="8.875" style="1" customWidth="1"/>
    <col min="8195" max="8195" width="11.125" style="1" customWidth="1"/>
    <col min="8196" max="8196" width="22.625" style="1" customWidth="1"/>
    <col min="8197" max="8197" width="13.625" style="1" customWidth="1"/>
    <col min="8198" max="8198" width="12" style="1" customWidth="1"/>
    <col min="8199" max="8199" width="13.5" style="1" bestFit="1" customWidth="1"/>
    <col min="8200" max="8200" width="14.875" style="1" bestFit="1" customWidth="1"/>
    <col min="8201" max="8201" width="10.75" style="1" customWidth="1"/>
    <col min="8202" max="8202" width="11.75" style="1" customWidth="1"/>
    <col min="8203" max="8203" width="11.625" style="1" customWidth="1"/>
    <col min="8204" max="8204" width="9.375" style="1" bestFit="1" customWidth="1"/>
    <col min="8205" max="8448" width="9" style="1"/>
    <col min="8449" max="8449" width="3.5" style="1" customWidth="1"/>
    <col min="8450" max="8450" width="8.875" style="1" customWidth="1"/>
    <col min="8451" max="8451" width="11.125" style="1" customWidth="1"/>
    <col min="8452" max="8452" width="22.625" style="1" customWidth="1"/>
    <col min="8453" max="8453" width="13.625" style="1" customWidth="1"/>
    <col min="8454" max="8454" width="12" style="1" customWidth="1"/>
    <col min="8455" max="8455" width="13.5" style="1" bestFit="1" customWidth="1"/>
    <col min="8456" max="8456" width="14.875" style="1" bestFit="1" customWidth="1"/>
    <col min="8457" max="8457" width="10.75" style="1" customWidth="1"/>
    <col min="8458" max="8458" width="11.75" style="1" customWidth="1"/>
    <col min="8459" max="8459" width="11.625" style="1" customWidth="1"/>
    <col min="8460" max="8460" width="9.375" style="1" bestFit="1" customWidth="1"/>
    <col min="8461" max="8704" width="9" style="1"/>
    <col min="8705" max="8705" width="3.5" style="1" customWidth="1"/>
    <col min="8706" max="8706" width="8.875" style="1" customWidth="1"/>
    <col min="8707" max="8707" width="11.125" style="1" customWidth="1"/>
    <col min="8708" max="8708" width="22.625" style="1" customWidth="1"/>
    <col min="8709" max="8709" width="13.625" style="1" customWidth="1"/>
    <col min="8710" max="8710" width="12" style="1" customWidth="1"/>
    <col min="8711" max="8711" width="13.5" style="1" bestFit="1" customWidth="1"/>
    <col min="8712" max="8712" width="14.875" style="1" bestFit="1" customWidth="1"/>
    <col min="8713" max="8713" width="10.75" style="1" customWidth="1"/>
    <col min="8714" max="8714" width="11.75" style="1" customWidth="1"/>
    <col min="8715" max="8715" width="11.625" style="1" customWidth="1"/>
    <col min="8716" max="8716" width="9.375" style="1" bestFit="1" customWidth="1"/>
    <col min="8717" max="8960" width="9" style="1"/>
    <col min="8961" max="8961" width="3.5" style="1" customWidth="1"/>
    <col min="8962" max="8962" width="8.875" style="1" customWidth="1"/>
    <col min="8963" max="8963" width="11.125" style="1" customWidth="1"/>
    <col min="8964" max="8964" width="22.625" style="1" customWidth="1"/>
    <col min="8965" max="8965" width="13.625" style="1" customWidth="1"/>
    <col min="8966" max="8966" width="12" style="1" customWidth="1"/>
    <col min="8967" max="8967" width="13.5" style="1" bestFit="1" customWidth="1"/>
    <col min="8968" max="8968" width="14.875" style="1" bestFit="1" customWidth="1"/>
    <col min="8969" max="8969" width="10.75" style="1" customWidth="1"/>
    <col min="8970" max="8970" width="11.75" style="1" customWidth="1"/>
    <col min="8971" max="8971" width="11.625" style="1" customWidth="1"/>
    <col min="8972" max="8972" width="9.375" style="1" bestFit="1" customWidth="1"/>
    <col min="8973" max="9216" width="9" style="1"/>
    <col min="9217" max="9217" width="3.5" style="1" customWidth="1"/>
    <col min="9218" max="9218" width="8.875" style="1" customWidth="1"/>
    <col min="9219" max="9219" width="11.125" style="1" customWidth="1"/>
    <col min="9220" max="9220" width="22.625" style="1" customWidth="1"/>
    <col min="9221" max="9221" width="13.625" style="1" customWidth="1"/>
    <col min="9222" max="9222" width="12" style="1" customWidth="1"/>
    <col min="9223" max="9223" width="13.5" style="1" bestFit="1" customWidth="1"/>
    <col min="9224" max="9224" width="14.875" style="1" bestFit="1" customWidth="1"/>
    <col min="9225" max="9225" width="10.75" style="1" customWidth="1"/>
    <col min="9226" max="9226" width="11.75" style="1" customWidth="1"/>
    <col min="9227" max="9227" width="11.625" style="1" customWidth="1"/>
    <col min="9228" max="9228" width="9.375" style="1" bestFit="1" customWidth="1"/>
    <col min="9229" max="9472" width="9" style="1"/>
    <col min="9473" max="9473" width="3.5" style="1" customWidth="1"/>
    <col min="9474" max="9474" width="8.875" style="1" customWidth="1"/>
    <col min="9475" max="9475" width="11.125" style="1" customWidth="1"/>
    <col min="9476" max="9476" width="22.625" style="1" customWidth="1"/>
    <col min="9477" max="9477" width="13.625" style="1" customWidth="1"/>
    <col min="9478" max="9478" width="12" style="1" customWidth="1"/>
    <col min="9479" max="9479" width="13.5" style="1" bestFit="1" customWidth="1"/>
    <col min="9480" max="9480" width="14.875" style="1" bestFit="1" customWidth="1"/>
    <col min="9481" max="9481" width="10.75" style="1" customWidth="1"/>
    <col min="9482" max="9482" width="11.75" style="1" customWidth="1"/>
    <col min="9483" max="9483" width="11.625" style="1" customWidth="1"/>
    <col min="9484" max="9484" width="9.375" style="1" bestFit="1" customWidth="1"/>
    <col min="9485" max="9728" width="9" style="1"/>
    <col min="9729" max="9729" width="3.5" style="1" customWidth="1"/>
    <col min="9730" max="9730" width="8.875" style="1" customWidth="1"/>
    <col min="9731" max="9731" width="11.125" style="1" customWidth="1"/>
    <col min="9732" max="9732" width="22.625" style="1" customWidth="1"/>
    <col min="9733" max="9733" width="13.625" style="1" customWidth="1"/>
    <col min="9734" max="9734" width="12" style="1" customWidth="1"/>
    <col min="9735" max="9735" width="13.5" style="1" bestFit="1" customWidth="1"/>
    <col min="9736" max="9736" width="14.875" style="1" bestFit="1" customWidth="1"/>
    <col min="9737" max="9737" width="10.75" style="1" customWidth="1"/>
    <col min="9738" max="9738" width="11.75" style="1" customWidth="1"/>
    <col min="9739" max="9739" width="11.625" style="1" customWidth="1"/>
    <col min="9740" max="9740" width="9.375" style="1" bestFit="1" customWidth="1"/>
    <col min="9741" max="9984" width="9" style="1"/>
    <col min="9985" max="9985" width="3.5" style="1" customWidth="1"/>
    <col min="9986" max="9986" width="8.875" style="1" customWidth="1"/>
    <col min="9987" max="9987" width="11.125" style="1" customWidth="1"/>
    <col min="9988" max="9988" width="22.625" style="1" customWidth="1"/>
    <col min="9989" max="9989" width="13.625" style="1" customWidth="1"/>
    <col min="9990" max="9990" width="12" style="1" customWidth="1"/>
    <col min="9991" max="9991" width="13.5" style="1" bestFit="1" customWidth="1"/>
    <col min="9992" max="9992" width="14.875" style="1" bestFit="1" customWidth="1"/>
    <col min="9993" max="9993" width="10.75" style="1" customWidth="1"/>
    <col min="9994" max="9994" width="11.75" style="1" customWidth="1"/>
    <col min="9995" max="9995" width="11.625" style="1" customWidth="1"/>
    <col min="9996" max="9996" width="9.375" style="1" bestFit="1" customWidth="1"/>
    <col min="9997" max="10240" width="9" style="1"/>
    <col min="10241" max="10241" width="3.5" style="1" customWidth="1"/>
    <col min="10242" max="10242" width="8.875" style="1" customWidth="1"/>
    <col min="10243" max="10243" width="11.125" style="1" customWidth="1"/>
    <col min="10244" max="10244" width="22.625" style="1" customWidth="1"/>
    <col min="10245" max="10245" width="13.625" style="1" customWidth="1"/>
    <col min="10246" max="10246" width="12" style="1" customWidth="1"/>
    <col min="10247" max="10247" width="13.5" style="1" bestFit="1" customWidth="1"/>
    <col min="10248" max="10248" width="14.875" style="1" bestFit="1" customWidth="1"/>
    <col min="10249" max="10249" width="10.75" style="1" customWidth="1"/>
    <col min="10250" max="10250" width="11.75" style="1" customWidth="1"/>
    <col min="10251" max="10251" width="11.625" style="1" customWidth="1"/>
    <col min="10252" max="10252" width="9.375" style="1" bestFit="1" customWidth="1"/>
    <col min="10253" max="10496" width="9" style="1"/>
    <col min="10497" max="10497" width="3.5" style="1" customWidth="1"/>
    <col min="10498" max="10498" width="8.875" style="1" customWidth="1"/>
    <col min="10499" max="10499" width="11.125" style="1" customWidth="1"/>
    <col min="10500" max="10500" width="22.625" style="1" customWidth="1"/>
    <col min="10501" max="10501" width="13.625" style="1" customWidth="1"/>
    <col min="10502" max="10502" width="12" style="1" customWidth="1"/>
    <col min="10503" max="10503" width="13.5" style="1" bestFit="1" customWidth="1"/>
    <col min="10504" max="10504" width="14.875" style="1" bestFit="1" customWidth="1"/>
    <col min="10505" max="10505" width="10.75" style="1" customWidth="1"/>
    <col min="10506" max="10506" width="11.75" style="1" customWidth="1"/>
    <col min="10507" max="10507" width="11.625" style="1" customWidth="1"/>
    <col min="10508" max="10508" width="9.375" style="1" bestFit="1" customWidth="1"/>
    <col min="10509" max="10752" width="9" style="1"/>
    <col min="10753" max="10753" width="3.5" style="1" customWidth="1"/>
    <col min="10754" max="10754" width="8.875" style="1" customWidth="1"/>
    <col min="10755" max="10755" width="11.125" style="1" customWidth="1"/>
    <col min="10756" max="10756" width="22.625" style="1" customWidth="1"/>
    <col min="10757" max="10757" width="13.625" style="1" customWidth="1"/>
    <col min="10758" max="10758" width="12" style="1" customWidth="1"/>
    <col min="10759" max="10759" width="13.5" style="1" bestFit="1" customWidth="1"/>
    <col min="10760" max="10760" width="14.875" style="1" bestFit="1" customWidth="1"/>
    <col min="10761" max="10761" width="10.75" style="1" customWidth="1"/>
    <col min="10762" max="10762" width="11.75" style="1" customWidth="1"/>
    <col min="10763" max="10763" width="11.625" style="1" customWidth="1"/>
    <col min="10764" max="10764" width="9.375" style="1" bestFit="1" customWidth="1"/>
    <col min="10765" max="11008" width="9" style="1"/>
    <col min="11009" max="11009" width="3.5" style="1" customWidth="1"/>
    <col min="11010" max="11010" width="8.875" style="1" customWidth="1"/>
    <col min="11011" max="11011" width="11.125" style="1" customWidth="1"/>
    <col min="11012" max="11012" width="22.625" style="1" customWidth="1"/>
    <col min="11013" max="11013" width="13.625" style="1" customWidth="1"/>
    <col min="11014" max="11014" width="12" style="1" customWidth="1"/>
    <col min="11015" max="11015" width="13.5" style="1" bestFit="1" customWidth="1"/>
    <col min="11016" max="11016" width="14.875" style="1" bestFit="1" customWidth="1"/>
    <col min="11017" max="11017" width="10.75" style="1" customWidth="1"/>
    <col min="11018" max="11018" width="11.75" style="1" customWidth="1"/>
    <col min="11019" max="11019" width="11.625" style="1" customWidth="1"/>
    <col min="11020" max="11020" width="9.375" style="1" bestFit="1" customWidth="1"/>
    <col min="11021" max="11264" width="9" style="1"/>
    <col min="11265" max="11265" width="3.5" style="1" customWidth="1"/>
    <col min="11266" max="11266" width="8.875" style="1" customWidth="1"/>
    <col min="11267" max="11267" width="11.125" style="1" customWidth="1"/>
    <col min="11268" max="11268" width="22.625" style="1" customWidth="1"/>
    <col min="11269" max="11269" width="13.625" style="1" customWidth="1"/>
    <col min="11270" max="11270" width="12" style="1" customWidth="1"/>
    <col min="11271" max="11271" width="13.5" style="1" bestFit="1" customWidth="1"/>
    <col min="11272" max="11272" width="14.875" style="1" bestFit="1" customWidth="1"/>
    <col min="11273" max="11273" width="10.75" style="1" customWidth="1"/>
    <col min="11274" max="11274" width="11.75" style="1" customWidth="1"/>
    <col min="11275" max="11275" width="11.625" style="1" customWidth="1"/>
    <col min="11276" max="11276" width="9.375" style="1" bestFit="1" customWidth="1"/>
    <col min="11277" max="11520" width="9" style="1"/>
    <col min="11521" max="11521" width="3.5" style="1" customWidth="1"/>
    <col min="11522" max="11522" width="8.875" style="1" customWidth="1"/>
    <col min="11523" max="11523" width="11.125" style="1" customWidth="1"/>
    <col min="11524" max="11524" width="22.625" style="1" customWidth="1"/>
    <col min="11525" max="11525" width="13.625" style="1" customWidth="1"/>
    <col min="11526" max="11526" width="12" style="1" customWidth="1"/>
    <col min="11527" max="11527" width="13.5" style="1" bestFit="1" customWidth="1"/>
    <col min="11528" max="11528" width="14.875" style="1" bestFit="1" customWidth="1"/>
    <col min="11529" max="11529" width="10.75" style="1" customWidth="1"/>
    <col min="11530" max="11530" width="11.75" style="1" customWidth="1"/>
    <col min="11531" max="11531" width="11.625" style="1" customWidth="1"/>
    <col min="11532" max="11532" width="9.375" style="1" bestFit="1" customWidth="1"/>
    <col min="11533" max="11776" width="9" style="1"/>
    <col min="11777" max="11777" width="3.5" style="1" customWidth="1"/>
    <col min="11778" max="11778" width="8.875" style="1" customWidth="1"/>
    <col min="11779" max="11779" width="11.125" style="1" customWidth="1"/>
    <col min="11780" max="11780" width="22.625" style="1" customWidth="1"/>
    <col min="11781" max="11781" width="13.625" style="1" customWidth="1"/>
    <col min="11782" max="11782" width="12" style="1" customWidth="1"/>
    <col min="11783" max="11783" width="13.5" style="1" bestFit="1" customWidth="1"/>
    <col min="11784" max="11784" width="14.875" style="1" bestFit="1" customWidth="1"/>
    <col min="11785" max="11785" width="10.75" style="1" customWidth="1"/>
    <col min="11786" max="11786" width="11.75" style="1" customWidth="1"/>
    <col min="11787" max="11787" width="11.625" style="1" customWidth="1"/>
    <col min="11788" max="11788" width="9.375" style="1" bestFit="1" customWidth="1"/>
    <col min="11789" max="12032" width="9" style="1"/>
    <col min="12033" max="12033" width="3.5" style="1" customWidth="1"/>
    <col min="12034" max="12034" width="8.875" style="1" customWidth="1"/>
    <col min="12035" max="12035" width="11.125" style="1" customWidth="1"/>
    <col min="12036" max="12036" width="22.625" style="1" customWidth="1"/>
    <col min="12037" max="12037" width="13.625" style="1" customWidth="1"/>
    <col min="12038" max="12038" width="12" style="1" customWidth="1"/>
    <col min="12039" max="12039" width="13.5" style="1" bestFit="1" customWidth="1"/>
    <col min="12040" max="12040" width="14.875" style="1" bestFit="1" customWidth="1"/>
    <col min="12041" max="12041" width="10.75" style="1" customWidth="1"/>
    <col min="12042" max="12042" width="11.75" style="1" customWidth="1"/>
    <col min="12043" max="12043" width="11.625" style="1" customWidth="1"/>
    <col min="12044" max="12044" width="9.375" style="1" bestFit="1" customWidth="1"/>
    <col min="12045" max="12288" width="9" style="1"/>
    <col min="12289" max="12289" width="3.5" style="1" customWidth="1"/>
    <col min="12290" max="12290" width="8.875" style="1" customWidth="1"/>
    <col min="12291" max="12291" width="11.125" style="1" customWidth="1"/>
    <col min="12292" max="12292" width="22.625" style="1" customWidth="1"/>
    <col min="12293" max="12293" width="13.625" style="1" customWidth="1"/>
    <col min="12294" max="12294" width="12" style="1" customWidth="1"/>
    <col min="12295" max="12295" width="13.5" style="1" bestFit="1" customWidth="1"/>
    <col min="12296" max="12296" width="14.875" style="1" bestFit="1" customWidth="1"/>
    <col min="12297" max="12297" width="10.75" style="1" customWidth="1"/>
    <col min="12298" max="12298" width="11.75" style="1" customWidth="1"/>
    <col min="12299" max="12299" width="11.625" style="1" customWidth="1"/>
    <col min="12300" max="12300" width="9.375" style="1" bestFit="1" customWidth="1"/>
    <col min="12301" max="12544" width="9" style="1"/>
    <col min="12545" max="12545" width="3.5" style="1" customWidth="1"/>
    <col min="12546" max="12546" width="8.875" style="1" customWidth="1"/>
    <col min="12547" max="12547" width="11.125" style="1" customWidth="1"/>
    <col min="12548" max="12548" width="22.625" style="1" customWidth="1"/>
    <col min="12549" max="12549" width="13.625" style="1" customWidth="1"/>
    <col min="12550" max="12550" width="12" style="1" customWidth="1"/>
    <col min="12551" max="12551" width="13.5" style="1" bestFit="1" customWidth="1"/>
    <col min="12552" max="12552" width="14.875" style="1" bestFit="1" customWidth="1"/>
    <col min="12553" max="12553" width="10.75" style="1" customWidth="1"/>
    <col min="12554" max="12554" width="11.75" style="1" customWidth="1"/>
    <col min="12555" max="12555" width="11.625" style="1" customWidth="1"/>
    <col min="12556" max="12556" width="9.375" style="1" bestFit="1" customWidth="1"/>
    <col min="12557" max="12800" width="9" style="1"/>
    <col min="12801" max="12801" width="3.5" style="1" customWidth="1"/>
    <col min="12802" max="12802" width="8.875" style="1" customWidth="1"/>
    <col min="12803" max="12803" width="11.125" style="1" customWidth="1"/>
    <col min="12804" max="12804" width="22.625" style="1" customWidth="1"/>
    <col min="12805" max="12805" width="13.625" style="1" customWidth="1"/>
    <col min="12806" max="12806" width="12" style="1" customWidth="1"/>
    <col min="12807" max="12807" width="13.5" style="1" bestFit="1" customWidth="1"/>
    <col min="12808" max="12808" width="14.875" style="1" bestFit="1" customWidth="1"/>
    <col min="12809" max="12809" width="10.75" style="1" customWidth="1"/>
    <col min="12810" max="12810" width="11.75" style="1" customWidth="1"/>
    <col min="12811" max="12811" width="11.625" style="1" customWidth="1"/>
    <col min="12812" max="12812" width="9.375" style="1" bestFit="1" customWidth="1"/>
    <col min="12813" max="13056" width="9" style="1"/>
    <col min="13057" max="13057" width="3.5" style="1" customWidth="1"/>
    <col min="13058" max="13058" width="8.875" style="1" customWidth="1"/>
    <col min="13059" max="13059" width="11.125" style="1" customWidth="1"/>
    <col min="13060" max="13060" width="22.625" style="1" customWidth="1"/>
    <col min="13061" max="13061" width="13.625" style="1" customWidth="1"/>
    <col min="13062" max="13062" width="12" style="1" customWidth="1"/>
    <col min="13063" max="13063" width="13.5" style="1" bestFit="1" customWidth="1"/>
    <col min="13064" max="13064" width="14.875" style="1" bestFit="1" customWidth="1"/>
    <col min="13065" max="13065" width="10.75" style="1" customWidth="1"/>
    <col min="13066" max="13066" width="11.75" style="1" customWidth="1"/>
    <col min="13067" max="13067" width="11.625" style="1" customWidth="1"/>
    <col min="13068" max="13068" width="9.375" style="1" bestFit="1" customWidth="1"/>
    <col min="13069" max="13312" width="9" style="1"/>
    <col min="13313" max="13313" width="3.5" style="1" customWidth="1"/>
    <col min="13314" max="13314" width="8.875" style="1" customWidth="1"/>
    <col min="13315" max="13315" width="11.125" style="1" customWidth="1"/>
    <col min="13316" max="13316" width="22.625" style="1" customWidth="1"/>
    <col min="13317" max="13317" width="13.625" style="1" customWidth="1"/>
    <col min="13318" max="13318" width="12" style="1" customWidth="1"/>
    <col min="13319" max="13319" width="13.5" style="1" bestFit="1" customWidth="1"/>
    <col min="13320" max="13320" width="14.875" style="1" bestFit="1" customWidth="1"/>
    <col min="13321" max="13321" width="10.75" style="1" customWidth="1"/>
    <col min="13322" max="13322" width="11.75" style="1" customWidth="1"/>
    <col min="13323" max="13323" width="11.625" style="1" customWidth="1"/>
    <col min="13324" max="13324" width="9.375" style="1" bestFit="1" customWidth="1"/>
    <col min="13325" max="13568" width="9" style="1"/>
    <col min="13569" max="13569" width="3.5" style="1" customWidth="1"/>
    <col min="13570" max="13570" width="8.875" style="1" customWidth="1"/>
    <col min="13571" max="13571" width="11.125" style="1" customWidth="1"/>
    <col min="13572" max="13572" width="22.625" style="1" customWidth="1"/>
    <col min="13573" max="13573" width="13.625" style="1" customWidth="1"/>
    <col min="13574" max="13574" width="12" style="1" customWidth="1"/>
    <col min="13575" max="13575" width="13.5" style="1" bestFit="1" customWidth="1"/>
    <col min="13576" max="13576" width="14.875" style="1" bestFit="1" customWidth="1"/>
    <col min="13577" max="13577" width="10.75" style="1" customWidth="1"/>
    <col min="13578" max="13578" width="11.75" style="1" customWidth="1"/>
    <col min="13579" max="13579" width="11.625" style="1" customWidth="1"/>
    <col min="13580" max="13580" width="9.375" style="1" bestFit="1" customWidth="1"/>
    <col min="13581" max="13824" width="9" style="1"/>
    <col min="13825" max="13825" width="3.5" style="1" customWidth="1"/>
    <col min="13826" max="13826" width="8.875" style="1" customWidth="1"/>
    <col min="13827" max="13827" width="11.125" style="1" customWidth="1"/>
    <col min="13828" max="13828" width="22.625" style="1" customWidth="1"/>
    <col min="13829" max="13829" width="13.625" style="1" customWidth="1"/>
    <col min="13830" max="13830" width="12" style="1" customWidth="1"/>
    <col min="13831" max="13831" width="13.5" style="1" bestFit="1" customWidth="1"/>
    <col min="13832" max="13832" width="14.875" style="1" bestFit="1" customWidth="1"/>
    <col min="13833" max="13833" width="10.75" style="1" customWidth="1"/>
    <col min="13834" max="13834" width="11.75" style="1" customWidth="1"/>
    <col min="13835" max="13835" width="11.625" style="1" customWidth="1"/>
    <col min="13836" max="13836" width="9.375" style="1" bestFit="1" customWidth="1"/>
    <col min="13837" max="14080" width="9" style="1"/>
    <col min="14081" max="14081" width="3.5" style="1" customWidth="1"/>
    <col min="14082" max="14082" width="8.875" style="1" customWidth="1"/>
    <col min="14083" max="14083" width="11.125" style="1" customWidth="1"/>
    <col min="14084" max="14084" width="22.625" style="1" customWidth="1"/>
    <col min="14085" max="14085" width="13.625" style="1" customWidth="1"/>
    <col min="14086" max="14086" width="12" style="1" customWidth="1"/>
    <col min="14087" max="14087" width="13.5" style="1" bestFit="1" customWidth="1"/>
    <col min="14088" max="14088" width="14.875" style="1" bestFit="1" customWidth="1"/>
    <col min="14089" max="14089" width="10.75" style="1" customWidth="1"/>
    <col min="14090" max="14090" width="11.75" style="1" customWidth="1"/>
    <col min="14091" max="14091" width="11.625" style="1" customWidth="1"/>
    <col min="14092" max="14092" width="9.375" style="1" bestFit="1" customWidth="1"/>
    <col min="14093" max="14336" width="9" style="1"/>
    <col min="14337" max="14337" width="3.5" style="1" customWidth="1"/>
    <col min="14338" max="14338" width="8.875" style="1" customWidth="1"/>
    <col min="14339" max="14339" width="11.125" style="1" customWidth="1"/>
    <col min="14340" max="14340" width="22.625" style="1" customWidth="1"/>
    <col min="14341" max="14341" width="13.625" style="1" customWidth="1"/>
    <col min="14342" max="14342" width="12" style="1" customWidth="1"/>
    <col min="14343" max="14343" width="13.5" style="1" bestFit="1" customWidth="1"/>
    <col min="14344" max="14344" width="14.875" style="1" bestFit="1" customWidth="1"/>
    <col min="14345" max="14345" width="10.75" style="1" customWidth="1"/>
    <col min="14346" max="14346" width="11.75" style="1" customWidth="1"/>
    <col min="14347" max="14347" width="11.625" style="1" customWidth="1"/>
    <col min="14348" max="14348" width="9.375" style="1" bestFit="1" customWidth="1"/>
    <col min="14349" max="14592" width="9" style="1"/>
    <col min="14593" max="14593" width="3.5" style="1" customWidth="1"/>
    <col min="14594" max="14594" width="8.875" style="1" customWidth="1"/>
    <col min="14595" max="14595" width="11.125" style="1" customWidth="1"/>
    <col min="14596" max="14596" width="22.625" style="1" customWidth="1"/>
    <col min="14597" max="14597" width="13.625" style="1" customWidth="1"/>
    <col min="14598" max="14598" width="12" style="1" customWidth="1"/>
    <col min="14599" max="14599" width="13.5" style="1" bestFit="1" customWidth="1"/>
    <col min="14600" max="14600" width="14.875" style="1" bestFit="1" customWidth="1"/>
    <col min="14601" max="14601" width="10.75" style="1" customWidth="1"/>
    <col min="14602" max="14602" width="11.75" style="1" customWidth="1"/>
    <col min="14603" max="14603" width="11.625" style="1" customWidth="1"/>
    <col min="14604" max="14604" width="9.375" style="1" bestFit="1" customWidth="1"/>
    <col min="14605" max="14848" width="9" style="1"/>
    <col min="14849" max="14849" width="3.5" style="1" customWidth="1"/>
    <col min="14850" max="14850" width="8.875" style="1" customWidth="1"/>
    <col min="14851" max="14851" width="11.125" style="1" customWidth="1"/>
    <col min="14852" max="14852" width="22.625" style="1" customWidth="1"/>
    <col min="14853" max="14853" width="13.625" style="1" customWidth="1"/>
    <col min="14854" max="14854" width="12" style="1" customWidth="1"/>
    <col min="14855" max="14855" width="13.5" style="1" bestFit="1" customWidth="1"/>
    <col min="14856" max="14856" width="14.875" style="1" bestFit="1" customWidth="1"/>
    <col min="14857" max="14857" width="10.75" style="1" customWidth="1"/>
    <col min="14858" max="14858" width="11.75" style="1" customWidth="1"/>
    <col min="14859" max="14859" width="11.625" style="1" customWidth="1"/>
    <col min="14860" max="14860" width="9.375" style="1" bestFit="1" customWidth="1"/>
    <col min="14861" max="15104" width="9" style="1"/>
    <col min="15105" max="15105" width="3.5" style="1" customWidth="1"/>
    <col min="15106" max="15106" width="8.875" style="1" customWidth="1"/>
    <col min="15107" max="15107" width="11.125" style="1" customWidth="1"/>
    <col min="15108" max="15108" width="22.625" style="1" customWidth="1"/>
    <col min="15109" max="15109" width="13.625" style="1" customWidth="1"/>
    <col min="15110" max="15110" width="12" style="1" customWidth="1"/>
    <col min="15111" max="15111" width="13.5" style="1" bestFit="1" customWidth="1"/>
    <col min="15112" max="15112" width="14.875" style="1" bestFit="1" customWidth="1"/>
    <col min="15113" max="15113" width="10.75" style="1" customWidth="1"/>
    <col min="15114" max="15114" width="11.75" style="1" customWidth="1"/>
    <col min="15115" max="15115" width="11.625" style="1" customWidth="1"/>
    <col min="15116" max="15116" width="9.375" style="1" bestFit="1" customWidth="1"/>
    <col min="15117" max="15360" width="9" style="1"/>
    <col min="15361" max="15361" width="3.5" style="1" customWidth="1"/>
    <col min="15362" max="15362" width="8.875" style="1" customWidth="1"/>
    <col min="15363" max="15363" width="11.125" style="1" customWidth="1"/>
    <col min="15364" max="15364" width="22.625" style="1" customWidth="1"/>
    <col min="15365" max="15365" width="13.625" style="1" customWidth="1"/>
    <col min="15366" max="15366" width="12" style="1" customWidth="1"/>
    <col min="15367" max="15367" width="13.5" style="1" bestFit="1" customWidth="1"/>
    <col min="15368" max="15368" width="14.875" style="1" bestFit="1" customWidth="1"/>
    <col min="15369" max="15369" width="10.75" style="1" customWidth="1"/>
    <col min="15370" max="15370" width="11.75" style="1" customWidth="1"/>
    <col min="15371" max="15371" width="11.625" style="1" customWidth="1"/>
    <col min="15372" max="15372" width="9.375" style="1" bestFit="1" customWidth="1"/>
    <col min="15373" max="15616" width="9" style="1"/>
    <col min="15617" max="15617" width="3.5" style="1" customWidth="1"/>
    <col min="15618" max="15618" width="8.875" style="1" customWidth="1"/>
    <col min="15619" max="15619" width="11.125" style="1" customWidth="1"/>
    <col min="15620" max="15620" width="22.625" style="1" customWidth="1"/>
    <col min="15621" max="15621" width="13.625" style="1" customWidth="1"/>
    <col min="15622" max="15622" width="12" style="1" customWidth="1"/>
    <col min="15623" max="15623" width="13.5" style="1" bestFit="1" customWidth="1"/>
    <col min="15624" max="15624" width="14.875" style="1" bestFit="1" customWidth="1"/>
    <col min="15625" max="15625" width="10.75" style="1" customWidth="1"/>
    <col min="15626" max="15626" width="11.75" style="1" customWidth="1"/>
    <col min="15627" max="15627" width="11.625" style="1" customWidth="1"/>
    <col min="15628" max="15628" width="9.375" style="1" bestFit="1" customWidth="1"/>
    <col min="15629" max="15872" width="9" style="1"/>
    <col min="15873" max="15873" width="3.5" style="1" customWidth="1"/>
    <col min="15874" max="15874" width="8.875" style="1" customWidth="1"/>
    <col min="15875" max="15875" width="11.125" style="1" customWidth="1"/>
    <col min="15876" max="15876" width="22.625" style="1" customWidth="1"/>
    <col min="15877" max="15877" width="13.625" style="1" customWidth="1"/>
    <col min="15878" max="15878" width="12" style="1" customWidth="1"/>
    <col min="15879" max="15879" width="13.5" style="1" bestFit="1" customWidth="1"/>
    <col min="15880" max="15880" width="14.875" style="1" bestFit="1" customWidth="1"/>
    <col min="15881" max="15881" width="10.75" style="1" customWidth="1"/>
    <col min="15882" max="15882" width="11.75" style="1" customWidth="1"/>
    <col min="15883" max="15883" width="11.625" style="1" customWidth="1"/>
    <col min="15884" max="15884" width="9.375" style="1" bestFit="1" customWidth="1"/>
    <col min="15885" max="16128" width="9" style="1"/>
    <col min="16129" max="16129" width="3.5" style="1" customWidth="1"/>
    <col min="16130" max="16130" width="8.875" style="1" customWidth="1"/>
    <col min="16131" max="16131" width="11.125" style="1" customWidth="1"/>
    <col min="16132" max="16132" width="22.625" style="1" customWidth="1"/>
    <col min="16133" max="16133" width="13.625" style="1" customWidth="1"/>
    <col min="16134" max="16134" width="12" style="1" customWidth="1"/>
    <col min="16135" max="16135" width="13.5" style="1" bestFit="1" customWidth="1"/>
    <col min="16136" max="16136" width="14.875" style="1" bestFit="1" customWidth="1"/>
    <col min="16137" max="16137" width="10.75" style="1" customWidth="1"/>
    <col min="16138" max="16138" width="11.75" style="1" customWidth="1"/>
    <col min="16139" max="16139" width="11.625" style="1" customWidth="1"/>
    <col min="16140" max="16140" width="9.375" style="1" bestFit="1" customWidth="1"/>
    <col min="16141" max="16384" width="9" style="1"/>
  </cols>
  <sheetData>
    <row r="1" spans="1:11" ht="26.25" customHeight="1" x14ac:dyDescent="0.4">
      <c r="B1" s="2" t="s">
        <v>0</v>
      </c>
      <c r="C1" s="2"/>
      <c r="E1" s="3">
        <v>44196</v>
      </c>
      <c r="J1" s="4"/>
    </row>
    <row r="2" spans="1:11" ht="15.75" x14ac:dyDescent="0.25">
      <c r="B2" s="5" t="s">
        <v>1</v>
      </c>
      <c r="C2" s="302" t="s">
        <v>283</v>
      </c>
    </row>
    <row r="3" spans="1:11" ht="15.75" x14ac:dyDescent="0.25">
      <c r="B3" s="6" t="s">
        <v>2</v>
      </c>
      <c r="C3" s="302" t="s">
        <v>284</v>
      </c>
    </row>
    <row r="4" spans="1:11" x14ac:dyDescent="0.2">
      <c r="B4" s="6" t="s">
        <v>3</v>
      </c>
      <c r="C4" s="303">
        <v>35720115</v>
      </c>
      <c r="E4" s="7" t="s">
        <v>4</v>
      </c>
      <c r="F4" s="7" t="s">
        <v>286</v>
      </c>
    </row>
    <row r="5" spans="1:11" ht="14.25" x14ac:dyDescent="0.2">
      <c r="B5" s="6" t="s">
        <v>5</v>
      </c>
      <c r="C5" s="304">
        <v>2020228144</v>
      </c>
      <c r="E5" s="7"/>
      <c r="F5" s="7"/>
    </row>
    <row r="6" spans="1:11" ht="15.75" x14ac:dyDescent="0.25">
      <c r="B6" s="8" t="s">
        <v>6</v>
      </c>
      <c r="C6" s="9"/>
      <c r="D6" s="311" t="s">
        <v>285</v>
      </c>
      <c r="E6" s="311"/>
      <c r="G6" s="10" t="s">
        <v>7</v>
      </c>
      <c r="H6" s="11" t="s">
        <v>292</v>
      </c>
    </row>
    <row r="7" spans="1:11" ht="15.75" x14ac:dyDescent="0.25">
      <c r="B7" s="8"/>
      <c r="C7" s="9"/>
      <c r="D7" s="12"/>
      <c r="E7" s="9"/>
      <c r="G7" s="10"/>
      <c r="H7" s="11"/>
    </row>
    <row r="8" spans="1:11" ht="16.5" x14ac:dyDescent="0.25">
      <c r="A8" s="13"/>
      <c r="B8" s="14" t="s">
        <v>9</v>
      </c>
      <c r="F8" s="15">
        <v>44196</v>
      </c>
      <c r="I8" s="15"/>
    </row>
    <row r="9" spans="1:11" x14ac:dyDescent="0.2">
      <c r="B9" s="13"/>
      <c r="C9" s="13"/>
    </row>
    <row r="11" spans="1:11" x14ac:dyDescent="0.2">
      <c r="B11" s="1" t="s">
        <v>10</v>
      </c>
      <c r="C11" s="1" t="s">
        <v>291</v>
      </c>
    </row>
    <row r="13" spans="1:11" ht="24.75" customHeight="1" x14ac:dyDescent="0.2">
      <c r="B13" s="16" t="s">
        <v>11</v>
      </c>
      <c r="C13" s="16"/>
      <c r="E13" s="13"/>
      <c r="F13" s="13"/>
      <c r="G13" s="13"/>
      <c r="H13" s="13"/>
      <c r="I13" s="17">
        <v>2254.5</v>
      </c>
      <c r="J13" s="18"/>
    </row>
    <row r="14" spans="1:11" ht="14.25" customHeight="1" x14ac:dyDescent="0.2">
      <c r="B14" s="16" t="s">
        <v>12</v>
      </c>
      <c r="C14" s="16"/>
      <c r="D14" s="1" t="s">
        <v>13</v>
      </c>
      <c r="E14" s="13"/>
      <c r="F14" s="13"/>
      <c r="G14" s="13"/>
      <c r="H14" s="13"/>
      <c r="I14" s="17">
        <v>1591.93</v>
      </c>
      <c r="J14" s="18"/>
      <c r="K14" s="17"/>
    </row>
    <row r="15" spans="1:11" ht="14.25" customHeight="1" x14ac:dyDescent="0.2">
      <c r="B15" s="16" t="s">
        <v>14</v>
      </c>
      <c r="C15" s="16"/>
      <c r="E15" s="13"/>
      <c r="F15" s="13"/>
      <c r="G15" s="13"/>
      <c r="H15" s="13"/>
      <c r="I15" s="17">
        <v>150.18</v>
      </c>
      <c r="J15" s="18"/>
    </row>
    <row r="16" spans="1:11" ht="14.25" customHeight="1" x14ac:dyDescent="0.2">
      <c r="B16" s="16" t="s">
        <v>15</v>
      </c>
      <c r="C16" s="16"/>
      <c r="E16" s="13"/>
      <c r="F16" s="13"/>
      <c r="G16" s="13"/>
      <c r="H16" s="13"/>
      <c r="I16" s="19">
        <f>I14-I15</f>
        <v>1441.75</v>
      </c>
      <c r="J16" s="18"/>
    </row>
    <row r="17" spans="2:13" ht="14.25" customHeight="1" x14ac:dyDescent="0.2">
      <c r="B17" s="20" t="s">
        <v>16</v>
      </c>
      <c r="C17" s="20"/>
      <c r="I17" s="21">
        <f>I13-I14</f>
        <v>662.56999999999994</v>
      </c>
      <c r="J17" s="18"/>
    </row>
    <row r="18" spans="2:13" ht="14.25" customHeight="1" x14ac:dyDescent="0.2">
      <c r="B18" s="16" t="s">
        <v>17</v>
      </c>
      <c r="C18" s="16"/>
      <c r="D18" s="13"/>
      <c r="E18" s="13"/>
      <c r="F18" s="13"/>
      <c r="G18" s="13"/>
      <c r="H18" s="13"/>
      <c r="I18" s="19">
        <f>I13-I16</f>
        <v>812.75</v>
      </c>
      <c r="J18" s="18"/>
    </row>
    <row r="19" spans="2:13" ht="14.25" customHeight="1" x14ac:dyDescent="0.2">
      <c r="B19" s="16"/>
      <c r="C19" s="16"/>
      <c r="D19" s="13"/>
      <c r="E19" s="13"/>
      <c r="F19" s="13"/>
      <c r="G19" s="13"/>
      <c r="H19" s="13"/>
      <c r="I19" s="17"/>
      <c r="J19" s="18"/>
    </row>
    <row r="20" spans="2:13" ht="15" x14ac:dyDescent="0.25">
      <c r="B20" s="22" t="s">
        <v>18</v>
      </c>
      <c r="C20" s="22"/>
      <c r="I20" s="18"/>
      <c r="J20" s="18"/>
      <c r="L20" s="23"/>
      <c r="M20" s="23"/>
    </row>
    <row r="21" spans="2:13" ht="7.5" customHeight="1" x14ac:dyDescent="0.2">
      <c r="I21" s="18"/>
      <c r="J21" s="18"/>
      <c r="L21" s="24"/>
      <c r="M21" s="24"/>
    </row>
    <row r="22" spans="2:13" x14ac:dyDescent="0.2">
      <c r="C22" s="25" t="s">
        <v>19</v>
      </c>
      <c r="D22" s="1" t="s">
        <v>20</v>
      </c>
      <c r="H22" s="20" t="s">
        <v>21</v>
      </c>
      <c r="I22" s="26">
        <v>0</v>
      </c>
      <c r="J22" s="18"/>
      <c r="K22" s="27"/>
      <c r="L22" s="28"/>
      <c r="M22" s="28"/>
    </row>
    <row r="23" spans="2:13" x14ac:dyDescent="0.2">
      <c r="C23" s="25" t="s">
        <v>19</v>
      </c>
      <c r="D23" s="1" t="s">
        <v>22</v>
      </c>
      <c r="H23" s="20" t="s">
        <v>23</v>
      </c>
      <c r="I23" s="26">
        <v>0</v>
      </c>
      <c r="J23" s="18"/>
      <c r="K23" s="27"/>
      <c r="L23" s="28"/>
      <c r="M23" s="28"/>
    </row>
    <row r="24" spans="2:13" x14ac:dyDescent="0.2">
      <c r="C24" s="25" t="s">
        <v>24</v>
      </c>
      <c r="D24" s="1" t="s">
        <v>25</v>
      </c>
      <c r="H24" s="20" t="s">
        <v>23</v>
      </c>
      <c r="I24" s="26">
        <v>0</v>
      </c>
      <c r="L24" s="28"/>
      <c r="M24" s="28"/>
    </row>
    <row r="25" spans="2:13" x14ac:dyDescent="0.2">
      <c r="C25" s="25" t="s">
        <v>26</v>
      </c>
      <c r="D25" s="1" t="s">
        <v>27</v>
      </c>
      <c r="G25" s="29">
        <v>0</v>
      </c>
      <c r="L25" s="30"/>
      <c r="M25" s="28"/>
    </row>
    <row r="26" spans="2:13" x14ac:dyDescent="0.2">
      <c r="C26" s="25"/>
      <c r="D26" s="1" t="s">
        <v>28</v>
      </c>
      <c r="F26" s="1" t="s">
        <v>29</v>
      </c>
      <c r="G26" s="31">
        <v>0</v>
      </c>
      <c r="H26" s="20"/>
      <c r="I26" s="26"/>
      <c r="L26" s="30"/>
      <c r="M26" s="28"/>
    </row>
    <row r="27" spans="2:13" x14ac:dyDescent="0.2">
      <c r="C27" s="25"/>
      <c r="F27" s="1" t="s">
        <v>30</v>
      </c>
      <c r="H27" s="20" t="s">
        <v>31</v>
      </c>
      <c r="I27" s="26">
        <f>G25-G26</f>
        <v>0</v>
      </c>
      <c r="L27" s="30"/>
      <c r="M27" s="28"/>
    </row>
    <row r="28" spans="2:13" x14ac:dyDescent="0.2">
      <c r="C28" s="25" t="s">
        <v>32</v>
      </c>
      <c r="D28" s="1" t="s">
        <v>33</v>
      </c>
      <c r="H28" s="20" t="s">
        <v>34</v>
      </c>
      <c r="I28" s="26">
        <v>0</v>
      </c>
      <c r="L28" s="28"/>
      <c r="M28" s="28"/>
    </row>
    <row r="29" spans="2:13" x14ac:dyDescent="0.2">
      <c r="C29" s="25" t="s">
        <v>35</v>
      </c>
      <c r="D29" s="1" t="s">
        <v>36</v>
      </c>
      <c r="H29" s="20" t="s">
        <v>37</v>
      </c>
      <c r="I29" s="26">
        <v>0</v>
      </c>
      <c r="K29" s="27"/>
      <c r="L29" s="28"/>
      <c r="M29" s="28"/>
    </row>
    <row r="30" spans="2:13" x14ac:dyDescent="0.2">
      <c r="C30" s="25" t="s">
        <v>38</v>
      </c>
      <c r="D30" s="1" t="s">
        <v>39</v>
      </c>
      <c r="H30" s="20" t="s">
        <v>37</v>
      </c>
      <c r="I30" s="26">
        <v>0</v>
      </c>
      <c r="L30" s="30"/>
      <c r="M30" s="28"/>
    </row>
    <row r="31" spans="2:13" x14ac:dyDescent="0.2">
      <c r="C31" s="25" t="s">
        <v>26</v>
      </c>
      <c r="D31" s="1" t="s">
        <v>40</v>
      </c>
      <c r="H31" s="20" t="s">
        <v>41</v>
      </c>
      <c r="I31" s="26">
        <v>0</v>
      </c>
      <c r="L31" s="30"/>
      <c r="M31" s="28"/>
    </row>
    <row r="32" spans="2:13" x14ac:dyDescent="0.2">
      <c r="C32" s="25" t="s">
        <v>184</v>
      </c>
      <c r="D32" s="1" t="s">
        <v>42</v>
      </c>
      <c r="H32" s="20" t="s">
        <v>43</v>
      </c>
      <c r="I32" s="26">
        <v>0</v>
      </c>
      <c r="L32" s="28"/>
      <c r="M32" s="28"/>
    </row>
    <row r="33" spans="3:13" x14ac:dyDescent="0.2">
      <c r="C33" s="25">
        <v>501099</v>
      </c>
      <c r="D33" s="1" t="s">
        <v>44</v>
      </c>
      <c r="H33" s="20" t="s">
        <v>45</v>
      </c>
      <c r="I33" s="26">
        <v>49</v>
      </c>
      <c r="K33" s="27"/>
      <c r="L33" s="28"/>
      <c r="M33" s="28"/>
    </row>
    <row r="34" spans="3:13" x14ac:dyDescent="0.2">
      <c r="C34" s="25" t="s">
        <v>46</v>
      </c>
      <c r="D34" s="1" t="s">
        <v>47</v>
      </c>
      <c r="H34" s="20" t="s">
        <v>45</v>
      </c>
      <c r="I34" s="26">
        <v>0</v>
      </c>
      <c r="L34" s="28"/>
      <c r="M34" s="28"/>
    </row>
    <row r="35" spans="3:13" x14ac:dyDescent="0.2">
      <c r="C35" s="25" t="s">
        <v>184</v>
      </c>
      <c r="D35" s="1" t="s">
        <v>48</v>
      </c>
      <c r="H35" s="20" t="s">
        <v>45</v>
      </c>
      <c r="I35" s="26">
        <v>0</v>
      </c>
      <c r="L35" s="28"/>
      <c r="M35" s="30"/>
    </row>
    <row r="36" spans="3:13" x14ac:dyDescent="0.2">
      <c r="C36" s="25" t="s">
        <v>49</v>
      </c>
      <c r="D36" s="1" t="s">
        <v>50</v>
      </c>
      <c r="H36" s="20" t="s">
        <v>45</v>
      </c>
      <c r="I36" s="26">
        <v>0</v>
      </c>
      <c r="L36" s="28"/>
      <c r="M36" s="30"/>
    </row>
    <row r="37" spans="3:13" x14ac:dyDescent="0.2">
      <c r="C37" s="25" t="s">
        <v>287</v>
      </c>
      <c r="D37" s="1" t="s">
        <v>51</v>
      </c>
      <c r="H37" s="20" t="s">
        <v>45</v>
      </c>
      <c r="I37" s="26">
        <v>0</v>
      </c>
      <c r="L37" s="28"/>
      <c r="M37" s="30"/>
    </row>
    <row r="38" spans="3:13" x14ac:dyDescent="0.2">
      <c r="C38" s="25" t="s">
        <v>288</v>
      </c>
      <c r="D38" s="1" t="s">
        <v>52</v>
      </c>
      <c r="H38" s="20" t="s">
        <v>45</v>
      </c>
      <c r="I38" s="26">
        <v>0</v>
      </c>
      <c r="K38" s="32"/>
      <c r="L38" s="30"/>
      <c r="M38" s="30"/>
    </row>
    <row r="39" spans="3:13" x14ac:dyDescent="0.2">
      <c r="C39" s="25" t="s">
        <v>53</v>
      </c>
      <c r="D39" s="1" t="s">
        <v>54</v>
      </c>
      <c r="H39" s="20" t="s">
        <v>45</v>
      </c>
      <c r="I39" s="26">
        <v>0</v>
      </c>
      <c r="L39" s="30"/>
      <c r="M39" s="30"/>
    </row>
    <row r="40" spans="3:13" x14ac:dyDescent="0.2">
      <c r="C40" s="25" t="s">
        <v>123</v>
      </c>
      <c r="D40" s="1" t="s">
        <v>55</v>
      </c>
      <c r="H40" s="20" t="s">
        <v>45</v>
      </c>
      <c r="I40" s="26">
        <v>139.44</v>
      </c>
      <c r="L40" s="30"/>
      <c r="M40" s="30"/>
    </row>
    <row r="41" spans="3:13" x14ac:dyDescent="0.2">
      <c r="G41" s="33" t="s">
        <v>56</v>
      </c>
      <c r="H41" s="34">
        <f>+I33+I34+I35+I36+I37+I38+I39+I40</f>
        <v>188.44</v>
      </c>
      <c r="I41" s="18"/>
      <c r="L41" s="23"/>
    </row>
    <row r="42" spans="3:13" x14ac:dyDescent="0.2">
      <c r="I42" s="17"/>
      <c r="M42" s="23"/>
    </row>
    <row r="43" spans="3:13" x14ac:dyDescent="0.2">
      <c r="D43" s="35" t="s">
        <v>57</v>
      </c>
      <c r="I43" s="17"/>
      <c r="L43" s="23"/>
      <c r="M43" s="23"/>
    </row>
    <row r="44" spans="3:13" x14ac:dyDescent="0.2">
      <c r="D44" s="36" t="s">
        <v>58</v>
      </c>
      <c r="F44" s="18">
        <v>26</v>
      </c>
      <c r="I44" s="18"/>
      <c r="L44" s="23"/>
      <c r="M44" s="23"/>
    </row>
    <row r="45" spans="3:13" x14ac:dyDescent="0.2">
      <c r="D45" s="36" t="s">
        <v>59</v>
      </c>
      <c r="F45" s="18">
        <v>150</v>
      </c>
      <c r="I45" s="18"/>
      <c r="L45" s="23"/>
      <c r="M45" s="23"/>
    </row>
    <row r="46" spans="3:13" x14ac:dyDescent="0.2">
      <c r="D46" s="36" t="s">
        <v>60</v>
      </c>
      <c r="F46" s="18">
        <v>0</v>
      </c>
      <c r="I46" s="18"/>
      <c r="L46" s="23"/>
      <c r="M46" s="23"/>
    </row>
    <row r="47" spans="3:13" x14ac:dyDescent="0.2">
      <c r="D47" s="36" t="s">
        <v>61</v>
      </c>
      <c r="F47" s="18">
        <v>0</v>
      </c>
      <c r="I47" s="18"/>
      <c r="L47" s="23"/>
      <c r="M47" s="23"/>
    </row>
    <row r="48" spans="3:13" ht="13.5" thickBot="1" x14ac:dyDescent="0.25">
      <c r="D48" s="35" t="s">
        <v>62</v>
      </c>
      <c r="F48" s="37">
        <f>SUM(F44:F47)</f>
        <v>176</v>
      </c>
      <c r="H48" s="38" t="s">
        <v>63</v>
      </c>
      <c r="I48" s="17">
        <f>F48</f>
        <v>176</v>
      </c>
      <c r="L48" s="23"/>
      <c r="M48" s="23"/>
    </row>
    <row r="49" spans="1:15" x14ac:dyDescent="0.2">
      <c r="B49" s="35" t="s">
        <v>64</v>
      </c>
      <c r="C49" s="35"/>
      <c r="E49" s="39"/>
      <c r="G49" s="18"/>
      <c r="H49" s="18"/>
      <c r="I49" s="18"/>
      <c r="J49" s="26"/>
      <c r="L49" s="30"/>
    </row>
    <row r="50" spans="1:15" x14ac:dyDescent="0.2">
      <c r="B50" s="36" t="s">
        <v>65</v>
      </c>
      <c r="C50" s="36"/>
      <c r="E50" s="39"/>
      <c r="G50" s="40">
        <v>0</v>
      </c>
      <c r="H50" s="18"/>
      <c r="I50" s="18"/>
      <c r="J50" s="26"/>
      <c r="L50" s="30"/>
    </row>
    <row r="51" spans="1:15" x14ac:dyDescent="0.2">
      <c r="B51" s="36" t="s">
        <v>66</v>
      </c>
      <c r="C51" s="36"/>
      <c r="E51" s="39"/>
      <c r="G51" s="40">
        <v>0</v>
      </c>
      <c r="H51" s="18"/>
      <c r="I51" s="18"/>
      <c r="J51" s="26"/>
      <c r="L51" s="30"/>
    </row>
    <row r="52" spans="1:15" x14ac:dyDescent="0.2">
      <c r="B52" s="1" t="s">
        <v>67</v>
      </c>
      <c r="G52" s="41">
        <v>0</v>
      </c>
      <c r="J52" s="17"/>
      <c r="M52" s="23"/>
    </row>
    <row r="53" spans="1:15" x14ac:dyDescent="0.2">
      <c r="B53" s="1" t="s">
        <v>68</v>
      </c>
      <c r="G53" s="42">
        <f>ROUND((I18+G51+G52)*0.25,2)</f>
        <v>203.19</v>
      </c>
      <c r="J53" s="17"/>
      <c r="M53" s="23"/>
    </row>
    <row r="54" spans="1:15" x14ac:dyDescent="0.2">
      <c r="B54" s="13" t="s">
        <v>69</v>
      </c>
      <c r="C54" s="13"/>
      <c r="D54" s="13"/>
      <c r="E54" s="13"/>
      <c r="F54" s="13"/>
      <c r="G54" s="43">
        <f>IF(G50&lt;=0,0,IF(G50&gt;G53,G50-(IF(G53&lt;0,0,G53))))</f>
        <v>0</v>
      </c>
      <c r="H54" s="20" t="s">
        <v>70</v>
      </c>
      <c r="I54" s="17">
        <f>G54</f>
        <v>0</v>
      </c>
      <c r="L54" s="23"/>
      <c r="M54" s="23"/>
    </row>
    <row r="55" spans="1:15" ht="11.25" customHeight="1" x14ac:dyDescent="0.2">
      <c r="B55" s="13"/>
      <c r="C55" s="13"/>
      <c r="D55" s="13"/>
      <c r="E55" s="13"/>
      <c r="F55" s="13"/>
      <c r="G55" s="44"/>
      <c r="H55" s="20"/>
      <c r="I55" s="17"/>
      <c r="L55" s="23"/>
      <c r="M55" s="23"/>
      <c r="O55" s="15"/>
    </row>
    <row r="56" spans="1:15" x14ac:dyDescent="0.2">
      <c r="B56" s="35"/>
      <c r="C56" s="35"/>
      <c r="G56" s="38"/>
      <c r="H56" s="45" t="s">
        <v>71</v>
      </c>
      <c r="I56" s="17">
        <f>SUM(I22:I54)</f>
        <v>364.44</v>
      </c>
      <c r="L56" s="23"/>
      <c r="M56" s="23"/>
    </row>
    <row r="57" spans="1:15" x14ac:dyDescent="0.2">
      <c r="B57" s="1" t="s">
        <v>72</v>
      </c>
      <c r="H57" s="38"/>
      <c r="I57" s="17"/>
      <c r="M57" s="23"/>
    </row>
    <row r="58" spans="1:15" x14ac:dyDescent="0.2">
      <c r="B58" s="35" t="s">
        <v>73</v>
      </c>
      <c r="C58" s="35"/>
      <c r="F58" s="18">
        <v>0</v>
      </c>
      <c r="H58" s="38"/>
      <c r="M58" s="23"/>
    </row>
    <row r="59" spans="1:15" x14ac:dyDescent="0.2">
      <c r="B59" s="35" t="s">
        <v>74</v>
      </c>
      <c r="C59" s="35"/>
      <c r="F59" s="18">
        <v>0</v>
      </c>
      <c r="H59" s="38"/>
      <c r="M59" s="23"/>
    </row>
    <row r="60" spans="1:15" x14ac:dyDescent="0.2">
      <c r="B60" s="35" t="s">
        <v>289</v>
      </c>
      <c r="C60" s="35"/>
      <c r="F60" s="18">
        <v>0</v>
      </c>
      <c r="H60" s="38"/>
      <c r="L60" s="23"/>
      <c r="M60" s="23"/>
    </row>
    <row r="61" spans="1:15" x14ac:dyDescent="0.2">
      <c r="B61" s="35"/>
      <c r="C61" s="35"/>
      <c r="F61" s="18">
        <v>0</v>
      </c>
      <c r="H61" s="38"/>
      <c r="L61" s="23"/>
      <c r="M61" s="23"/>
    </row>
    <row r="62" spans="1:15" x14ac:dyDescent="0.2">
      <c r="B62" s="35"/>
      <c r="C62" s="35"/>
      <c r="F62" s="18">
        <v>0</v>
      </c>
      <c r="H62" s="38"/>
      <c r="L62" s="23"/>
      <c r="M62" s="23"/>
    </row>
    <row r="63" spans="1:15" x14ac:dyDescent="0.2">
      <c r="B63" s="35" t="s">
        <v>75</v>
      </c>
      <c r="C63" s="35"/>
      <c r="F63" s="18">
        <v>0</v>
      </c>
      <c r="H63" s="38"/>
      <c r="L63" s="23"/>
      <c r="M63" s="23"/>
    </row>
    <row r="64" spans="1:15" x14ac:dyDescent="0.2">
      <c r="A64" s="1" t="s">
        <v>76</v>
      </c>
      <c r="B64" s="35" t="s">
        <v>77</v>
      </c>
      <c r="C64" s="35"/>
      <c r="F64" s="18">
        <v>0</v>
      </c>
      <c r="H64" s="38"/>
      <c r="L64" s="23"/>
      <c r="M64" s="23"/>
    </row>
    <row r="65" spans="1:15" x14ac:dyDescent="0.2">
      <c r="A65" s="1" t="s">
        <v>78</v>
      </c>
      <c r="B65" s="35" t="s">
        <v>79</v>
      </c>
      <c r="C65" s="35"/>
      <c r="F65" s="18">
        <v>0</v>
      </c>
      <c r="H65" s="38"/>
      <c r="L65" s="23"/>
      <c r="M65" s="23"/>
    </row>
    <row r="66" spans="1:15" s="9" customFormat="1" x14ac:dyDescent="0.2">
      <c r="B66" s="35" t="s">
        <v>80</v>
      </c>
      <c r="C66" s="35"/>
      <c r="D66" s="1"/>
      <c r="E66" s="1"/>
      <c r="F66" s="18">
        <v>0</v>
      </c>
      <c r="G66" s="1"/>
      <c r="H66" s="38"/>
      <c r="I66" s="1"/>
      <c r="J66" s="1"/>
      <c r="K66" s="1"/>
      <c r="L66" s="23"/>
    </row>
    <row r="67" spans="1:15" s="9" customFormat="1" ht="13.5" thickBot="1" x14ac:dyDescent="0.25">
      <c r="B67" s="35"/>
      <c r="C67" s="35"/>
      <c r="D67" s="1"/>
      <c r="E67" s="1"/>
      <c r="F67" s="46">
        <f>SUM(F58:F66)</f>
        <v>0</v>
      </c>
      <c r="G67" s="1"/>
      <c r="H67" s="45" t="s">
        <v>81</v>
      </c>
      <c r="I67" s="17">
        <f>F67</f>
        <v>0</v>
      </c>
      <c r="J67" s="1"/>
      <c r="K67" s="1"/>
      <c r="L67" s="23"/>
      <c r="M67" s="15"/>
      <c r="N67" s="15"/>
      <c r="O67" s="15"/>
    </row>
    <row r="68" spans="1:15" s="9" customFormat="1" x14ac:dyDescent="0.2">
      <c r="B68" s="13" t="s">
        <v>82</v>
      </c>
      <c r="C68" s="13"/>
      <c r="D68" s="1"/>
      <c r="E68" s="1"/>
      <c r="F68" s="1"/>
      <c r="G68" s="1"/>
      <c r="H68" s="1"/>
      <c r="I68" s="17"/>
      <c r="J68" s="1"/>
      <c r="K68" s="1"/>
      <c r="L68" s="23"/>
      <c r="M68" s="15"/>
      <c r="N68" s="15"/>
      <c r="O68" s="15"/>
    </row>
    <row r="69" spans="1:15" s="9" customFormat="1" x14ac:dyDescent="0.2">
      <c r="B69" s="47" t="s">
        <v>83</v>
      </c>
      <c r="C69" s="48"/>
      <c r="D69" s="48"/>
      <c r="E69" s="48"/>
      <c r="F69" s="49">
        <v>0</v>
      </c>
      <c r="G69" s="1"/>
      <c r="H69" s="1"/>
      <c r="I69" s="18"/>
      <c r="J69" s="1"/>
      <c r="K69" s="1"/>
      <c r="L69" s="23"/>
      <c r="O69" s="15"/>
    </row>
    <row r="70" spans="1:15" x14ac:dyDescent="0.2">
      <c r="B70" s="50" t="s">
        <v>84</v>
      </c>
      <c r="F70" s="51">
        <v>0</v>
      </c>
      <c r="I70" s="18"/>
      <c r="L70" s="23"/>
      <c r="M70" s="23"/>
      <c r="O70" s="15"/>
    </row>
    <row r="71" spans="1:15" x14ac:dyDescent="0.2">
      <c r="B71" s="50" t="s">
        <v>85</v>
      </c>
      <c r="F71" s="52">
        <f>F69*0.2</f>
        <v>0</v>
      </c>
      <c r="I71" s="18"/>
      <c r="L71" s="23"/>
      <c r="M71" s="30"/>
    </row>
    <row r="72" spans="1:15" x14ac:dyDescent="0.2">
      <c r="B72" s="53"/>
      <c r="C72" s="54"/>
      <c r="D72" s="55"/>
      <c r="E72" s="55" t="s">
        <v>86</v>
      </c>
      <c r="F72" s="56">
        <f>IF(F71&lt;F70,F70-F71,0)</f>
        <v>0</v>
      </c>
      <c r="I72" s="17">
        <f>F72</f>
        <v>0</v>
      </c>
      <c r="L72" s="23"/>
      <c r="M72" s="30"/>
    </row>
    <row r="73" spans="1:15" x14ac:dyDescent="0.2">
      <c r="B73" s="57"/>
      <c r="C73" s="57"/>
      <c r="F73" s="58"/>
      <c r="I73" s="17"/>
      <c r="L73" s="23"/>
      <c r="M73" s="30"/>
    </row>
    <row r="74" spans="1:15" x14ac:dyDescent="0.2">
      <c r="I74" s="17">
        <v>0</v>
      </c>
      <c r="L74" s="23"/>
    </row>
    <row r="75" spans="1:15" x14ac:dyDescent="0.2">
      <c r="B75" s="59" t="s">
        <v>87</v>
      </c>
      <c r="C75" s="59"/>
      <c r="D75" s="9"/>
      <c r="E75" s="9" t="s">
        <v>88</v>
      </c>
      <c r="F75" s="9"/>
      <c r="G75" s="9"/>
      <c r="H75" s="60" t="s">
        <v>89</v>
      </c>
      <c r="I75" s="9"/>
      <c r="J75" s="17"/>
      <c r="K75" s="61"/>
      <c r="L75" s="9"/>
    </row>
    <row r="76" spans="1:15" ht="38.25" x14ac:dyDescent="0.2">
      <c r="B76" s="59"/>
      <c r="C76" s="62" t="s">
        <v>90</v>
      </c>
      <c r="D76" s="63" t="s">
        <v>91</v>
      </c>
      <c r="E76" s="9"/>
      <c r="F76" s="9"/>
      <c r="G76" s="64" t="s">
        <v>92</v>
      </c>
      <c r="H76" s="65">
        <v>43465</v>
      </c>
      <c r="I76" s="9"/>
      <c r="J76" s="17"/>
      <c r="K76" s="61"/>
      <c r="L76" s="9"/>
    </row>
    <row r="77" spans="1:15" x14ac:dyDescent="0.2">
      <c r="B77" s="66" t="s">
        <v>93</v>
      </c>
      <c r="C77" s="67">
        <f>D77-359</f>
        <v>43477</v>
      </c>
      <c r="D77" s="68">
        <f>E1-360</f>
        <v>43836</v>
      </c>
      <c r="E77" s="69">
        <v>0</v>
      </c>
      <c r="F77" s="70">
        <v>0.2</v>
      </c>
      <c r="G77" s="71">
        <f>ROUND(E77*F77,2)</f>
        <v>0</v>
      </c>
      <c r="H77" s="72" t="s">
        <v>94</v>
      </c>
      <c r="I77" s="73">
        <f>G77</f>
        <v>0</v>
      </c>
      <c r="J77" s="9"/>
      <c r="K77" s="74"/>
      <c r="L77" s="15"/>
      <c r="M77" s="23"/>
    </row>
    <row r="78" spans="1:15" x14ac:dyDescent="0.2">
      <c r="B78" s="75" t="s">
        <v>93</v>
      </c>
      <c r="C78" s="76">
        <f>D78-359</f>
        <v>43117</v>
      </c>
      <c r="D78" s="77">
        <f>C77-1</f>
        <v>43476</v>
      </c>
      <c r="E78" s="26">
        <v>0</v>
      </c>
      <c r="F78" s="39">
        <v>0.5</v>
      </c>
      <c r="G78" s="21">
        <f>ROUND(E78*F78,2)</f>
        <v>0</v>
      </c>
      <c r="H78" s="78">
        <v>0</v>
      </c>
      <c r="I78" s="79">
        <f>G78-H78</f>
        <v>0</v>
      </c>
      <c r="J78" s="9"/>
      <c r="K78" s="74"/>
      <c r="L78" s="15"/>
      <c r="M78" s="23"/>
    </row>
    <row r="79" spans="1:15" x14ac:dyDescent="0.2">
      <c r="B79" s="80" t="s">
        <v>93</v>
      </c>
      <c r="C79" s="81">
        <f>D79-359</f>
        <v>42757</v>
      </c>
      <c r="D79" s="82">
        <f>C78-1</f>
        <v>43116</v>
      </c>
      <c r="E79" s="83">
        <v>0</v>
      </c>
      <c r="F79" s="84">
        <v>1</v>
      </c>
      <c r="G79" s="85">
        <f>ROUND(E79*F79,2)</f>
        <v>0</v>
      </c>
      <c r="H79" s="86">
        <v>0</v>
      </c>
      <c r="I79" s="87">
        <f>G79-H79</f>
        <v>0</v>
      </c>
      <c r="J79" s="9"/>
      <c r="K79" s="74"/>
      <c r="L79" s="9"/>
      <c r="M79" s="23"/>
    </row>
    <row r="80" spans="1:15" x14ac:dyDescent="0.2">
      <c r="B80" s="88" t="s">
        <v>95</v>
      </c>
      <c r="C80" s="89"/>
      <c r="D80" s="90">
        <f>C79-1</f>
        <v>42756</v>
      </c>
      <c r="E80" s="91">
        <v>0</v>
      </c>
      <c r="F80" s="92">
        <v>1</v>
      </c>
      <c r="G80" s="85">
        <f>ROUND(E80*F80,2)</f>
        <v>0</v>
      </c>
      <c r="H80" s="93">
        <v>0</v>
      </c>
      <c r="I80" s="87">
        <f>G80-H80</f>
        <v>0</v>
      </c>
      <c r="J80" s="9"/>
      <c r="K80" s="74"/>
      <c r="L80" s="9"/>
      <c r="M80" s="23"/>
    </row>
    <row r="81" spans="2:13" x14ac:dyDescent="0.2">
      <c r="E81" s="18">
        <f>SUM(E77:E80)</f>
        <v>0</v>
      </c>
      <c r="F81" s="18"/>
      <c r="G81" s="17">
        <f>SUM(G77:G80)</f>
        <v>0</v>
      </c>
      <c r="H81" s="18">
        <f>SUM(H77:H80)</f>
        <v>0</v>
      </c>
      <c r="I81" s="18"/>
      <c r="J81" s="18">
        <f>SUM(I77:I80)</f>
        <v>0</v>
      </c>
      <c r="K81" s="74"/>
      <c r="L81" s="23"/>
      <c r="M81" s="23"/>
    </row>
    <row r="82" spans="2:13" x14ac:dyDescent="0.2">
      <c r="F82" s="94" t="s">
        <v>96</v>
      </c>
      <c r="G82" s="56">
        <f>J371</f>
        <v>0</v>
      </c>
      <c r="H82" s="1" t="s">
        <v>97</v>
      </c>
      <c r="I82" s="18"/>
      <c r="L82" s="23"/>
      <c r="M82" s="95"/>
    </row>
    <row r="83" spans="2:13" x14ac:dyDescent="0.2">
      <c r="C83" s="1" t="s">
        <v>98</v>
      </c>
      <c r="I83" s="17"/>
      <c r="K83" s="95"/>
      <c r="L83" s="23"/>
      <c r="M83" s="23"/>
    </row>
    <row r="84" spans="2:13" x14ac:dyDescent="0.2">
      <c r="B84" s="57"/>
      <c r="D84" s="1" t="s">
        <v>99</v>
      </c>
      <c r="F84" s="96">
        <f>F8</f>
        <v>44196</v>
      </c>
      <c r="G84" s="18">
        <v>0</v>
      </c>
      <c r="H84" s="15"/>
      <c r="I84" s="18"/>
      <c r="K84" s="95"/>
      <c r="L84" s="23"/>
      <c r="M84" s="23"/>
    </row>
    <row r="85" spans="2:13" x14ac:dyDescent="0.2">
      <c r="B85" s="57"/>
      <c r="D85" s="97" t="s">
        <v>100</v>
      </c>
      <c r="F85" s="96">
        <f>E1</f>
        <v>44196</v>
      </c>
      <c r="G85" s="98">
        <v>0</v>
      </c>
      <c r="H85" s="15"/>
      <c r="I85" s="18"/>
      <c r="K85" s="95"/>
      <c r="L85" s="23"/>
      <c r="M85" s="23"/>
    </row>
    <row r="86" spans="2:13" x14ac:dyDescent="0.2">
      <c r="B86" s="57"/>
      <c r="D86" s="1" t="s">
        <v>86</v>
      </c>
      <c r="G86" s="18">
        <f>G84-G85</f>
        <v>0</v>
      </c>
      <c r="L86" s="95"/>
      <c r="M86" s="23"/>
    </row>
    <row r="87" spans="2:13" x14ac:dyDescent="0.2">
      <c r="I87" s="18"/>
      <c r="L87" s="23"/>
      <c r="M87" s="23"/>
    </row>
    <row r="88" spans="2:13" x14ac:dyDescent="0.2">
      <c r="G88" s="99"/>
      <c r="I88" s="18"/>
      <c r="L88" s="23"/>
      <c r="M88" s="23"/>
    </row>
    <row r="89" spans="2:13" x14ac:dyDescent="0.2">
      <c r="E89" s="100" t="s">
        <v>101</v>
      </c>
      <c r="F89" s="100"/>
      <c r="G89" s="101">
        <v>0</v>
      </c>
      <c r="I89" s="17">
        <f>G86</f>
        <v>0</v>
      </c>
      <c r="L89" s="23"/>
      <c r="M89" s="23"/>
    </row>
    <row r="90" spans="2:13" x14ac:dyDescent="0.2">
      <c r="G90" s="26"/>
      <c r="I90" s="18"/>
      <c r="L90" s="23"/>
      <c r="M90" s="23"/>
    </row>
    <row r="91" spans="2:13" x14ac:dyDescent="0.2">
      <c r="B91" s="13" t="s">
        <v>102</v>
      </c>
      <c r="C91" s="13"/>
      <c r="I91" s="17"/>
      <c r="L91" s="23"/>
      <c r="M91" s="23"/>
    </row>
    <row r="92" spans="2:13" x14ac:dyDescent="0.2">
      <c r="B92" s="47" t="s">
        <v>103</v>
      </c>
      <c r="C92" s="48"/>
      <c r="D92" s="48"/>
      <c r="E92" s="48"/>
      <c r="F92" s="49">
        <v>0</v>
      </c>
      <c r="I92" s="17"/>
      <c r="L92" s="23"/>
      <c r="M92" s="23"/>
    </row>
    <row r="93" spans="2:13" x14ac:dyDescent="0.2">
      <c r="B93" s="50" t="s">
        <v>104</v>
      </c>
      <c r="F93" s="51">
        <v>0</v>
      </c>
      <c r="I93" s="17"/>
      <c r="L93" s="23"/>
      <c r="M93" s="23"/>
    </row>
    <row r="94" spans="2:13" x14ac:dyDescent="0.2">
      <c r="B94" s="53"/>
      <c r="C94" s="54"/>
      <c r="D94" s="55"/>
      <c r="E94" s="55" t="s">
        <v>86</v>
      </c>
      <c r="F94" s="56">
        <f>IF(F93&gt;F92,F93-F92,0)</f>
        <v>0</v>
      </c>
      <c r="H94" s="1" t="s">
        <v>105</v>
      </c>
      <c r="I94" s="17">
        <f>F94</f>
        <v>0</v>
      </c>
      <c r="L94" s="23"/>
      <c r="M94" s="23"/>
    </row>
    <row r="95" spans="2:13" x14ac:dyDescent="0.2">
      <c r="B95" s="57"/>
      <c r="C95" s="57"/>
      <c r="F95" s="58"/>
      <c r="I95" s="17"/>
      <c r="L95" s="23"/>
      <c r="M95" s="23"/>
    </row>
    <row r="96" spans="2:13" x14ac:dyDescent="0.2">
      <c r="B96" s="13" t="s">
        <v>106</v>
      </c>
      <c r="C96" s="13"/>
      <c r="I96" s="17"/>
      <c r="K96" s="95"/>
      <c r="L96" s="23"/>
      <c r="M96" s="23"/>
    </row>
    <row r="97" spans="2:13" x14ac:dyDescent="0.2">
      <c r="B97" s="57"/>
      <c r="D97" s="1" t="s">
        <v>107</v>
      </c>
      <c r="F97" s="96">
        <f>F8</f>
        <v>44196</v>
      </c>
      <c r="G97" s="18">
        <v>0</v>
      </c>
      <c r="I97" s="18"/>
      <c r="K97" s="95"/>
      <c r="L97" s="23"/>
      <c r="M97" s="23"/>
    </row>
    <row r="98" spans="2:13" x14ac:dyDescent="0.2">
      <c r="B98" s="57"/>
      <c r="D98" s="97" t="s">
        <v>108</v>
      </c>
      <c r="F98" s="96">
        <f>E1</f>
        <v>44196</v>
      </c>
      <c r="G98" s="98">
        <v>0</v>
      </c>
      <c r="I98" s="18"/>
      <c r="K98" s="95"/>
      <c r="L98" s="23"/>
      <c r="M98" s="23"/>
    </row>
    <row r="99" spans="2:13" x14ac:dyDescent="0.2">
      <c r="B99" s="57"/>
      <c r="D99" s="1" t="s">
        <v>86</v>
      </c>
      <c r="G99" s="21">
        <f>G98-G97</f>
        <v>0</v>
      </c>
      <c r="H99" s="1" t="s">
        <v>109</v>
      </c>
      <c r="I99" s="17">
        <f>G99</f>
        <v>0</v>
      </c>
      <c r="L99" s="95"/>
      <c r="M99" s="23"/>
    </row>
    <row r="100" spans="2:13" x14ac:dyDescent="0.2">
      <c r="I100" s="18"/>
      <c r="L100" s="23"/>
      <c r="M100" s="23"/>
    </row>
    <row r="101" spans="2:13" x14ac:dyDescent="0.2">
      <c r="B101" s="35"/>
      <c r="C101" s="35"/>
      <c r="I101" s="17"/>
      <c r="L101" s="23"/>
      <c r="M101" s="23"/>
    </row>
    <row r="102" spans="2:13" x14ac:dyDescent="0.2">
      <c r="B102" s="20" t="s">
        <v>110</v>
      </c>
      <c r="C102" s="20"/>
      <c r="I102" s="17"/>
      <c r="L102" s="23"/>
      <c r="M102" s="23"/>
    </row>
    <row r="103" spans="2:13" x14ac:dyDescent="0.2">
      <c r="B103" s="102"/>
      <c r="C103" s="102"/>
      <c r="D103" s="1" t="s">
        <v>111</v>
      </c>
      <c r="F103" s="96" t="s">
        <v>112</v>
      </c>
      <c r="G103" s="103">
        <v>0</v>
      </c>
      <c r="I103" s="18"/>
      <c r="L103" s="23"/>
      <c r="M103" s="23"/>
    </row>
    <row r="104" spans="2:13" x14ac:dyDescent="0.2">
      <c r="B104" s="102"/>
      <c r="C104" s="102"/>
      <c r="D104" s="1" t="s">
        <v>113</v>
      </c>
      <c r="F104" s="13" t="s">
        <v>114</v>
      </c>
      <c r="G104" s="103">
        <v>0</v>
      </c>
      <c r="I104" s="18"/>
      <c r="L104" s="23"/>
      <c r="M104" s="23"/>
    </row>
    <row r="105" spans="2:13" x14ac:dyDescent="0.2">
      <c r="B105" s="102"/>
      <c r="C105" s="102"/>
      <c r="D105" s="13" t="s">
        <v>115</v>
      </c>
      <c r="E105" s="58"/>
      <c r="F105" s="13"/>
      <c r="G105" s="104" t="s">
        <v>116</v>
      </c>
      <c r="H105" s="1" t="s">
        <v>117</v>
      </c>
      <c r="I105" s="18"/>
      <c r="L105" s="23"/>
      <c r="M105" s="23"/>
    </row>
    <row r="106" spans="2:13" x14ac:dyDescent="0.2">
      <c r="B106" s="105"/>
      <c r="C106" s="105"/>
      <c r="D106" s="1" t="s">
        <v>118</v>
      </c>
      <c r="E106" s="58"/>
      <c r="G106" s="103"/>
      <c r="H106" s="1" t="s">
        <v>119</v>
      </c>
      <c r="I106" s="17"/>
      <c r="L106" s="23"/>
      <c r="M106" s="23"/>
    </row>
    <row r="107" spans="2:13" ht="19.5" customHeight="1" x14ac:dyDescent="0.2">
      <c r="B107" s="105"/>
      <c r="C107" s="105"/>
      <c r="D107" s="1" t="s">
        <v>120</v>
      </c>
      <c r="E107" s="58"/>
      <c r="G107" s="106" t="str">
        <f>IF(G105="áno",G104-G106,"")</f>
        <v/>
      </c>
      <c r="I107" s="17"/>
      <c r="L107" s="23"/>
    </row>
    <row r="108" spans="2:13" x14ac:dyDescent="0.2">
      <c r="B108" s="102"/>
      <c r="C108" s="102"/>
      <c r="D108" s="1" t="s">
        <v>121</v>
      </c>
      <c r="G108" s="107">
        <v>0</v>
      </c>
      <c r="I108" s="18"/>
      <c r="L108" s="23"/>
      <c r="M108" s="23"/>
    </row>
    <row r="109" spans="2:13" ht="15" customHeight="1" x14ac:dyDescent="0.2">
      <c r="B109" s="105"/>
      <c r="C109" s="105"/>
      <c r="D109" s="1" t="s">
        <v>122</v>
      </c>
      <c r="G109" s="108">
        <f>IF(G105="áno",IF(G108&lt;G107,G103-G108,G103-G107),G103-G104)</f>
        <v>0</v>
      </c>
      <c r="H109" s="1" t="s">
        <v>109</v>
      </c>
      <c r="I109" s="17">
        <f>G109</f>
        <v>0</v>
      </c>
      <c r="L109" s="23"/>
      <c r="M109" s="23"/>
    </row>
    <row r="110" spans="2:13" ht="15" customHeight="1" x14ac:dyDescent="0.2">
      <c r="B110" s="105"/>
      <c r="C110" s="105"/>
      <c r="G110" s="58"/>
      <c r="I110" s="17"/>
      <c r="L110" s="23"/>
      <c r="M110" s="23"/>
    </row>
    <row r="111" spans="2:13" ht="14.25" x14ac:dyDescent="0.2">
      <c r="B111" s="25" t="s">
        <v>123</v>
      </c>
      <c r="C111" s="1" t="s">
        <v>124</v>
      </c>
      <c r="D111"/>
      <c r="F111"/>
      <c r="G111" s="41"/>
      <c r="H111" s="109"/>
      <c r="I111" s="110"/>
      <c r="L111" s="30"/>
      <c r="M111" s="30"/>
    </row>
    <row r="112" spans="2:13" ht="18.75" customHeight="1" x14ac:dyDescent="0.2">
      <c r="B112" s="25"/>
      <c r="C112" s="1" t="s">
        <v>125</v>
      </c>
      <c r="D112"/>
      <c r="G112" s="111">
        <v>0</v>
      </c>
      <c r="H112" t="s">
        <v>109</v>
      </c>
      <c r="I112" s="110">
        <f>G111/36*(36-G112)</f>
        <v>0</v>
      </c>
      <c r="L112" s="23"/>
      <c r="M112" s="23"/>
    </row>
    <row r="113" spans="2:13" ht="10.5" customHeight="1" x14ac:dyDescent="0.2">
      <c r="B113" s="35"/>
      <c r="C113" s="35"/>
      <c r="I113" s="17"/>
      <c r="L113" s="23"/>
      <c r="M113" s="23"/>
    </row>
    <row r="114" spans="2:13" ht="16.5" thickBot="1" x14ac:dyDescent="0.3">
      <c r="B114" s="5" t="s">
        <v>126</v>
      </c>
      <c r="C114" s="5"/>
      <c r="I114" s="112">
        <f>SUM(I56:I112)</f>
        <v>364.44</v>
      </c>
      <c r="M114" s="95"/>
    </row>
    <row r="115" spans="2:13" ht="12.75" customHeight="1" thickTop="1" x14ac:dyDescent="0.2">
      <c r="B115" s="13"/>
      <c r="C115" s="13"/>
      <c r="J115" s="17"/>
      <c r="L115" s="23"/>
      <c r="M115" s="95"/>
    </row>
    <row r="116" spans="2:13" ht="12.75" customHeight="1" x14ac:dyDescent="0.2">
      <c r="B116" s="13"/>
      <c r="C116" s="13"/>
      <c r="J116" s="17"/>
      <c r="L116" s="23"/>
      <c r="M116" s="95"/>
    </row>
    <row r="117" spans="2:13" ht="12.75" customHeight="1" x14ac:dyDescent="0.25">
      <c r="B117" s="5" t="s">
        <v>127</v>
      </c>
      <c r="C117" s="5"/>
      <c r="J117" s="18"/>
      <c r="L117" s="23"/>
      <c r="M117" s="95"/>
    </row>
    <row r="118" spans="2:13" ht="12.75" customHeight="1" x14ac:dyDescent="0.2">
      <c r="J118" s="18"/>
      <c r="L118" s="23"/>
      <c r="M118" s="95"/>
    </row>
    <row r="119" spans="2:13" ht="12.75" customHeight="1" x14ac:dyDescent="0.2">
      <c r="B119" s="113" t="s">
        <v>128</v>
      </c>
      <c r="C119" s="113"/>
      <c r="D119" s="1" t="s">
        <v>129</v>
      </c>
      <c r="H119" s="1" t="s">
        <v>130</v>
      </c>
      <c r="I119" s="17">
        <v>0</v>
      </c>
      <c r="L119" s="95"/>
      <c r="M119" s="95"/>
    </row>
    <row r="120" spans="2:13" ht="12.75" customHeight="1" x14ac:dyDescent="0.2">
      <c r="B120" s="113" t="s">
        <v>131</v>
      </c>
      <c r="C120" s="113"/>
      <c r="D120" s="1" t="s">
        <v>132</v>
      </c>
      <c r="H120" s="1" t="s">
        <v>133</v>
      </c>
      <c r="I120" s="17">
        <v>0</v>
      </c>
      <c r="L120" s="95"/>
      <c r="M120" s="95"/>
    </row>
    <row r="121" spans="2:13" x14ac:dyDescent="0.2">
      <c r="B121" s="113"/>
      <c r="C121" s="113"/>
      <c r="I121" s="17"/>
      <c r="L121" s="95"/>
      <c r="M121" s="23"/>
    </row>
    <row r="122" spans="2:13" ht="12.75" customHeight="1" x14ac:dyDescent="0.2">
      <c r="B122" s="114" t="s">
        <v>134</v>
      </c>
      <c r="C122" s="114"/>
      <c r="I122" s="17"/>
      <c r="L122" s="95"/>
      <c r="M122" s="95"/>
    </row>
    <row r="123" spans="2:13" ht="12.75" customHeight="1" x14ac:dyDescent="0.2">
      <c r="B123" s="1" t="s">
        <v>135</v>
      </c>
      <c r="I123" s="17">
        <v>0</v>
      </c>
      <c r="L123" s="95"/>
      <c r="M123" s="95"/>
    </row>
    <row r="124" spans="2:13" ht="12.75" customHeight="1" x14ac:dyDescent="0.2">
      <c r="B124" s="115" t="s">
        <v>136</v>
      </c>
      <c r="C124" s="115"/>
      <c r="I124" s="17">
        <v>0</v>
      </c>
      <c r="L124" s="95"/>
      <c r="M124" s="95"/>
    </row>
    <row r="125" spans="2:13" ht="12.75" customHeight="1" x14ac:dyDescent="0.2">
      <c r="B125" s="20" t="s">
        <v>137</v>
      </c>
      <c r="C125" s="20"/>
      <c r="I125" s="17"/>
      <c r="K125" s="95"/>
      <c r="L125" s="23"/>
      <c r="M125" s="95"/>
    </row>
    <row r="126" spans="2:13" ht="12.75" customHeight="1" x14ac:dyDescent="0.2">
      <c r="B126" s="102"/>
      <c r="C126" s="96"/>
      <c r="D126" s="1" t="s">
        <v>99</v>
      </c>
      <c r="F126" s="96">
        <f>F8</f>
        <v>44196</v>
      </c>
      <c r="G126" s="18">
        <v>0</v>
      </c>
      <c r="I126" s="18"/>
      <c r="K126" s="95"/>
      <c r="L126" s="23"/>
      <c r="M126" s="95"/>
    </row>
    <row r="127" spans="2:13" ht="12.75" customHeight="1" x14ac:dyDescent="0.2">
      <c r="B127" s="102"/>
      <c r="C127" s="13"/>
      <c r="D127" s="97" t="s">
        <v>100</v>
      </c>
      <c r="F127" s="96">
        <f>E1</f>
        <v>44196</v>
      </c>
      <c r="G127" s="98">
        <v>0</v>
      </c>
      <c r="I127" s="18"/>
      <c r="K127" s="95"/>
      <c r="L127" s="23"/>
      <c r="M127" s="95"/>
    </row>
    <row r="128" spans="2:13" ht="12.75" customHeight="1" x14ac:dyDescent="0.2">
      <c r="B128" s="105"/>
      <c r="C128" s="105"/>
      <c r="D128" s="1" t="s">
        <v>86</v>
      </c>
      <c r="G128" s="18">
        <f>G127-G126</f>
        <v>0</v>
      </c>
      <c r="H128" s="1" t="s">
        <v>138</v>
      </c>
      <c r="I128" s="17">
        <f>G128</f>
        <v>0</v>
      </c>
      <c r="L128" s="95"/>
      <c r="M128" s="95"/>
    </row>
    <row r="129" spans="2:13" ht="12.75" customHeight="1" x14ac:dyDescent="0.2">
      <c r="B129" s="105"/>
      <c r="C129" s="105"/>
      <c r="I129" s="17"/>
      <c r="L129" s="95"/>
      <c r="M129" s="95"/>
    </row>
    <row r="130" spans="2:13" ht="12.75" customHeight="1" x14ac:dyDescent="0.2">
      <c r="B130" s="113"/>
      <c r="C130" s="113"/>
      <c r="I130" s="17"/>
      <c r="L130" s="95"/>
      <c r="M130" s="95"/>
    </row>
    <row r="131" spans="2:13" ht="12.75" customHeight="1" x14ac:dyDescent="0.2">
      <c r="F131" s="18">
        <v>0</v>
      </c>
      <c r="L131" s="23"/>
      <c r="M131" s="95"/>
    </row>
    <row r="132" spans="2:13" ht="12.75" customHeight="1" x14ac:dyDescent="0.2">
      <c r="B132" s="1" t="s">
        <v>139</v>
      </c>
      <c r="F132" s="18">
        <v>0</v>
      </c>
      <c r="L132" s="95"/>
      <c r="M132" s="95"/>
    </row>
    <row r="133" spans="2:13" ht="12.75" customHeight="1" x14ac:dyDescent="0.2">
      <c r="B133" s="1" t="s">
        <v>140</v>
      </c>
      <c r="F133" s="18">
        <v>0</v>
      </c>
      <c r="L133" s="95"/>
      <c r="M133" s="95"/>
    </row>
    <row r="134" spans="2:13" ht="12.75" customHeight="1" x14ac:dyDescent="0.2">
      <c r="B134" s="1" t="s">
        <v>141</v>
      </c>
      <c r="E134" s="116"/>
      <c r="F134" s="117">
        <v>0</v>
      </c>
      <c r="L134" s="95"/>
      <c r="M134" s="95"/>
    </row>
    <row r="135" spans="2:13" ht="12.75" customHeight="1" x14ac:dyDescent="0.2">
      <c r="E135" s="116"/>
      <c r="F135" s="117">
        <v>0</v>
      </c>
      <c r="L135" s="95"/>
      <c r="M135" s="95"/>
    </row>
    <row r="136" spans="2:13" ht="12.75" customHeight="1" x14ac:dyDescent="0.2">
      <c r="B136" s="1" t="s">
        <v>142</v>
      </c>
      <c r="F136" s="18">
        <v>0</v>
      </c>
      <c r="L136" s="95"/>
      <c r="M136" s="95"/>
    </row>
    <row r="137" spans="2:13" ht="12.75" customHeight="1" thickBot="1" x14ac:dyDescent="0.25">
      <c r="B137" s="114" t="s">
        <v>143</v>
      </c>
      <c r="F137" s="46">
        <f>SUM(F131:F136)</f>
        <v>0</v>
      </c>
      <c r="H137" s="45" t="s">
        <v>144</v>
      </c>
      <c r="I137" s="17">
        <f>F137</f>
        <v>0</v>
      </c>
      <c r="L137" s="95"/>
      <c r="M137" s="95"/>
    </row>
    <row r="138" spans="2:13" ht="12.75" customHeight="1" x14ac:dyDescent="0.2">
      <c r="B138" s="114"/>
      <c r="F138" s="17"/>
      <c r="H138" s="45"/>
      <c r="I138" s="17"/>
      <c r="L138" s="95"/>
      <c r="M138" s="95"/>
    </row>
    <row r="139" spans="2:13" ht="12.75" customHeight="1" x14ac:dyDescent="0.2">
      <c r="B139" s="114" t="s">
        <v>145</v>
      </c>
      <c r="F139" s="17"/>
      <c r="H139" s="45"/>
      <c r="I139" s="17"/>
      <c r="L139" s="95"/>
      <c r="M139" s="95"/>
    </row>
    <row r="140" spans="2:13" ht="12.75" customHeight="1" x14ac:dyDescent="0.2">
      <c r="B140" s="1" t="s">
        <v>146</v>
      </c>
      <c r="C140" s="118">
        <f>E1-365</f>
        <v>43831</v>
      </c>
      <c r="I140" s="18"/>
      <c r="L140" s="95"/>
      <c r="M140" s="95"/>
    </row>
    <row r="141" spans="2:13" ht="12.75" customHeight="1" x14ac:dyDescent="0.2">
      <c r="B141" s="66" t="s">
        <v>147</v>
      </c>
      <c r="C141" s="119" t="s">
        <v>93</v>
      </c>
      <c r="D141" s="67">
        <f>E141-359</f>
        <v>43112</v>
      </c>
      <c r="E141" s="68">
        <f>C140-360</f>
        <v>43471</v>
      </c>
      <c r="F141" s="69">
        <v>0</v>
      </c>
      <c r="G141" s="70">
        <v>0.2</v>
      </c>
      <c r="H141" s="48"/>
      <c r="I141" s="120">
        <f>ROUND(F141*G141,2)</f>
        <v>0</v>
      </c>
      <c r="L141" s="95"/>
      <c r="M141" s="95"/>
    </row>
    <row r="142" spans="2:13" ht="12.75" customHeight="1" x14ac:dyDescent="0.2">
      <c r="B142" s="75" t="s">
        <v>148</v>
      </c>
      <c r="C142" s="9" t="s">
        <v>93</v>
      </c>
      <c r="D142" s="76">
        <f>E142-359</f>
        <v>42752</v>
      </c>
      <c r="E142" s="77">
        <f>D141-1</f>
        <v>43111</v>
      </c>
      <c r="F142" s="26">
        <v>0</v>
      </c>
      <c r="G142" s="39">
        <v>0.5</v>
      </c>
      <c r="I142" s="121">
        <f>ROUND(F142*G142,2)</f>
        <v>0</v>
      </c>
      <c r="L142" s="15"/>
      <c r="M142" s="95"/>
    </row>
    <row r="143" spans="2:13" ht="12.75" customHeight="1" x14ac:dyDescent="0.2">
      <c r="B143" s="75" t="s">
        <v>147</v>
      </c>
      <c r="C143" s="9" t="s">
        <v>93</v>
      </c>
      <c r="D143" s="81">
        <f>E143-359-5</f>
        <v>42387</v>
      </c>
      <c r="E143" s="82">
        <f>D142-1</f>
        <v>42751</v>
      </c>
      <c r="F143" s="26">
        <v>0</v>
      </c>
      <c r="G143" s="39">
        <v>1</v>
      </c>
      <c r="I143" s="121">
        <f>ROUND(F143*G143,2)</f>
        <v>0</v>
      </c>
      <c r="L143" s="15"/>
      <c r="M143" s="95"/>
    </row>
    <row r="144" spans="2:13" x14ac:dyDescent="0.2">
      <c r="B144" s="80" t="s">
        <v>147</v>
      </c>
      <c r="C144" s="122" t="s">
        <v>93</v>
      </c>
      <c r="D144" s="89"/>
      <c r="E144" s="90">
        <f>D143-1</f>
        <v>42386</v>
      </c>
      <c r="F144" s="83">
        <v>0</v>
      </c>
      <c r="G144" s="84">
        <v>1</v>
      </c>
      <c r="H144" s="97"/>
      <c r="I144" s="123">
        <f>ROUND(F144*G144,2)</f>
        <v>0</v>
      </c>
      <c r="L144" s="15"/>
      <c r="M144" s="23"/>
    </row>
    <row r="145" spans="2:13" x14ac:dyDescent="0.2">
      <c r="B145" s="9"/>
      <c r="C145" s="9"/>
      <c r="D145" s="9"/>
      <c r="E145" s="9"/>
      <c r="F145" s="26"/>
      <c r="G145" s="94" t="s">
        <v>96</v>
      </c>
      <c r="H145" s="56">
        <f>H312</f>
        <v>0</v>
      </c>
      <c r="J145" s="17">
        <f>SUM(I141:I144)</f>
        <v>0</v>
      </c>
      <c r="L145" s="15"/>
      <c r="M145" s="23"/>
    </row>
    <row r="146" spans="2:13" x14ac:dyDescent="0.2">
      <c r="B146" s="35" t="s">
        <v>149</v>
      </c>
      <c r="C146" s="35"/>
      <c r="J146" s="17"/>
      <c r="L146" s="15"/>
      <c r="M146" s="23"/>
    </row>
    <row r="147" spans="2:13" x14ac:dyDescent="0.2">
      <c r="B147" s="36" t="s">
        <v>58</v>
      </c>
      <c r="C147" s="36"/>
      <c r="F147" s="18">
        <v>26</v>
      </c>
      <c r="J147" s="18"/>
      <c r="L147" s="15"/>
      <c r="M147" s="95"/>
    </row>
    <row r="148" spans="2:13" x14ac:dyDescent="0.2">
      <c r="B148" s="36" t="s">
        <v>150</v>
      </c>
      <c r="C148" s="36"/>
      <c r="F148" s="18">
        <v>150</v>
      </c>
      <c r="J148" s="18"/>
      <c r="L148" s="15"/>
      <c r="M148" s="95"/>
    </row>
    <row r="149" spans="2:13" x14ac:dyDescent="0.2">
      <c r="B149" s="36" t="s">
        <v>60</v>
      </c>
      <c r="C149" s="36"/>
      <c r="F149" s="18">
        <v>0</v>
      </c>
      <c r="J149" s="18"/>
      <c r="L149" s="15"/>
      <c r="M149" s="95"/>
    </row>
    <row r="150" spans="2:13" x14ac:dyDescent="0.2">
      <c r="B150" s="36" t="s">
        <v>61</v>
      </c>
      <c r="C150" s="36"/>
      <c r="F150" s="18">
        <v>0</v>
      </c>
      <c r="J150" s="18"/>
      <c r="L150" s="15"/>
      <c r="M150" s="95"/>
    </row>
    <row r="151" spans="2:13" ht="13.5" thickBot="1" x14ac:dyDescent="0.25">
      <c r="B151" s="35" t="s">
        <v>62</v>
      </c>
      <c r="C151" s="35"/>
      <c r="F151" s="37">
        <f>SUM(F147:F150)</f>
        <v>176</v>
      </c>
      <c r="H151" s="1" t="s">
        <v>151</v>
      </c>
      <c r="I151" s="17">
        <f>F151</f>
        <v>176</v>
      </c>
      <c r="L151" s="15"/>
      <c r="M151" s="23"/>
    </row>
    <row r="152" spans="2:13" x14ac:dyDescent="0.2">
      <c r="B152" s="9"/>
      <c r="C152" s="9"/>
      <c r="D152" s="9"/>
      <c r="E152" s="9"/>
      <c r="F152" s="26"/>
      <c r="G152" s="39"/>
      <c r="I152" s="17"/>
      <c r="L152" s="15"/>
      <c r="M152" s="23"/>
    </row>
    <row r="153" spans="2:13" x14ac:dyDescent="0.2">
      <c r="B153" s="113"/>
      <c r="C153" s="113"/>
      <c r="I153" s="17"/>
      <c r="L153" s="15"/>
      <c r="M153" s="23"/>
    </row>
    <row r="154" spans="2:13" x14ac:dyDescent="0.2">
      <c r="B154" s="20" t="s">
        <v>110</v>
      </c>
      <c r="C154" s="20"/>
      <c r="I154" s="17"/>
      <c r="L154" s="95"/>
      <c r="M154" s="23"/>
    </row>
    <row r="155" spans="2:13" x14ac:dyDescent="0.2">
      <c r="B155" s="102"/>
      <c r="C155" s="102"/>
      <c r="D155" s="1" t="s">
        <v>152</v>
      </c>
      <c r="F155" s="96">
        <f>F8</f>
        <v>44196</v>
      </c>
      <c r="G155" s="103">
        <v>0</v>
      </c>
      <c r="I155" s="18"/>
      <c r="L155" s="23"/>
      <c r="M155" s="23"/>
    </row>
    <row r="156" spans="2:13" x14ac:dyDescent="0.2">
      <c r="B156" s="102"/>
      <c r="C156" s="102"/>
      <c r="D156" s="1" t="s">
        <v>153</v>
      </c>
      <c r="F156" s="96">
        <v>43465</v>
      </c>
      <c r="G156" s="103">
        <v>0</v>
      </c>
      <c r="I156" s="18"/>
      <c r="L156" s="23"/>
      <c r="M156" s="95"/>
    </row>
    <row r="157" spans="2:13" x14ac:dyDescent="0.2">
      <c r="B157" s="102"/>
      <c r="C157" s="102"/>
      <c r="D157" s="13" t="s">
        <v>115</v>
      </c>
      <c r="E157" s="58"/>
      <c r="F157" s="13"/>
      <c r="G157" s="104" t="s">
        <v>154</v>
      </c>
      <c r="I157" s="18"/>
      <c r="L157" s="23"/>
    </row>
    <row r="158" spans="2:13" x14ac:dyDescent="0.2">
      <c r="B158" s="105"/>
      <c r="C158" s="105"/>
      <c r="D158" s="1" t="s">
        <v>155</v>
      </c>
      <c r="E158" s="58"/>
      <c r="G158" s="103">
        <v>0</v>
      </c>
      <c r="H158" s="1" t="s">
        <v>119</v>
      </c>
      <c r="I158" s="17"/>
      <c r="L158" s="23"/>
    </row>
    <row r="159" spans="2:13" ht="30.75" customHeight="1" x14ac:dyDescent="0.2">
      <c r="B159" s="105"/>
      <c r="C159" s="105"/>
      <c r="D159" s="1" t="s">
        <v>120</v>
      </c>
      <c r="E159" s="58"/>
      <c r="G159" s="106">
        <f>IF(G157="áno",G156-G158,"")</f>
        <v>0</v>
      </c>
      <c r="I159" s="17"/>
      <c r="L159" s="23"/>
    </row>
    <row r="160" spans="2:13" x14ac:dyDescent="0.2">
      <c r="B160" s="102"/>
      <c r="C160" s="102"/>
      <c r="D160" s="1" t="s">
        <v>121</v>
      </c>
      <c r="G160" s="107">
        <v>0</v>
      </c>
      <c r="I160" s="18"/>
      <c r="L160" s="95"/>
    </row>
    <row r="161" spans="2:13" x14ac:dyDescent="0.2">
      <c r="B161" s="105"/>
      <c r="C161" s="105"/>
      <c r="D161" s="1" t="s">
        <v>122</v>
      </c>
      <c r="G161" s="41">
        <f>IF(G157="áno",IF(G160&lt;G159,G160-G155,G159-G155),G156-G155)</f>
        <v>0</v>
      </c>
      <c r="H161" s="1" t="s">
        <v>156</v>
      </c>
      <c r="I161" s="17">
        <f>G161</f>
        <v>0</v>
      </c>
      <c r="L161" s="95"/>
    </row>
    <row r="162" spans="2:13" x14ac:dyDescent="0.2">
      <c r="B162" s="105"/>
      <c r="C162" s="105"/>
      <c r="E162" s="58"/>
      <c r="F162" s="58"/>
      <c r="I162" s="17"/>
      <c r="L162" s="95"/>
    </row>
    <row r="163" spans="2:13" x14ac:dyDescent="0.2">
      <c r="B163" s="16" t="s">
        <v>157</v>
      </c>
      <c r="C163" s="16"/>
      <c r="E163" s="58"/>
      <c r="F163" s="58"/>
      <c r="I163" s="17"/>
      <c r="L163" s="95"/>
    </row>
    <row r="164" spans="2:13" x14ac:dyDescent="0.2">
      <c r="B164" s="16"/>
      <c r="C164" s="16"/>
      <c r="D164" s="1" t="s">
        <v>158</v>
      </c>
      <c r="E164" s="58"/>
      <c r="G164" s="107">
        <v>0</v>
      </c>
      <c r="I164" s="17"/>
      <c r="L164" s="95"/>
    </row>
    <row r="165" spans="2:13" x14ac:dyDescent="0.2">
      <c r="B165" s="16"/>
      <c r="C165" s="16"/>
      <c r="D165" s="1" t="s">
        <v>159</v>
      </c>
      <c r="E165" s="58"/>
      <c r="G165" s="124" t="s">
        <v>160</v>
      </c>
      <c r="I165" s="17"/>
      <c r="L165" s="95"/>
    </row>
    <row r="166" spans="2:13" x14ac:dyDescent="0.2">
      <c r="B166" s="16"/>
      <c r="C166" s="16"/>
      <c r="D166" s="1" t="s">
        <v>161</v>
      </c>
      <c r="E166" s="58"/>
      <c r="G166" s="125">
        <v>0</v>
      </c>
      <c r="I166" s="17"/>
      <c r="L166" s="95"/>
    </row>
    <row r="167" spans="2:13" x14ac:dyDescent="0.2">
      <c r="B167" s="16"/>
      <c r="C167" s="16"/>
      <c r="D167" s="1" t="s">
        <v>162</v>
      </c>
      <c r="E167" s="58"/>
      <c r="G167" s="125">
        <v>0</v>
      </c>
      <c r="I167" s="17"/>
      <c r="L167" s="95"/>
    </row>
    <row r="168" spans="2:13" x14ac:dyDescent="0.2">
      <c r="B168" s="16"/>
      <c r="C168" s="16"/>
      <c r="D168" s="1" t="s">
        <v>163</v>
      </c>
      <c r="E168" s="58"/>
      <c r="G168" s="108">
        <f>ROUND((G164/36)*G167,2)</f>
        <v>0</v>
      </c>
      <c r="H168" s="1" t="s">
        <v>156</v>
      </c>
      <c r="I168" s="17">
        <f>G168</f>
        <v>0</v>
      </c>
      <c r="L168" s="95"/>
    </row>
    <row r="169" spans="2:13" x14ac:dyDescent="0.2">
      <c r="B169" s="105"/>
      <c r="C169" s="105"/>
      <c r="E169" s="58"/>
      <c r="F169" s="58"/>
      <c r="I169" s="17"/>
      <c r="L169" s="95"/>
      <c r="M169" s="30"/>
    </row>
    <row r="170" spans="2:13" x14ac:dyDescent="0.2">
      <c r="G170" s="38" t="s">
        <v>164</v>
      </c>
      <c r="H170" s="18">
        <f>I168+I161+I151+I144+I143+I142+I141</f>
        <v>176</v>
      </c>
      <c r="I170" s="18"/>
      <c r="M170" s="30"/>
    </row>
    <row r="171" spans="2:13" ht="16.5" thickBot="1" x14ac:dyDescent="0.3">
      <c r="B171" s="5" t="s">
        <v>165</v>
      </c>
      <c r="C171" s="5"/>
      <c r="I171" s="112">
        <f>SUM(I119:I169)</f>
        <v>176</v>
      </c>
      <c r="M171" s="30"/>
    </row>
    <row r="172" spans="2:13" ht="13.5" thickTop="1" x14ac:dyDescent="0.2">
      <c r="J172" s="18"/>
      <c r="M172" s="30"/>
    </row>
    <row r="173" spans="2:13" x14ac:dyDescent="0.2">
      <c r="F173" s="13" t="s">
        <v>166</v>
      </c>
      <c r="I173" s="126">
        <f>I18+I114-I171</f>
        <v>1001.19</v>
      </c>
      <c r="M173" s="30"/>
    </row>
    <row r="174" spans="2:13" x14ac:dyDescent="0.2">
      <c r="I174" s="17"/>
    </row>
    <row r="175" spans="2:13" x14ac:dyDescent="0.2">
      <c r="B175" s="13" t="s">
        <v>167</v>
      </c>
      <c r="C175" s="13"/>
      <c r="D175" s="13"/>
      <c r="E175" s="1" t="s">
        <v>168</v>
      </c>
      <c r="F175" s="127">
        <v>0</v>
      </c>
      <c r="I175" s="17"/>
    </row>
    <row r="176" spans="2:13" x14ac:dyDescent="0.2">
      <c r="B176" s="1" t="s">
        <v>169</v>
      </c>
      <c r="F176" s="41">
        <v>0</v>
      </c>
      <c r="I176" s="17"/>
    </row>
    <row r="177" spans="2:13" x14ac:dyDescent="0.2">
      <c r="B177" s="1" t="s">
        <v>170</v>
      </c>
      <c r="F177" s="128">
        <f>IF(I173&lt;12000*F175,12000*F175,F176)</f>
        <v>0</v>
      </c>
      <c r="I177" s="17"/>
    </row>
    <row r="178" spans="2:13" x14ac:dyDescent="0.2">
      <c r="B178" s="1" t="s">
        <v>171</v>
      </c>
      <c r="F178" s="128">
        <f>IF(F176&gt;F177,F176-F177,0)</f>
        <v>0</v>
      </c>
      <c r="H178" s="1" t="s">
        <v>172</v>
      </c>
      <c r="I178" s="17">
        <f>F178</f>
        <v>0</v>
      </c>
    </row>
    <row r="179" spans="2:13" x14ac:dyDescent="0.2">
      <c r="I179" s="17"/>
    </row>
    <row r="180" spans="2:13" ht="12.75" customHeight="1" x14ac:dyDescent="0.2">
      <c r="I180" s="17"/>
      <c r="M180" s="95"/>
    </row>
    <row r="181" spans="2:13" ht="12.75" customHeight="1" x14ac:dyDescent="0.2">
      <c r="B181" s="36" t="s">
        <v>123</v>
      </c>
      <c r="C181" s="13" t="s">
        <v>173</v>
      </c>
      <c r="G181" s="41">
        <v>0</v>
      </c>
      <c r="H181" s="129"/>
      <c r="I181" s="18"/>
      <c r="L181" s="30"/>
      <c r="M181" s="95"/>
    </row>
    <row r="182" spans="2:13" ht="12.75" customHeight="1" x14ac:dyDescent="0.2">
      <c r="B182" s="36" t="s">
        <v>174</v>
      </c>
      <c r="C182" s="36"/>
      <c r="E182" s="39" t="s">
        <v>175</v>
      </c>
      <c r="G182" s="21">
        <f>IF($I$173&lt;0,0,ROUND($I$173*0.05,2))</f>
        <v>50.06</v>
      </c>
      <c r="H182" s="18" t="s">
        <v>176</v>
      </c>
      <c r="I182" s="26">
        <f>IF(G181-G182&lt;0,0,G181-G182)</f>
        <v>0</v>
      </c>
      <c r="L182" s="30"/>
      <c r="M182" s="95"/>
    </row>
    <row r="183" spans="2:13" ht="12.75" customHeight="1" x14ac:dyDescent="0.2">
      <c r="B183" s="36"/>
      <c r="C183" s="36"/>
      <c r="E183" s="39"/>
      <c r="G183" s="18"/>
      <c r="H183" s="18"/>
      <c r="I183" s="26"/>
      <c r="L183" s="30"/>
      <c r="M183" s="95"/>
    </row>
    <row r="184" spans="2:13" ht="12.75" customHeight="1" x14ac:dyDescent="0.2">
      <c r="B184" s="35" t="s">
        <v>177</v>
      </c>
      <c r="C184" s="35"/>
      <c r="E184" s="39"/>
      <c r="G184" s="130">
        <v>0</v>
      </c>
      <c r="H184" s="18"/>
      <c r="I184" s="26"/>
      <c r="L184" s="30"/>
      <c r="M184" s="95"/>
    </row>
    <row r="185" spans="2:13" ht="12.75" customHeight="1" x14ac:dyDescent="0.2">
      <c r="B185" s="36" t="s">
        <v>178</v>
      </c>
      <c r="C185" s="36"/>
      <c r="E185" s="39" t="s">
        <v>175</v>
      </c>
      <c r="G185" s="21">
        <f>IF($I$173&lt;0,0,ROUND($I$173*0.05,2))</f>
        <v>50.06</v>
      </c>
      <c r="H185" s="18" t="s">
        <v>179</v>
      </c>
      <c r="I185" s="26">
        <f>IF(G184&gt;G185,G184-G185,0)</f>
        <v>0</v>
      </c>
      <c r="L185" s="30"/>
      <c r="M185" s="95"/>
    </row>
    <row r="186" spans="2:13" ht="12.75" customHeight="1" x14ac:dyDescent="0.2">
      <c r="I186" s="17"/>
      <c r="M186" s="95"/>
    </row>
    <row r="187" spans="2:13" ht="12.75" customHeight="1" x14ac:dyDescent="0.2">
      <c r="B187" s="13" t="s">
        <v>180</v>
      </c>
      <c r="C187" s="13"/>
      <c r="I187" s="17"/>
      <c r="M187" s="95"/>
    </row>
    <row r="188" spans="2:13" ht="12.75" customHeight="1" x14ac:dyDescent="0.2">
      <c r="B188" s="1" t="s">
        <v>181</v>
      </c>
      <c r="D188" s="1" t="s">
        <v>182</v>
      </c>
      <c r="G188" s="130">
        <v>0</v>
      </c>
      <c r="H188" s="1" t="s">
        <v>183</v>
      </c>
      <c r="I188" s="26">
        <f>IF(I173&lt;0,G188,0)</f>
        <v>0</v>
      </c>
      <c r="M188" s="95"/>
    </row>
    <row r="189" spans="2:13" ht="12.75" customHeight="1" x14ac:dyDescent="0.2">
      <c r="B189" s="36" t="s">
        <v>184</v>
      </c>
      <c r="C189" s="25"/>
      <c r="D189" s="1" t="s">
        <v>185</v>
      </c>
      <c r="H189" s="1" t="s">
        <v>183</v>
      </c>
      <c r="I189" s="26">
        <v>0</v>
      </c>
      <c r="L189" s="28"/>
      <c r="M189" s="95"/>
    </row>
    <row r="190" spans="2:13" ht="12.75" customHeight="1" x14ac:dyDescent="0.2">
      <c r="I190" s="17"/>
    </row>
    <row r="191" spans="2:13" ht="12.75" customHeight="1" x14ac:dyDescent="0.2">
      <c r="B191" s="1" t="s">
        <v>186</v>
      </c>
      <c r="I191" s="17">
        <f>SUM(I173:I186)</f>
        <v>1001.19</v>
      </c>
    </row>
    <row r="192" spans="2:13" ht="12.75" customHeight="1" x14ac:dyDescent="0.2">
      <c r="I192" s="17"/>
    </row>
    <row r="193" spans="2:13" ht="12.75" customHeight="1" x14ac:dyDescent="0.2">
      <c r="F193" s="13" t="s">
        <v>187</v>
      </c>
      <c r="I193" s="17">
        <v>0</v>
      </c>
    </row>
    <row r="194" spans="2:13" x14ac:dyDescent="0.2">
      <c r="I194" s="17"/>
    </row>
    <row r="195" spans="2:13" x14ac:dyDescent="0.2">
      <c r="F195" s="13" t="s">
        <v>188</v>
      </c>
      <c r="I195" s="126">
        <f>SUM(I191:I193)</f>
        <v>1001.19</v>
      </c>
    </row>
    <row r="196" spans="2:13" ht="27" customHeight="1" x14ac:dyDescent="0.2">
      <c r="C196" s="13"/>
      <c r="F196" s="13" t="s">
        <v>293</v>
      </c>
      <c r="I196" s="17">
        <f>IF(I195&gt;0,ROUND(I195*0.15,2),0)</f>
        <v>150.18</v>
      </c>
      <c r="L196" s="95"/>
    </row>
    <row r="197" spans="2:13" x14ac:dyDescent="0.2">
      <c r="B197" s="13"/>
      <c r="C197" s="13"/>
      <c r="I197" s="17"/>
      <c r="L197" s="95"/>
      <c r="M197" s="95"/>
    </row>
    <row r="198" spans="2:13" x14ac:dyDescent="0.2">
      <c r="B198" s="13"/>
      <c r="C198" s="13"/>
      <c r="I198" s="17"/>
      <c r="L198" s="95"/>
    </row>
    <row r="199" spans="2:13" x14ac:dyDescent="0.2">
      <c r="F199" s="1" t="s">
        <v>190</v>
      </c>
      <c r="G199" s="131"/>
      <c r="H199" s="131"/>
      <c r="I199" s="17">
        <v>0</v>
      </c>
      <c r="L199" s="95"/>
      <c r="M199" s="23"/>
    </row>
    <row r="200" spans="2:13" x14ac:dyDescent="0.2">
      <c r="G200" s="131"/>
      <c r="H200" s="131"/>
      <c r="I200" s="17"/>
      <c r="L200" s="95"/>
      <c r="M200" s="23"/>
    </row>
    <row r="201" spans="2:13" x14ac:dyDescent="0.2">
      <c r="C201" s="13"/>
      <c r="F201" s="13" t="s">
        <v>191</v>
      </c>
      <c r="I201" s="19">
        <f>IF(I196-I199&gt;I198,I196-I199,I198)</f>
        <v>150.18</v>
      </c>
      <c r="L201" s="95"/>
      <c r="M201" s="23"/>
    </row>
    <row r="202" spans="2:13" x14ac:dyDescent="0.2">
      <c r="B202" s="13"/>
      <c r="C202" s="13"/>
      <c r="I202" s="17"/>
      <c r="L202" s="95"/>
      <c r="M202" s="23"/>
    </row>
    <row r="203" spans="2:13" x14ac:dyDescent="0.2">
      <c r="B203" s="1" t="s">
        <v>192</v>
      </c>
      <c r="I203" s="132"/>
      <c r="M203" s="23"/>
    </row>
    <row r="204" spans="2:13" s="13" customFormat="1" x14ac:dyDescent="0.2">
      <c r="B204" s="1"/>
      <c r="C204" s="1"/>
      <c r="D204" s="1"/>
      <c r="E204" s="133" t="s">
        <v>193</v>
      </c>
      <c r="F204" s="133"/>
      <c r="G204" s="9">
        <v>0</v>
      </c>
      <c r="H204" s="9"/>
      <c r="I204" s="132"/>
      <c r="J204" s="1"/>
      <c r="K204" s="1"/>
      <c r="L204" s="1"/>
      <c r="M204" s="24"/>
    </row>
    <row r="205" spans="2:13" x14ac:dyDescent="0.2">
      <c r="E205" s="133" t="s">
        <v>194</v>
      </c>
      <c r="F205" s="133"/>
      <c r="G205" s="9">
        <v>0</v>
      </c>
      <c r="H205" s="9"/>
      <c r="I205" s="18"/>
      <c r="M205" s="23"/>
    </row>
    <row r="206" spans="2:13" x14ac:dyDescent="0.2">
      <c r="E206" s="133" t="s">
        <v>195</v>
      </c>
      <c r="F206" s="133"/>
      <c r="G206" s="9">
        <v>0</v>
      </c>
      <c r="H206" s="9"/>
      <c r="I206" s="18"/>
      <c r="M206" s="23"/>
    </row>
    <row r="207" spans="2:13" x14ac:dyDescent="0.2">
      <c r="E207" s="133" t="s">
        <v>196</v>
      </c>
      <c r="F207" s="133"/>
      <c r="G207" s="9">
        <v>0</v>
      </c>
      <c r="H207" s="9"/>
      <c r="I207" s="18"/>
      <c r="M207" s="23"/>
    </row>
    <row r="208" spans="2:13" x14ac:dyDescent="0.2">
      <c r="E208" s="134" t="s">
        <v>197</v>
      </c>
      <c r="F208" s="134"/>
      <c r="G208" s="9"/>
      <c r="H208" s="9"/>
      <c r="I208" s="18">
        <f>SUM(G203:G207)</f>
        <v>0</v>
      </c>
      <c r="M208" s="23"/>
    </row>
    <row r="209" spans="2:13" ht="13.5" thickBot="1" x14ac:dyDescent="0.25">
      <c r="G209" s="18"/>
      <c r="H209" s="18"/>
      <c r="I209" s="18"/>
      <c r="M209" s="23"/>
    </row>
    <row r="210" spans="2:13" ht="13.5" thickBot="1" x14ac:dyDescent="0.25">
      <c r="B210" s="59" t="s">
        <v>198</v>
      </c>
      <c r="C210" s="59"/>
      <c r="D210" s="9"/>
      <c r="E210" s="9"/>
      <c r="F210" s="9"/>
      <c r="G210" s="9"/>
      <c r="H210" s="9"/>
      <c r="I210" s="135">
        <f>IF(I201-I208&gt;0,I201-I208,0)</f>
        <v>150.18</v>
      </c>
      <c r="L210" s="95"/>
      <c r="M210" s="23"/>
    </row>
    <row r="211" spans="2:13" x14ac:dyDescent="0.2">
      <c r="B211" s="59" t="s">
        <v>199</v>
      </c>
      <c r="C211" s="59"/>
      <c r="D211" s="9"/>
      <c r="E211" s="9"/>
      <c r="F211" s="9"/>
      <c r="G211" s="9"/>
      <c r="H211" s="9"/>
      <c r="I211" s="17">
        <f>IF(I210=0,I208-I201,0)</f>
        <v>0</v>
      </c>
      <c r="M211" s="23"/>
    </row>
    <row r="212" spans="2:13" x14ac:dyDescent="0.2">
      <c r="B212" s="59" t="s">
        <v>200</v>
      </c>
      <c r="C212" s="59"/>
      <c r="D212" s="9"/>
      <c r="E212" s="136"/>
      <c r="F212" s="136"/>
      <c r="G212" s="9"/>
      <c r="H212" s="9"/>
      <c r="I212" s="18"/>
      <c r="M212" s="23"/>
    </row>
    <row r="213" spans="2:13" x14ac:dyDescent="0.2">
      <c r="B213" s="9"/>
      <c r="C213" s="9"/>
      <c r="D213" s="9" t="s">
        <v>201</v>
      </c>
      <c r="E213" s="9"/>
      <c r="F213" s="9"/>
      <c r="G213" s="137">
        <v>0.15</v>
      </c>
      <c r="H213" s="9"/>
      <c r="I213" s="19">
        <f>IF(I195&gt;0,ROUND(I195*0.15,2),0)</f>
        <v>150.18</v>
      </c>
      <c r="M213" s="23"/>
    </row>
    <row r="214" spans="2:13" x14ac:dyDescent="0.2">
      <c r="B214" s="9"/>
      <c r="C214" s="9"/>
      <c r="D214" s="9" t="s">
        <v>202</v>
      </c>
      <c r="E214" s="138"/>
      <c r="F214" s="138"/>
      <c r="G214" s="139" t="str">
        <f>IF(I196&gt;16596.96,"mesačne",IF(I196&gt;5000,"štvrťročne","neplatí"))</f>
        <v>neplatí</v>
      </c>
      <c r="I214" s="19">
        <f>IF(G214="neplatí",0,IF(I213&gt;16596.96,ROUNDDOWN(I213/12,2),ROUNDDOWN(I213/4,2)))</f>
        <v>0</v>
      </c>
      <c r="L214" s="23"/>
      <c r="M214" s="23"/>
    </row>
    <row r="215" spans="2:13" x14ac:dyDescent="0.2">
      <c r="B215" s="9"/>
      <c r="C215" s="9"/>
      <c r="D215" s="9"/>
      <c r="E215" s="9"/>
      <c r="F215" s="9"/>
      <c r="G215" s="9"/>
      <c r="H215" s="9"/>
      <c r="I215" s="18"/>
      <c r="L215" s="23"/>
      <c r="M215" s="23"/>
    </row>
    <row r="216" spans="2:13" x14ac:dyDescent="0.2">
      <c r="B216" s="9"/>
      <c r="C216" s="9"/>
      <c r="D216" s="9"/>
      <c r="E216" s="9"/>
      <c r="F216" s="9"/>
      <c r="G216" s="9"/>
      <c r="H216" s="9"/>
      <c r="I216" s="18"/>
      <c r="L216" s="23"/>
      <c r="M216" s="23"/>
    </row>
    <row r="217" spans="2:13" x14ac:dyDescent="0.2">
      <c r="F217" s="1" t="s">
        <v>203</v>
      </c>
      <c r="I217" s="18"/>
      <c r="L217" s="23"/>
      <c r="M217" s="23"/>
    </row>
    <row r="218" spans="2:13" x14ac:dyDescent="0.2">
      <c r="F218" s="1" t="s">
        <v>204</v>
      </c>
      <c r="I218" s="18">
        <f>IF(ROUNDDOWN(I196*0.01,2)&gt;=8.3,ROUNDDOWN(I196*0.01,2),0)</f>
        <v>0</v>
      </c>
      <c r="L218" s="23"/>
      <c r="M218" s="23"/>
    </row>
    <row r="219" spans="2:13" x14ac:dyDescent="0.2">
      <c r="J219" s="18"/>
      <c r="L219" s="23"/>
      <c r="M219" s="23"/>
    </row>
    <row r="220" spans="2:13" x14ac:dyDescent="0.2">
      <c r="B220" s="13" t="s">
        <v>205</v>
      </c>
      <c r="C220" s="13"/>
      <c r="D220" s="13"/>
      <c r="E220" s="13"/>
      <c r="F220" s="13"/>
      <c r="G220" s="13"/>
      <c r="H220" s="13"/>
      <c r="I220" s="13"/>
      <c r="J220" s="17" t="s">
        <v>206</v>
      </c>
      <c r="K220" s="13"/>
      <c r="L220" s="24"/>
      <c r="M220" s="23"/>
    </row>
    <row r="221" spans="2:13" x14ac:dyDescent="0.2">
      <c r="B221" s="1" t="s">
        <v>207</v>
      </c>
      <c r="D221" s="140"/>
      <c r="H221" s="1" t="s">
        <v>208</v>
      </c>
      <c r="J221" s="18"/>
      <c r="L221" s="23"/>
      <c r="M221" s="23"/>
    </row>
    <row r="222" spans="2:13" x14ac:dyDescent="0.2">
      <c r="D222" s="140" t="s">
        <v>209</v>
      </c>
      <c r="G222" s="95"/>
      <c r="H222" s="1" t="s">
        <v>210</v>
      </c>
      <c r="I222" s="95"/>
      <c r="J222" s="18" t="s">
        <v>69</v>
      </c>
      <c r="L222" s="23"/>
      <c r="M222" s="23"/>
    </row>
    <row r="223" spans="2:13" x14ac:dyDescent="0.2">
      <c r="D223" s="1" t="s">
        <v>211</v>
      </c>
      <c r="G223" s="95"/>
      <c r="H223" s="1" t="s">
        <v>210</v>
      </c>
      <c r="I223" s="95"/>
      <c r="J223" s="18" t="s">
        <v>212</v>
      </c>
      <c r="L223" s="23"/>
      <c r="M223" s="23"/>
    </row>
    <row r="224" spans="2:13" x14ac:dyDescent="0.2">
      <c r="G224" s="95"/>
      <c r="I224" s="95"/>
      <c r="J224" s="18"/>
      <c r="L224" s="23"/>
      <c r="M224" s="23"/>
    </row>
    <row r="225" spans="2:13" x14ac:dyDescent="0.2">
      <c r="B225" s="16" t="s">
        <v>157</v>
      </c>
      <c r="C225" s="16"/>
      <c r="E225" s="58"/>
      <c r="F225" s="58"/>
      <c r="G225" s="95"/>
      <c r="I225" s="95"/>
      <c r="J225" s="18"/>
      <c r="L225" s="23"/>
      <c r="M225" s="23"/>
    </row>
    <row r="226" spans="2:13" x14ac:dyDescent="0.2">
      <c r="B226" s="16"/>
      <c r="C226" s="16"/>
      <c r="D226" s="1" t="s">
        <v>158</v>
      </c>
      <c r="E226" s="58"/>
      <c r="G226" s="107">
        <v>0</v>
      </c>
      <c r="I226" s="95"/>
      <c r="J226" s="18"/>
      <c r="L226" s="23"/>
      <c r="M226" s="23"/>
    </row>
    <row r="227" spans="2:13" x14ac:dyDescent="0.2">
      <c r="B227" s="16"/>
      <c r="C227" s="16"/>
      <c r="D227" s="1" t="s">
        <v>159</v>
      </c>
      <c r="E227" s="58"/>
      <c r="G227" s="124" t="s">
        <v>160</v>
      </c>
      <c r="I227" s="95"/>
      <c r="J227" s="18"/>
      <c r="L227" s="23"/>
      <c r="M227" s="23"/>
    </row>
    <row r="228" spans="2:13" x14ac:dyDescent="0.2">
      <c r="B228" s="16"/>
      <c r="C228" s="16"/>
      <c r="D228" s="1" t="s">
        <v>213</v>
      </c>
      <c r="E228" s="58"/>
      <c r="G228" s="125">
        <v>0</v>
      </c>
      <c r="I228" s="95"/>
      <c r="J228" s="18"/>
      <c r="L228" s="23"/>
      <c r="M228" s="23"/>
    </row>
    <row r="229" spans="2:13" x14ac:dyDescent="0.2">
      <c r="B229" s="16"/>
      <c r="C229" s="16"/>
      <c r="D229" s="1" t="s">
        <v>214</v>
      </c>
      <c r="E229" s="58"/>
      <c r="G229" s="141">
        <f>36-G228</f>
        <v>36</v>
      </c>
      <c r="I229" s="95"/>
      <c r="J229" s="18"/>
      <c r="L229" s="23"/>
      <c r="M229" s="23"/>
    </row>
    <row r="230" spans="2:13" x14ac:dyDescent="0.2">
      <c r="B230" s="16"/>
      <c r="C230" s="16"/>
      <c r="D230" s="1" t="s">
        <v>215</v>
      </c>
      <c r="E230" s="58"/>
      <c r="G230" s="108">
        <f>ROUND((G226/36)*G229,2)</f>
        <v>0</v>
      </c>
      <c r="I230" s="95"/>
      <c r="J230" s="18"/>
      <c r="L230" s="23"/>
      <c r="M230" s="23"/>
    </row>
    <row r="231" spans="2:13" x14ac:dyDescent="0.2">
      <c r="B231" s="35"/>
      <c r="C231" s="35"/>
      <c r="G231" s="95"/>
      <c r="H231" s="95"/>
      <c r="I231" s="95"/>
      <c r="J231" s="18"/>
      <c r="L231" s="23"/>
      <c r="M231" s="23"/>
    </row>
    <row r="232" spans="2:13" x14ac:dyDescent="0.2">
      <c r="D232" s="35"/>
      <c r="E232" s="142" t="s">
        <v>216</v>
      </c>
      <c r="F232" s="48" t="s">
        <v>217</v>
      </c>
      <c r="G232" s="48" t="s">
        <v>218</v>
      </c>
      <c r="H232" s="143" t="s">
        <v>219</v>
      </c>
      <c r="I232" s="95"/>
      <c r="J232" s="17" t="s">
        <v>206</v>
      </c>
      <c r="L232" s="23"/>
      <c r="M232" s="23"/>
    </row>
    <row r="233" spans="2:13" x14ac:dyDescent="0.2">
      <c r="B233" s="35" t="s">
        <v>220</v>
      </c>
      <c r="C233" s="35"/>
      <c r="E233" s="47"/>
      <c r="F233" s="48"/>
      <c r="G233" s="144"/>
      <c r="H233" s="145"/>
      <c r="I233" s="95" t="s">
        <v>221</v>
      </c>
      <c r="J233" s="18" t="s">
        <v>212</v>
      </c>
      <c r="L233" s="23"/>
      <c r="M233" s="23"/>
    </row>
    <row r="234" spans="2:13" x14ac:dyDescent="0.2">
      <c r="B234" s="35"/>
      <c r="C234" s="35"/>
      <c r="E234" s="50"/>
      <c r="G234" s="15"/>
      <c r="H234" s="146"/>
      <c r="I234" s="95"/>
      <c r="J234" s="18"/>
      <c r="L234" s="23"/>
      <c r="M234" s="23"/>
    </row>
    <row r="235" spans="2:13" x14ac:dyDescent="0.2">
      <c r="B235" s="35" t="s">
        <v>222</v>
      </c>
      <c r="C235" s="35"/>
      <c r="E235" s="50"/>
      <c r="G235" s="15"/>
      <c r="H235" s="146"/>
      <c r="I235" s="95" t="s">
        <v>221</v>
      </c>
      <c r="J235" s="18" t="s">
        <v>212</v>
      </c>
      <c r="L235" s="23"/>
      <c r="M235" s="23"/>
    </row>
    <row r="236" spans="2:13" x14ac:dyDescent="0.2">
      <c r="B236" s="35"/>
      <c r="C236" s="35"/>
      <c r="E236" s="50"/>
      <c r="G236" s="95"/>
      <c r="H236" s="146"/>
      <c r="I236" s="95"/>
      <c r="J236" s="18"/>
      <c r="L236" s="23"/>
      <c r="M236" s="23"/>
    </row>
    <row r="237" spans="2:13" x14ac:dyDescent="0.2">
      <c r="B237" s="35" t="s">
        <v>223</v>
      </c>
      <c r="C237" s="35"/>
      <c r="E237" s="50"/>
      <c r="G237" s="95"/>
      <c r="H237" s="147"/>
      <c r="I237" s="95" t="s">
        <v>221</v>
      </c>
      <c r="J237" s="18" t="s">
        <v>212</v>
      </c>
      <c r="L237" s="23"/>
      <c r="M237" s="23"/>
    </row>
    <row r="238" spans="2:13" x14ac:dyDescent="0.2">
      <c r="B238" s="35" t="s">
        <v>224</v>
      </c>
      <c r="C238" s="35"/>
      <c r="E238" s="50"/>
      <c r="G238" s="95"/>
      <c r="H238" s="146"/>
      <c r="I238" s="95" t="s">
        <v>221</v>
      </c>
      <c r="J238" s="18" t="s">
        <v>212</v>
      </c>
      <c r="L238" s="23"/>
      <c r="M238" s="23"/>
    </row>
    <row r="239" spans="2:13" x14ac:dyDescent="0.2">
      <c r="B239" s="35"/>
      <c r="C239" s="35"/>
      <c r="E239" s="50"/>
      <c r="G239" s="95"/>
      <c r="H239" s="146"/>
      <c r="I239" s="95"/>
      <c r="J239" s="18"/>
      <c r="L239" s="23"/>
      <c r="M239" s="23"/>
    </row>
    <row r="240" spans="2:13" x14ac:dyDescent="0.2">
      <c r="B240" s="35" t="s">
        <v>225</v>
      </c>
      <c r="C240" s="35"/>
      <c r="E240" s="148"/>
      <c r="F240" s="97"/>
      <c r="G240" s="149"/>
      <c r="H240" s="150"/>
      <c r="I240" s="95" t="s">
        <v>221</v>
      </c>
      <c r="J240" s="18" t="s">
        <v>212</v>
      </c>
      <c r="L240" s="23"/>
      <c r="M240" s="23"/>
    </row>
    <row r="241" spans="2:14" x14ac:dyDescent="0.2">
      <c r="B241" s="35"/>
      <c r="C241" s="35"/>
      <c r="G241" s="95"/>
      <c r="H241" s="151"/>
      <c r="I241" s="95"/>
      <c r="J241" s="18"/>
      <c r="L241" s="23"/>
      <c r="M241" s="23"/>
    </row>
    <row r="242" spans="2:14" x14ac:dyDescent="0.2">
      <c r="B242" s="36"/>
      <c r="C242" s="36"/>
      <c r="J242" s="18"/>
      <c r="L242" s="23"/>
      <c r="M242" s="23"/>
    </row>
    <row r="243" spans="2:14" x14ac:dyDescent="0.2">
      <c r="B243" s="36"/>
      <c r="C243" s="36"/>
      <c r="E243" s="18"/>
      <c r="F243" s="18"/>
      <c r="G243" s="18"/>
      <c r="H243" s="18"/>
      <c r="I243" s="18"/>
      <c r="J243" s="18"/>
      <c r="L243" s="23"/>
      <c r="M243" s="23"/>
    </row>
    <row r="244" spans="2:14" x14ac:dyDescent="0.2">
      <c r="B244" s="152" t="s">
        <v>226</v>
      </c>
      <c r="C244" s="152"/>
      <c r="D244" s="153"/>
      <c r="E244" s="154"/>
      <c r="F244" s="154"/>
      <c r="J244" s="18"/>
      <c r="L244" s="23"/>
      <c r="M244" s="23"/>
    </row>
    <row r="245" spans="2:14" ht="13.5" thickBot="1" x14ac:dyDescent="0.25">
      <c r="B245" s="152" t="s">
        <v>227</v>
      </c>
      <c r="C245" s="152"/>
      <c r="D245" s="153"/>
      <c r="E245" s="154"/>
      <c r="F245" s="154"/>
      <c r="J245" s="18"/>
      <c r="L245" s="23"/>
      <c r="M245" s="23"/>
    </row>
    <row r="246" spans="2:14" ht="13.5" thickBot="1" x14ac:dyDescent="0.25">
      <c r="B246" s="155"/>
      <c r="C246" s="156"/>
      <c r="D246" s="157"/>
      <c r="E246" s="158">
        <v>2013</v>
      </c>
      <c r="F246" s="159">
        <v>2014</v>
      </c>
      <c r="G246" s="159">
        <v>2015</v>
      </c>
      <c r="H246" s="159">
        <v>2016</v>
      </c>
      <c r="I246" s="159">
        <v>2017</v>
      </c>
      <c r="J246" s="159">
        <v>2018</v>
      </c>
      <c r="K246" s="159">
        <v>2019</v>
      </c>
      <c r="L246" s="159">
        <v>2020</v>
      </c>
      <c r="N246" s="23"/>
    </row>
    <row r="247" spans="2:14" x14ac:dyDescent="0.2">
      <c r="B247" s="160" t="s">
        <v>228</v>
      </c>
      <c r="C247" s="161"/>
      <c r="D247" s="162"/>
      <c r="E247" s="305">
        <v>-450.01</v>
      </c>
      <c r="F247" s="163"/>
      <c r="G247" s="163"/>
      <c r="H247" s="163"/>
      <c r="I247" s="163"/>
      <c r="J247" s="163"/>
      <c r="K247" s="163"/>
      <c r="L247" s="163"/>
      <c r="N247" s="23"/>
    </row>
    <row r="248" spans="2:14" x14ac:dyDescent="0.2">
      <c r="B248" s="164" t="s">
        <v>229</v>
      </c>
      <c r="C248" s="55"/>
      <c r="D248" s="165"/>
      <c r="E248" s="41"/>
      <c r="F248" s="309">
        <v>354.21</v>
      </c>
      <c r="G248" s="309">
        <v>148.19</v>
      </c>
      <c r="H248" s="309">
        <v>992.23</v>
      </c>
      <c r="I248" s="309">
        <v>71.540000000000006</v>
      </c>
      <c r="J248" s="309">
        <v>98.280000000000086</v>
      </c>
      <c r="K248" s="41">
        <v>1305.44</v>
      </c>
      <c r="L248" s="41">
        <f>I195</f>
        <v>1001.19</v>
      </c>
      <c r="M248" s="23"/>
    </row>
    <row r="249" spans="2:14" s="11" customFormat="1" x14ac:dyDescent="0.2">
      <c r="B249" s="166" t="s">
        <v>230</v>
      </c>
      <c r="C249" s="13"/>
      <c r="D249" s="58"/>
      <c r="E249" s="58"/>
      <c r="F249" s="58"/>
      <c r="G249" s="58"/>
      <c r="H249" s="58"/>
      <c r="I249" s="58"/>
      <c r="J249" s="58"/>
      <c r="K249" s="58"/>
      <c r="L249" s="23"/>
      <c r="M249" s="167"/>
    </row>
    <row r="250" spans="2:14" x14ac:dyDescent="0.2">
      <c r="B250" s="164"/>
      <c r="C250" s="55"/>
      <c r="D250" s="168"/>
      <c r="E250" s="41"/>
      <c r="F250" s="41"/>
      <c r="G250" s="41"/>
      <c r="H250" s="41"/>
      <c r="I250" s="41"/>
      <c r="J250" s="41"/>
      <c r="K250" s="41"/>
      <c r="L250" s="23"/>
      <c r="M250" s="23"/>
    </row>
    <row r="251" spans="2:14" ht="13.5" thickBot="1" x14ac:dyDescent="0.25">
      <c r="B251" s="169" t="s">
        <v>231</v>
      </c>
      <c r="C251" s="170"/>
      <c r="D251" s="171"/>
      <c r="E251" s="172"/>
      <c r="F251" s="172"/>
      <c r="G251" s="172"/>
      <c r="H251" s="172"/>
      <c r="I251" s="172"/>
      <c r="J251" s="172"/>
      <c r="K251" s="172"/>
      <c r="L251" s="23"/>
      <c r="M251" s="23"/>
    </row>
    <row r="252" spans="2:14" ht="13.5" thickBot="1" x14ac:dyDescent="0.25">
      <c r="B252" s="173"/>
      <c r="D252" s="174"/>
      <c r="E252" s="174"/>
      <c r="F252" s="174"/>
      <c r="G252" s="58"/>
      <c r="H252" s="58"/>
      <c r="I252" s="58"/>
      <c r="J252" s="58"/>
      <c r="K252" s="58"/>
      <c r="L252" s="58"/>
      <c r="M252" s="23"/>
    </row>
    <row r="253" spans="2:14" s="11" customFormat="1" ht="13.5" thickBot="1" x14ac:dyDescent="0.25">
      <c r="B253" s="127" t="s">
        <v>232</v>
      </c>
      <c r="C253" s="127"/>
      <c r="D253" s="175"/>
      <c r="E253" s="175">
        <v>112.5</v>
      </c>
      <c r="F253" s="175">
        <f>(F247)/4</f>
        <v>0</v>
      </c>
      <c r="G253" s="176">
        <f>SUM(B253:F253)</f>
        <v>112.5</v>
      </c>
      <c r="H253" s="29" t="s">
        <v>94</v>
      </c>
      <c r="I253" s="41" t="s">
        <v>94</v>
      </c>
      <c r="J253" s="41" t="s">
        <v>94</v>
      </c>
      <c r="K253" s="41"/>
      <c r="L253" s="41"/>
      <c r="M253" s="167"/>
    </row>
    <row r="254" spans="2:14" s="11" customFormat="1" ht="13.5" thickBot="1" x14ac:dyDescent="0.25">
      <c r="B254" s="127" t="s">
        <v>233</v>
      </c>
      <c r="C254" s="127"/>
      <c r="D254" s="41"/>
      <c r="E254" s="41">
        <f>E253</f>
        <v>112.5</v>
      </c>
      <c r="F254" s="41">
        <f>F253</f>
        <v>0</v>
      </c>
      <c r="G254" s="177">
        <f>G247/4</f>
        <v>0</v>
      </c>
      <c r="H254" s="176">
        <f>SUM(B254:G254)</f>
        <v>112.5</v>
      </c>
      <c r="I254" s="49" t="s">
        <v>94</v>
      </c>
      <c r="J254" s="49" t="s">
        <v>94</v>
      </c>
      <c r="K254" s="41"/>
      <c r="L254" s="41"/>
      <c r="M254" s="167"/>
    </row>
    <row r="255" spans="2:14" ht="13.5" thickBot="1" x14ac:dyDescent="0.25">
      <c r="B255" s="127" t="s">
        <v>234</v>
      </c>
      <c r="C255" s="127"/>
      <c r="D255" s="41"/>
      <c r="E255" s="41">
        <f>E254</f>
        <v>112.5</v>
      </c>
      <c r="F255" s="41">
        <f>F254</f>
        <v>0</v>
      </c>
      <c r="G255" s="41">
        <f>G254</f>
        <v>0</v>
      </c>
      <c r="H255" s="178">
        <f>H247/4</f>
        <v>0</v>
      </c>
      <c r="I255" s="176">
        <f>SUM(B255:H255)</f>
        <v>112.5</v>
      </c>
      <c r="J255" s="49" t="s">
        <v>94</v>
      </c>
      <c r="K255" s="41"/>
      <c r="L255" s="41"/>
    </row>
    <row r="256" spans="2:14" ht="13.5" thickBot="1" x14ac:dyDescent="0.25">
      <c r="B256" s="127" t="s">
        <v>235</v>
      </c>
      <c r="C256" s="127"/>
      <c r="D256" s="41"/>
      <c r="E256" s="41" t="s">
        <v>94</v>
      </c>
      <c r="F256" s="41">
        <f>F255</f>
        <v>0</v>
      </c>
      <c r="G256" s="41">
        <f>G255</f>
        <v>0</v>
      </c>
      <c r="H256" s="41">
        <f>H255</f>
        <v>0</v>
      </c>
      <c r="I256" s="31">
        <f>I247/4</f>
        <v>0</v>
      </c>
      <c r="J256" s="176">
        <f>SUM(C256:I256)</f>
        <v>0</v>
      </c>
      <c r="K256" s="41"/>
      <c r="L256" s="41"/>
    </row>
    <row r="257" spans="2:12" ht="13.5" thickBot="1" x14ac:dyDescent="0.25">
      <c r="B257" s="127" t="s">
        <v>236</v>
      </c>
      <c r="C257" s="127"/>
      <c r="D257" s="41"/>
      <c r="E257" s="41" t="s">
        <v>94</v>
      </c>
      <c r="F257" s="41" t="s">
        <v>94</v>
      </c>
      <c r="G257" s="41">
        <f>G247-(+G254+G255+G256)</f>
        <v>0</v>
      </c>
      <c r="H257" s="41">
        <f>H256</f>
        <v>0</v>
      </c>
      <c r="I257" s="41">
        <f>I256</f>
        <v>0</v>
      </c>
      <c r="J257" s="41">
        <f>J247/4</f>
        <v>0</v>
      </c>
      <c r="K257" s="176">
        <f>SUM(D257:J257)</f>
        <v>0</v>
      </c>
      <c r="L257" s="41"/>
    </row>
    <row r="258" spans="2:12" x14ac:dyDescent="0.2">
      <c r="B258" s="127" t="s">
        <v>237</v>
      </c>
      <c r="C258" s="127"/>
      <c r="D258" s="41"/>
      <c r="E258" s="41" t="s">
        <v>94</v>
      </c>
      <c r="F258" s="41" t="s">
        <v>94</v>
      </c>
      <c r="G258" s="41" t="s">
        <v>94</v>
      </c>
      <c r="H258" s="41">
        <f>H257</f>
        <v>0</v>
      </c>
      <c r="I258" s="41">
        <f>I257</f>
        <v>0</v>
      </c>
      <c r="J258" s="41">
        <f>J257</f>
        <v>0</v>
      </c>
      <c r="K258" s="41"/>
      <c r="L258" s="41"/>
    </row>
    <row r="259" spans="2:12" x14ac:dyDescent="0.2">
      <c r="B259" s="127" t="s">
        <v>238</v>
      </c>
      <c r="C259" s="127"/>
      <c r="D259" s="41"/>
      <c r="E259" s="41" t="s">
        <v>94</v>
      </c>
      <c r="F259" s="41" t="s">
        <v>94</v>
      </c>
      <c r="G259" s="41" t="s">
        <v>94</v>
      </c>
      <c r="H259" s="41" t="s">
        <v>94</v>
      </c>
      <c r="I259" s="41">
        <f>I258</f>
        <v>0</v>
      </c>
      <c r="J259" s="41">
        <f>J258</f>
        <v>0</v>
      </c>
      <c r="K259" s="41"/>
      <c r="L259" s="41"/>
    </row>
    <row r="260" spans="2:12" x14ac:dyDescent="0.2">
      <c r="B260" s="127" t="s">
        <v>239</v>
      </c>
      <c r="C260" s="127"/>
      <c r="D260" s="41"/>
      <c r="E260" s="41" t="s">
        <v>94</v>
      </c>
      <c r="F260" s="41" t="s">
        <v>94</v>
      </c>
      <c r="G260" s="41" t="s">
        <v>94</v>
      </c>
      <c r="H260" s="41" t="s">
        <v>94</v>
      </c>
      <c r="I260" s="41" t="s">
        <v>240</v>
      </c>
      <c r="J260" s="41">
        <f>J259</f>
        <v>0</v>
      </c>
      <c r="K260" s="41"/>
      <c r="L260" s="41"/>
    </row>
    <row r="261" spans="2:12" x14ac:dyDescent="0.2">
      <c r="D261" s="179"/>
      <c r="E261" s="58"/>
      <c r="F261" s="58"/>
      <c r="G261" s="58"/>
      <c r="H261" s="58"/>
      <c r="I261" s="58"/>
      <c r="J261" s="58"/>
      <c r="K261" s="18"/>
    </row>
    <row r="262" spans="2:12" ht="13.5" thickBot="1" x14ac:dyDescent="0.25">
      <c r="B262" s="1" t="s">
        <v>241</v>
      </c>
      <c r="C262" s="1" t="s">
        <v>242</v>
      </c>
      <c r="J262" s="18"/>
      <c r="L262" s="23"/>
    </row>
    <row r="263" spans="2:12" x14ac:dyDescent="0.2">
      <c r="B263" s="180"/>
      <c r="C263" s="181"/>
      <c r="D263" s="181"/>
      <c r="E263" s="182">
        <v>2014</v>
      </c>
      <c r="F263" s="182">
        <v>2015</v>
      </c>
      <c r="G263" s="182">
        <v>2016</v>
      </c>
      <c r="H263" s="182">
        <v>2017</v>
      </c>
      <c r="I263" s="183" t="s">
        <v>243</v>
      </c>
      <c r="J263" s="11"/>
      <c r="K263" s="11"/>
      <c r="L263" s="167"/>
    </row>
    <row r="264" spans="2:12" x14ac:dyDescent="0.2">
      <c r="B264" s="184" t="s">
        <v>244</v>
      </c>
      <c r="C264" s="48"/>
      <c r="D264" s="48"/>
      <c r="E264" s="185"/>
      <c r="F264" s="185"/>
      <c r="G264" s="310">
        <v>799.14</v>
      </c>
      <c r="H264" s="185">
        <v>0</v>
      </c>
      <c r="I264" s="186">
        <v>0</v>
      </c>
      <c r="J264" s="58"/>
      <c r="L264" s="23"/>
    </row>
    <row r="265" spans="2:12" x14ac:dyDescent="0.2">
      <c r="B265" s="173" t="s">
        <v>245</v>
      </c>
      <c r="E265" s="187">
        <f>IF(E264&gt;0,ROUNDDOWN(E264*0.22,2),0)</f>
        <v>0</v>
      </c>
      <c r="F265" s="187">
        <f>IF(F264&gt;0,ROUNDDOWN(F264*0.22,2),0)</f>
        <v>0</v>
      </c>
      <c r="G265" s="187">
        <f>IF(G264&gt;0,ROUNDDOWN(G264*0.22,2),0)</f>
        <v>175.81</v>
      </c>
      <c r="H265" s="187">
        <v>0</v>
      </c>
      <c r="I265" s="188">
        <f>IF(I264&gt;0,ROUNDDOWN(I264*0.21,2),0)</f>
        <v>0</v>
      </c>
      <c r="J265" s="189"/>
      <c r="L265" s="23"/>
    </row>
    <row r="266" spans="2:12" x14ac:dyDescent="0.2">
      <c r="B266" s="173" t="s">
        <v>246</v>
      </c>
      <c r="E266" s="190">
        <v>480</v>
      </c>
      <c r="F266" s="190">
        <v>480</v>
      </c>
      <c r="G266" s="190">
        <v>480</v>
      </c>
      <c r="H266" s="190">
        <v>480</v>
      </c>
      <c r="I266" s="191">
        <v>0</v>
      </c>
      <c r="J266" s="189"/>
      <c r="L266" s="23"/>
    </row>
    <row r="267" spans="2:12" x14ac:dyDescent="0.2">
      <c r="B267" s="173" t="s">
        <v>247</v>
      </c>
      <c r="E267" s="58">
        <f>IF(E266&gt;E265,E266-E265,0)</f>
        <v>480</v>
      </c>
      <c r="F267" s="58">
        <f>IF(F266&gt;F265,F266-F265,0)</f>
        <v>480</v>
      </c>
      <c r="G267" s="58">
        <f>IF(G266&gt;G265,G266-G265,0)</f>
        <v>304.19</v>
      </c>
      <c r="H267" s="58">
        <v>480</v>
      </c>
      <c r="I267" s="191"/>
      <c r="J267" s="189"/>
      <c r="L267" s="23"/>
    </row>
    <row r="268" spans="2:12" x14ac:dyDescent="0.2">
      <c r="B268" s="173" t="s">
        <v>248</v>
      </c>
      <c r="D268" s="11">
        <v>2015</v>
      </c>
      <c r="E268" s="151"/>
      <c r="F268" s="192">
        <f>SUM(E268)</f>
        <v>0</v>
      </c>
      <c r="G268" s="151" t="s">
        <v>94</v>
      </c>
      <c r="H268" s="151" t="s">
        <v>94</v>
      </c>
      <c r="I268" s="193" t="s">
        <v>240</v>
      </c>
      <c r="J268" s="189"/>
      <c r="L268" s="23"/>
    </row>
    <row r="269" spans="2:12" x14ac:dyDescent="0.2">
      <c r="B269" s="173" t="s">
        <v>248</v>
      </c>
      <c r="D269" s="11" t="s">
        <v>249</v>
      </c>
      <c r="E269" s="151"/>
      <c r="F269" s="151"/>
      <c r="G269" s="192">
        <f>SUM(E269:F269)</f>
        <v>0</v>
      </c>
      <c r="H269" s="151" t="s">
        <v>94</v>
      </c>
      <c r="I269" s="193" t="s">
        <v>94</v>
      </c>
      <c r="J269" s="189"/>
      <c r="L269" s="23"/>
    </row>
    <row r="270" spans="2:12" x14ac:dyDescent="0.2">
      <c r="B270" s="173" t="s">
        <v>248</v>
      </c>
      <c r="D270" s="11" t="s">
        <v>250</v>
      </c>
      <c r="E270" s="151"/>
      <c r="F270" s="151"/>
      <c r="G270" s="151"/>
      <c r="H270" s="192">
        <f>SUM(E270:G270)</f>
        <v>0</v>
      </c>
      <c r="I270" s="193" t="s">
        <v>94</v>
      </c>
      <c r="J270" s="189"/>
      <c r="L270" s="23"/>
    </row>
    <row r="271" spans="2:12" x14ac:dyDescent="0.2">
      <c r="B271" s="173" t="s">
        <v>248</v>
      </c>
      <c r="D271" s="11" t="s">
        <v>243</v>
      </c>
      <c r="E271" s="151"/>
      <c r="F271" s="151"/>
      <c r="G271" s="151"/>
      <c r="H271" s="151"/>
      <c r="I271" s="194">
        <f>SUM(F271:H271)</f>
        <v>0</v>
      </c>
      <c r="J271" s="189"/>
      <c r="L271" s="23"/>
    </row>
    <row r="272" spans="2:12" ht="13.5" thickBot="1" x14ac:dyDescent="0.25">
      <c r="B272" s="195" t="s">
        <v>251</v>
      </c>
      <c r="C272" s="196"/>
      <c r="D272" s="196"/>
      <c r="E272" s="197">
        <f>E267+E268+E269+E270+E271</f>
        <v>480</v>
      </c>
      <c r="F272" s="197">
        <f>F267+F269+F270+F271</f>
        <v>480</v>
      </c>
      <c r="G272" s="197">
        <f>G267+G270+G271</f>
        <v>304.19</v>
      </c>
      <c r="H272" s="197">
        <f>H267+H271</f>
        <v>480</v>
      </c>
      <c r="I272" s="198">
        <f>I267</f>
        <v>0</v>
      </c>
      <c r="J272" s="199">
        <v>0</v>
      </c>
      <c r="K272" s="11"/>
      <c r="L272" s="167"/>
    </row>
    <row r="273" spans="2:12" x14ac:dyDescent="0.2">
      <c r="B273" s="11"/>
      <c r="C273" s="11"/>
      <c r="D273" s="11"/>
      <c r="E273" s="200"/>
      <c r="F273" s="200"/>
      <c r="G273" s="200"/>
      <c r="H273" s="200"/>
      <c r="I273" s="11"/>
      <c r="J273" s="189"/>
      <c r="K273" s="11"/>
      <c r="L273" s="167"/>
    </row>
    <row r="275" spans="2:12" ht="15.75" x14ac:dyDescent="0.25">
      <c r="B275" s="5" t="s">
        <v>252</v>
      </c>
      <c r="C275" s="5"/>
    </row>
    <row r="276" spans="2:12" x14ac:dyDescent="0.2">
      <c r="D276" s="1" t="s">
        <v>253</v>
      </c>
      <c r="E276" s="66" t="s">
        <v>254</v>
      </c>
      <c r="F276" s="48"/>
      <c r="G276" s="143"/>
      <c r="H276" s="201">
        <v>0.2</v>
      </c>
    </row>
    <row r="277" spans="2:12" x14ac:dyDescent="0.2">
      <c r="E277" s="75" t="s">
        <v>255</v>
      </c>
      <c r="G277" s="202"/>
      <c r="H277" s="203">
        <v>0.5</v>
      </c>
    </row>
    <row r="278" spans="2:12" x14ac:dyDescent="0.2">
      <c r="E278" s="80" t="s">
        <v>256</v>
      </c>
      <c r="F278" s="97"/>
      <c r="G278" s="204"/>
      <c r="H278" s="205">
        <v>1</v>
      </c>
    </row>
    <row r="279" spans="2:12" ht="15.75" thickBot="1" x14ac:dyDescent="0.3">
      <c r="E279" s="206"/>
      <c r="F279" s="206"/>
      <c r="G279" s="206"/>
    </row>
    <row r="280" spans="2:12" ht="13.5" thickBot="1" x14ac:dyDescent="0.25">
      <c r="B280" s="207"/>
      <c r="C280" s="156"/>
      <c r="D280" s="156"/>
      <c r="E280" s="156" t="s">
        <v>257</v>
      </c>
      <c r="F280" s="208" t="s">
        <v>258</v>
      </c>
      <c r="G280" s="209"/>
      <c r="H280" s="210"/>
    </row>
    <row r="281" spans="2:12" ht="38.25" x14ac:dyDescent="0.2">
      <c r="B281" s="211" t="s">
        <v>259</v>
      </c>
      <c r="C281" s="211"/>
      <c r="D281" s="212" t="s">
        <v>218</v>
      </c>
      <c r="E281" s="213" t="s">
        <v>260</v>
      </c>
      <c r="F281" s="213" t="s">
        <v>261</v>
      </c>
      <c r="G281" s="214" t="s">
        <v>262</v>
      </c>
      <c r="H281" s="215" t="s">
        <v>263</v>
      </c>
      <c r="I281" s="216" t="s">
        <v>264</v>
      </c>
    </row>
    <row r="282" spans="2:12" ht="13.5" thickBot="1" x14ac:dyDescent="0.25">
      <c r="B282" s="217">
        <v>1</v>
      </c>
      <c r="C282" s="217">
        <v>2</v>
      </c>
      <c r="D282" s="218">
        <v>3</v>
      </c>
      <c r="E282" s="219">
        <v>4</v>
      </c>
      <c r="F282" s="219">
        <v>5</v>
      </c>
      <c r="G282" s="220">
        <v>6</v>
      </c>
      <c r="H282" s="218">
        <v>7</v>
      </c>
    </row>
    <row r="283" spans="2:12" x14ac:dyDescent="0.2">
      <c r="B283" s="221"/>
      <c r="C283" s="221"/>
      <c r="D283" s="222"/>
      <c r="E283" s="223"/>
      <c r="F283" s="224"/>
      <c r="G283" s="225"/>
      <c r="H283" s="226">
        <f>ROUND(IF(E283&gt;0,F283/E283*G283,0),2)</f>
        <v>0</v>
      </c>
      <c r="I283" s="227">
        <f t="shared" ref="I283:I311" si="0">IF(E283&gt;0,F283/E283,0)</f>
        <v>0</v>
      </c>
    </row>
    <row r="284" spans="2:12" x14ac:dyDescent="0.2">
      <c r="B284" s="164"/>
      <c r="C284" s="164"/>
      <c r="D284" s="228"/>
      <c r="E284" s="229"/>
      <c r="F284" s="224"/>
      <c r="G284" s="225"/>
      <c r="H284" s="226">
        <f>ROUND(IF(E284&gt;0,F284/E284*G284,0),2)</f>
        <v>0</v>
      </c>
      <c r="I284" s="227">
        <f t="shared" si="0"/>
        <v>0</v>
      </c>
    </row>
    <row r="285" spans="2:12" x14ac:dyDescent="0.2">
      <c r="B285" s="164"/>
      <c r="C285" s="164"/>
      <c r="D285" s="228"/>
      <c r="E285" s="229"/>
      <c r="F285" s="224"/>
      <c r="G285" s="225"/>
      <c r="H285" s="226">
        <f>ROUND(IF(E285&gt;0,F285/E285*G285,0),2)</f>
        <v>0</v>
      </c>
      <c r="I285" s="227">
        <f t="shared" si="0"/>
        <v>0</v>
      </c>
    </row>
    <row r="286" spans="2:12" x14ac:dyDescent="0.2">
      <c r="B286" s="164"/>
      <c r="C286" s="164"/>
      <c r="D286" s="228"/>
      <c r="E286" s="229"/>
      <c r="F286" s="224"/>
      <c r="G286" s="225"/>
      <c r="H286" s="226">
        <f t="shared" ref="H286:H310" si="1">ROUND(IF(E286&gt;0,F286/E286*G286,0),2)</f>
        <v>0</v>
      </c>
      <c r="I286" s="227">
        <f t="shared" si="0"/>
        <v>0</v>
      </c>
    </row>
    <row r="287" spans="2:12" ht="13.5" thickBot="1" x14ac:dyDescent="0.25">
      <c r="B287" s="184"/>
      <c r="C287" s="184"/>
      <c r="D287" s="230"/>
      <c r="E287" s="231"/>
      <c r="F287" s="232"/>
      <c r="G287" s="233"/>
      <c r="H287" s="234">
        <f t="shared" si="1"/>
        <v>0</v>
      </c>
      <c r="I287" s="227">
        <f t="shared" si="0"/>
        <v>0</v>
      </c>
    </row>
    <row r="288" spans="2:12" ht="13.5" thickBot="1" x14ac:dyDescent="0.25">
      <c r="B288" s="235" t="s">
        <v>265</v>
      </c>
      <c r="C288" s="155"/>
      <c r="D288" s="236"/>
      <c r="E288" s="237">
        <f>SUM(E283:E287)</f>
        <v>0</v>
      </c>
      <c r="F288" s="238">
        <f>SUM(F283:F287)</f>
        <v>0</v>
      </c>
      <c r="G288" s="239">
        <f>SUM(G283:G287)</f>
        <v>0</v>
      </c>
      <c r="H288" s="240">
        <f>SUM(H283:H287)</f>
        <v>0</v>
      </c>
      <c r="I288" s="227">
        <f t="shared" si="0"/>
        <v>0</v>
      </c>
    </row>
    <row r="289" spans="2:9" x14ac:dyDescent="0.2">
      <c r="B289" s="221"/>
      <c r="C289" s="221"/>
      <c r="D289" s="222"/>
      <c r="E289" s="223"/>
      <c r="F289" s="224"/>
      <c r="G289" s="225"/>
      <c r="H289" s="226">
        <f>ROUND(IF(E289&gt;0,F289/E289*G289,0),2)</f>
        <v>0</v>
      </c>
      <c r="I289" s="227">
        <f t="shared" si="0"/>
        <v>0</v>
      </c>
    </row>
    <row r="290" spans="2:9" x14ac:dyDescent="0.2">
      <c r="B290" s="164"/>
      <c r="C290" s="164"/>
      <c r="D290" s="228"/>
      <c r="E290" s="229"/>
      <c r="F290" s="224"/>
      <c r="G290" s="225"/>
      <c r="H290" s="226">
        <f t="shared" si="1"/>
        <v>0</v>
      </c>
      <c r="I290" s="227">
        <f t="shared" si="0"/>
        <v>0</v>
      </c>
    </row>
    <row r="291" spans="2:9" x14ac:dyDescent="0.2">
      <c r="B291" s="164"/>
      <c r="C291" s="164"/>
      <c r="D291" s="228"/>
      <c r="E291" s="229"/>
      <c r="F291" s="224"/>
      <c r="G291" s="225"/>
      <c r="H291" s="226">
        <f t="shared" si="1"/>
        <v>0</v>
      </c>
      <c r="I291" s="227">
        <f t="shared" si="0"/>
        <v>0</v>
      </c>
    </row>
    <row r="292" spans="2:9" x14ac:dyDescent="0.2">
      <c r="B292" s="164"/>
      <c r="C292" s="164"/>
      <c r="D292" s="228"/>
      <c r="E292" s="229"/>
      <c r="F292" s="224"/>
      <c r="G292" s="225"/>
      <c r="H292" s="226">
        <f t="shared" si="1"/>
        <v>0</v>
      </c>
      <c r="I292" s="227">
        <f t="shared" si="0"/>
        <v>0</v>
      </c>
    </row>
    <row r="293" spans="2:9" x14ac:dyDescent="0.2">
      <c r="B293" s="164"/>
      <c r="C293" s="164"/>
      <c r="D293" s="228"/>
      <c r="E293" s="229"/>
      <c r="F293" s="224"/>
      <c r="G293" s="225"/>
      <c r="H293" s="226">
        <f t="shared" si="1"/>
        <v>0</v>
      </c>
      <c r="I293" s="227">
        <f t="shared" si="0"/>
        <v>0</v>
      </c>
    </row>
    <row r="294" spans="2:9" x14ac:dyDescent="0.2">
      <c r="B294" s="164"/>
      <c r="C294" s="164"/>
      <c r="D294" s="228"/>
      <c r="E294" s="229"/>
      <c r="F294" s="224"/>
      <c r="G294" s="225"/>
      <c r="H294" s="226">
        <f t="shared" si="1"/>
        <v>0</v>
      </c>
      <c r="I294" s="227">
        <f t="shared" si="0"/>
        <v>0</v>
      </c>
    </row>
    <row r="295" spans="2:9" ht="13.5" thickBot="1" x14ac:dyDescent="0.25">
      <c r="B295" s="184"/>
      <c r="C295" s="184"/>
      <c r="D295" s="230"/>
      <c r="E295" s="231"/>
      <c r="F295" s="232"/>
      <c r="G295" s="233"/>
      <c r="H295" s="226">
        <f t="shared" si="1"/>
        <v>0</v>
      </c>
      <c r="I295" s="227">
        <f t="shared" si="0"/>
        <v>0</v>
      </c>
    </row>
    <row r="296" spans="2:9" ht="13.5" thickBot="1" x14ac:dyDescent="0.25">
      <c r="B296" s="241" t="s">
        <v>266</v>
      </c>
      <c r="C296" s="155"/>
      <c r="D296" s="236"/>
      <c r="E296" s="237">
        <f>SUM(E289:E295)</f>
        <v>0</v>
      </c>
      <c r="F296" s="242">
        <f>SUM(F289:F295)</f>
        <v>0</v>
      </c>
      <c r="G296" s="242">
        <f>SUM(G289:G295)</f>
        <v>0</v>
      </c>
      <c r="H296" s="240">
        <f>SUM(H289:H295)</f>
        <v>0</v>
      </c>
      <c r="I296" s="227">
        <f t="shared" si="0"/>
        <v>0</v>
      </c>
    </row>
    <row r="297" spans="2:9" x14ac:dyDescent="0.2">
      <c r="B297" s="221"/>
      <c r="C297" s="221"/>
      <c r="D297" s="222"/>
      <c r="E297" s="223"/>
      <c r="F297" s="224"/>
      <c r="G297" s="225"/>
      <c r="H297" s="226">
        <f t="shared" si="1"/>
        <v>0</v>
      </c>
      <c r="I297" s="227">
        <f t="shared" si="0"/>
        <v>0</v>
      </c>
    </row>
    <row r="298" spans="2:9" x14ac:dyDescent="0.2">
      <c r="B298" s="164"/>
      <c r="C298" s="164"/>
      <c r="D298" s="228"/>
      <c r="E298" s="229"/>
      <c r="F298" s="224"/>
      <c r="G298" s="225"/>
      <c r="H298" s="226">
        <f t="shared" si="1"/>
        <v>0</v>
      </c>
      <c r="I298" s="227">
        <f t="shared" si="0"/>
        <v>0</v>
      </c>
    </row>
    <row r="299" spans="2:9" x14ac:dyDescent="0.2">
      <c r="B299" s="164"/>
      <c r="C299" s="164"/>
      <c r="D299" s="228"/>
      <c r="E299" s="229"/>
      <c r="F299" s="224"/>
      <c r="G299" s="225"/>
      <c r="H299" s="226">
        <f t="shared" si="1"/>
        <v>0</v>
      </c>
      <c r="I299" s="227">
        <f t="shared" si="0"/>
        <v>0</v>
      </c>
    </row>
    <row r="300" spans="2:9" x14ac:dyDescent="0.2">
      <c r="B300" s="164"/>
      <c r="C300" s="164"/>
      <c r="D300" s="228"/>
      <c r="E300" s="229"/>
      <c r="F300" s="224"/>
      <c r="G300" s="225"/>
      <c r="H300" s="226">
        <f t="shared" si="1"/>
        <v>0</v>
      </c>
      <c r="I300" s="227">
        <f t="shared" si="0"/>
        <v>0</v>
      </c>
    </row>
    <row r="301" spans="2:9" x14ac:dyDescent="0.2">
      <c r="B301" s="164"/>
      <c r="C301" s="164"/>
      <c r="D301" s="228"/>
      <c r="E301" s="229"/>
      <c r="F301" s="224"/>
      <c r="G301" s="225"/>
      <c r="H301" s="226">
        <f t="shared" si="1"/>
        <v>0</v>
      </c>
      <c r="I301" s="227">
        <f t="shared" si="0"/>
        <v>0</v>
      </c>
    </row>
    <row r="302" spans="2:9" x14ac:dyDescent="0.2">
      <c r="B302" s="164"/>
      <c r="C302" s="164"/>
      <c r="D302" s="228"/>
      <c r="E302" s="229"/>
      <c r="F302" s="224"/>
      <c r="G302" s="225"/>
      <c r="H302" s="226">
        <f t="shared" si="1"/>
        <v>0</v>
      </c>
      <c r="I302" s="227">
        <f t="shared" si="0"/>
        <v>0</v>
      </c>
    </row>
    <row r="303" spans="2:9" x14ac:dyDescent="0.2">
      <c r="B303" s="164"/>
      <c r="C303" s="164"/>
      <c r="D303" s="228"/>
      <c r="E303" s="229"/>
      <c r="F303" s="224"/>
      <c r="G303" s="225"/>
      <c r="H303" s="226">
        <f t="shared" si="1"/>
        <v>0</v>
      </c>
      <c r="I303" s="227">
        <f t="shared" si="0"/>
        <v>0</v>
      </c>
    </row>
    <row r="304" spans="2:9" ht="13.5" thickBot="1" x14ac:dyDescent="0.25">
      <c r="B304" s="184"/>
      <c r="C304" s="184"/>
      <c r="D304" s="230"/>
      <c r="E304" s="231"/>
      <c r="F304" s="232"/>
      <c r="G304" s="233"/>
      <c r="H304" s="226">
        <f t="shared" si="1"/>
        <v>0</v>
      </c>
      <c r="I304" s="227">
        <f t="shared" si="0"/>
        <v>0</v>
      </c>
    </row>
    <row r="305" spans="2:9" ht="13.5" thickBot="1" x14ac:dyDescent="0.25">
      <c r="B305" s="241" t="s">
        <v>267</v>
      </c>
      <c r="C305" s="155"/>
      <c r="D305" s="236"/>
      <c r="E305" s="237">
        <f>SUM(E297:E304)</f>
        <v>0</v>
      </c>
      <c r="F305" s="238">
        <f>SUM(F297:F304)</f>
        <v>0</v>
      </c>
      <c r="G305" s="239">
        <f>SUM(G297:G304)</f>
        <v>0</v>
      </c>
      <c r="H305" s="240">
        <f>SUM(H297:H304)</f>
        <v>0</v>
      </c>
      <c r="I305" s="227">
        <f t="shared" si="0"/>
        <v>0</v>
      </c>
    </row>
    <row r="306" spans="2:9" x14ac:dyDescent="0.2">
      <c r="B306" s="221"/>
      <c r="C306" s="221"/>
      <c r="D306" s="222"/>
      <c r="E306" s="223"/>
      <c r="F306" s="224"/>
      <c r="G306" s="225"/>
      <c r="H306" s="226">
        <f t="shared" si="1"/>
        <v>0</v>
      </c>
      <c r="I306" s="227">
        <f t="shared" si="0"/>
        <v>0</v>
      </c>
    </row>
    <row r="307" spans="2:9" x14ac:dyDescent="0.2">
      <c r="B307" s="164"/>
      <c r="C307" s="164"/>
      <c r="D307" s="228"/>
      <c r="E307" s="229"/>
      <c r="F307" s="224"/>
      <c r="G307" s="225"/>
      <c r="H307" s="226">
        <f t="shared" si="1"/>
        <v>0</v>
      </c>
      <c r="I307" s="227">
        <f t="shared" si="0"/>
        <v>0</v>
      </c>
    </row>
    <row r="308" spans="2:9" x14ac:dyDescent="0.2">
      <c r="B308" s="164"/>
      <c r="C308" s="164"/>
      <c r="D308" s="228"/>
      <c r="E308" s="229"/>
      <c r="F308" s="224"/>
      <c r="G308" s="225"/>
      <c r="H308" s="226">
        <f t="shared" si="1"/>
        <v>0</v>
      </c>
      <c r="I308" s="227">
        <f t="shared" si="0"/>
        <v>0</v>
      </c>
    </row>
    <row r="309" spans="2:9" x14ac:dyDescent="0.2">
      <c r="B309" s="164"/>
      <c r="C309" s="164"/>
      <c r="D309" s="228"/>
      <c r="E309" s="229"/>
      <c r="F309" s="224"/>
      <c r="G309" s="225"/>
      <c r="H309" s="226">
        <f t="shared" si="1"/>
        <v>0</v>
      </c>
      <c r="I309" s="227">
        <f t="shared" si="0"/>
        <v>0</v>
      </c>
    </row>
    <row r="310" spans="2:9" ht="13.5" thickBot="1" x14ac:dyDescent="0.25">
      <c r="B310" s="184"/>
      <c r="C310" s="184"/>
      <c r="D310" s="230"/>
      <c r="E310" s="186"/>
      <c r="F310" s="232"/>
      <c r="G310" s="233"/>
      <c r="H310" s="234">
        <f t="shared" si="1"/>
        <v>0</v>
      </c>
      <c r="I310" s="227">
        <f t="shared" si="0"/>
        <v>0</v>
      </c>
    </row>
    <row r="311" spans="2:9" ht="13.5" thickBot="1" x14ac:dyDescent="0.25">
      <c r="B311" s="241" t="s">
        <v>268</v>
      </c>
      <c r="C311" s="155"/>
      <c r="D311" s="236"/>
      <c r="E311" s="243">
        <f>SUM(E306:E310)</f>
        <v>0</v>
      </c>
      <c r="F311" s="238">
        <f>SUM(F306:F310)</f>
        <v>0</v>
      </c>
      <c r="G311" s="239">
        <f>SUM(G306:G310)</f>
        <v>0</v>
      </c>
      <c r="H311" s="240">
        <f>SUM(H306:H310)</f>
        <v>0</v>
      </c>
      <c r="I311" s="227">
        <f t="shared" si="0"/>
        <v>0</v>
      </c>
    </row>
    <row r="312" spans="2:9" ht="13.5" thickBot="1" x14ac:dyDescent="0.25">
      <c r="B312" s="244"/>
      <c r="C312" s="244"/>
      <c r="D312" s="245"/>
      <c r="E312" s="246">
        <f>E288+E296+E305+E311</f>
        <v>0</v>
      </c>
      <c r="F312" s="247">
        <f>F288+F296+F305+F311</f>
        <v>0</v>
      </c>
      <c r="G312" s="248">
        <f>G288+G296+G305+G311</f>
        <v>0</v>
      </c>
      <c r="H312" s="249">
        <f>H288+H296+H305+H311</f>
        <v>0</v>
      </c>
      <c r="I312" s="13"/>
    </row>
    <row r="316" spans="2:9" ht="15.75" x14ac:dyDescent="0.25">
      <c r="B316" s="5" t="s">
        <v>269</v>
      </c>
      <c r="C316" s="5"/>
    </row>
    <row r="317" spans="2:9" x14ac:dyDescent="0.2">
      <c r="B317" s="1" t="s">
        <v>270</v>
      </c>
      <c r="E317" s="67" t="s">
        <v>93</v>
      </c>
      <c r="F317" s="67">
        <f>G317-359</f>
        <v>43477</v>
      </c>
      <c r="G317" s="68">
        <f>E1-360</f>
        <v>43836</v>
      </c>
      <c r="H317" s="250">
        <v>0.2</v>
      </c>
    </row>
    <row r="318" spans="2:9" x14ac:dyDescent="0.2">
      <c r="E318" s="76" t="s">
        <v>93</v>
      </c>
      <c r="F318" s="76">
        <f>G318-359</f>
        <v>43117</v>
      </c>
      <c r="G318" s="77">
        <f>F317-1</f>
        <v>43476</v>
      </c>
      <c r="H318" s="251">
        <v>0.5</v>
      </c>
    </row>
    <row r="319" spans="2:9" x14ac:dyDescent="0.2">
      <c r="E319" s="81" t="s">
        <v>93</v>
      </c>
      <c r="F319" s="81">
        <f>G319-359</f>
        <v>42757</v>
      </c>
      <c r="G319" s="82">
        <f>F318-1</f>
        <v>43116</v>
      </c>
      <c r="H319" s="252">
        <v>1</v>
      </c>
    </row>
    <row r="320" spans="2:9" x14ac:dyDescent="0.2">
      <c r="E320" s="89" t="s">
        <v>93</v>
      </c>
      <c r="F320" s="89"/>
      <c r="G320" s="90">
        <f>F319-1</f>
        <v>42756</v>
      </c>
      <c r="H320" s="253">
        <v>1</v>
      </c>
    </row>
    <row r="321" spans="2:11" ht="15.75" thickBot="1" x14ac:dyDescent="0.3">
      <c r="E321" s="206"/>
      <c r="F321" s="206"/>
    </row>
    <row r="322" spans="2:11" ht="13.5" thickBot="1" x14ac:dyDescent="0.25">
      <c r="B322" s="160"/>
      <c r="C322" s="160"/>
      <c r="D322" s="254"/>
      <c r="E322" s="161">
        <v>1</v>
      </c>
      <c r="F322" s="255" t="s">
        <v>258</v>
      </c>
      <c r="G322" s="208" t="s">
        <v>258</v>
      </c>
      <c r="H322" s="256"/>
      <c r="I322" s="257">
        <v>3</v>
      </c>
      <c r="J322" s="258">
        <v>4</v>
      </c>
      <c r="K322" s="210"/>
    </row>
    <row r="323" spans="2:11" ht="76.5" x14ac:dyDescent="0.2">
      <c r="B323" s="259" t="s">
        <v>259</v>
      </c>
      <c r="C323" s="259" t="s">
        <v>217</v>
      </c>
      <c r="D323" s="260" t="s">
        <v>218</v>
      </c>
      <c r="E323" s="261" t="s">
        <v>271</v>
      </c>
      <c r="F323" s="215" t="s">
        <v>261</v>
      </c>
      <c r="G323" s="262" t="s">
        <v>272</v>
      </c>
      <c r="H323" s="215" t="s">
        <v>273</v>
      </c>
      <c r="I323" s="263" t="s">
        <v>274</v>
      </c>
      <c r="J323" s="264" t="s">
        <v>275</v>
      </c>
      <c r="K323" s="263" t="s">
        <v>276</v>
      </c>
    </row>
    <row r="324" spans="2:11" ht="13.5" thickBot="1" x14ac:dyDescent="0.25">
      <c r="B324" s="265">
        <v>1</v>
      </c>
      <c r="C324" s="265">
        <v>2</v>
      </c>
      <c r="D324" s="266">
        <v>3</v>
      </c>
      <c r="E324" s="267">
        <v>4</v>
      </c>
      <c r="F324" s="268">
        <v>5</v>
      </c>
      <c r="G324" s="267">
        <v>6</v>
      </c>
      <c r="H324" s="268">
        <v>7</v>
      </c>
      <c r="I324" s="269">
        <v>8</v>
      </c>
      <c r="J324" s="220">
        <v>9</v>
      </c>
      <c r="K324" s="270">
        <v>10</v>
      </c>
    </row>
    <row r="325" spans="2:11" x14ac:dyDescent="0.2">
      <c r="B325" s="221"/>
      <c r="C325" s="221"/>
      <c r="D325" s="228"/>
      <c r="E325" s="271"/>
      <c r="F325" s="272" t="s">
        <v>94</v>
      </c>
      <c r="G325" s="273" t="s">
        <v>94</v>
      </c>
      <c r="H325" s="274" t="s">
        <v>94</v>
      </c>
      <c r="I325" s="275" t="str">
        <f t="shared" ref="I325:I369" si="2">IF(D325&gt;0,IF($E$1-D325&gt;=360,IF($E$1-D325&gt;=360*2,IF($E$1-D325&gt;=360*3,1,0.5),0.2),0),"")</f>
        <v/>
      </c>
      <c r="J325" s="276" t="str">
        <f>IF(E325&gt;0,ROUND(E325*I325,2),"")</f>
        <v/>
      </c>
      <c r="K325" s="277" t="str">
        <f>J325</f>
        <v/>
      </c>
    </row>
    <row r="326" spans="2:11" x14ac:dyDescent="0.2">
      <c r="B326" s="164"/>
      <c r="C326" s="164"/>
      <c r="D326" s="228"/>
      <c r="E326" s="271"/>
      <c r="F326" s="272" t="s">
        <v>94</v>
      </c>
      <c r="G326" s="273" t="s">
        <v>94</v>
      </c>
      <c r="H326" s="274" t="s">
        <v>94</v>
      </c>
      <c r="I326" s="275" t="str">
        <f t="shared" si="2"/>
        <v/>
      </c>
      <c r="J326" s="276" t="str">
        <f>IF(E326&gt;0,ROUND(E326*I326,2),"")</f>
        <v/>
      </c>
      <c r="K326" s="277" t="str">
        <f t="shared" ref="K326:K331" si="3">J326</f>
        <v/>
      </c>
    </row>
    <row r="327" spans="2:11" x14ac:dyDescent="0.2">
      <c r="B327" s="164"/>
      <c r="C327" s="164"/>
      <c r="D327" s="228"/>
      <c r="E327" s="271"/>
      <c r="F327" s="272" t="s">
        <v>94</v>
      </c>
      <c r="G327" s="273" t="s">
        <v>94</v>
      </c>
      <c r="H327" s="274" t="s">
        <v>94</v>
      </c>
      <c r="I327" s="275" t="str">
        <f t="shared" si="2"/>
        <v/>
      </c>
      <c r="J327" s="276" t="str">
        <f t="shared" ref="J327:J341" si="4">IF(E327&gt;0,ROUND(E327*I327,2),"")</f>
        <v/>
      </c>
      <c r="K327" s="277" t="str">
        <f t="shared" si="3"/>
        <v/>
      </c>
    </row>
    <row r="328" spans="2:11" x14ac:dyDescent="0.2">
      <c r="B328" s="164"/>
      <c r="C328" s="164"/>
      <c r="D328" s="228"/>
      <c r="E328" s="271"/>
      <c r="F328" s="272" t="s">
        <v>94</v>
      </c>
      <c r="G328" s="273" t="s">
        <v>94</v>
      </c>
      <c r="H328" s="274" t="s">
        <v>94</v>
      </c>
      <c r="I328" s="275" t="str">
        <f t="shared" si="2"/>
        <v/>
      </c>
      <c r="J328" s="276" t="str">
        <f t="shared" si="4"/>
        <v/>
      </c>
      <c r="K328" s="277" t="str">
        <f t="shared" si="3"/>
        <v/>
      </c>
    </row>
    <row r="329" spans="2:11" x14ac:dyDescent="0.2">
      <c r="B329" s="164"/>
      <c r="C329" s="164"/>
      <c r="D329" s="228"/>
      <c r="E329" s="271"/>
      <c r="F329" s="272" t="s">
        <v>94</v>
      </c>
      <c r="G329" s="273" t="s">
        <v>94</v>
      </c>
      <c r="H329" s="274" t="s">
        <v>94</v>
      </c>
      <c r="I329" s="275" t="str">
        <f t="shared" si="2"/>
        <v/>
      </c>
      <c r="J329" s="276" t="str">
        <f t="shared" si="4"/>
        <v/>
      </c>
      <c r="K329" s="277" t="str">
        <f t="shared" si="3"/>
        <v/>
      </c>
    </row>
    <row r="330" spans="2:11" x14ac:dyDescent="0.2">
      <c r="B330" s="164"/>
      <c r="C330" s="164"/>
      <c r="D330" s="228"/>
      <c r="E330" s="271"/>
      <c r="F330" s="272" t="s">
        <v>94</v>
      </c>
      <c r="G330" s="273" t="s">
        <v>94</v>
      </c>
      <c r="H330" s="274" t="s">
        <v>94</v>
      </c>
      <c r="I330" s="275" t="str">
        <f t="shared" si="2"/>
        <v/>
      </c>
      <c r="J330" s="276" t="str">
        <f t="shared" si="4"/>
        <v/>
      </c>
      <c r="K330" s="277" t="str">
        <f t="shared" si="3"/>
        <v/>
      </c>
    </row>
    <row r="331" spans="2:11" ht="13.5" thickBot="1" x14ac:dyDescent="0.25">
      <c r="B331" s="184"/>
      <c r="C331" s="184"/>
      <c r="D331" s="230"/>
      <c r="E331" s="278"/>
      <c r="F331" s="279" t="s">
        <v>94</v>
      </c>
      <c r="G331" s="280" t="s">
        <v>94</v>
      </c>
      <c r="H331" s="281" t="s">
        <v>94</v>
      </c>
      <c r="I331" s="282" t="str">
        <f t="shared" si="2"/>
        <v/>
      </c>
      <c r="J331" s="283" t="str">
        <f t="shared" si="4"/>
        <v/>
      </c>
      <c r="K331" s="277" t="str">
        <f t="shared" si="3"/>
        <v/>
      </c>
    </row>
    <row r="332" spans="2:11" s="284" customFormat="1" ht="13.5" thickBot="1" x14ac:dyDescent="0.25">
      <c r="B332" s="241" t="s">
        <v>277</v>
      </c>
      <c r="C332" s="241"/>
      <c r="D332" s="285"/>
      <c r="E332" s="286">
        <f>SUM(E325:E331)</f>
        <v>0</v>
      </c>
      <c r="F332" s="287">
        <f>SUM(F325:F331)</f>
        <v>0</v>
      </c>
      <c r="G332" s="286">
        <f>SUM(G325:G331)</f>
        <v>0</v>
      </c>
      <c r="H332" s="288">
        <f>SUM(H325:H331)</f>
        <v>0</v>
      </c>
      <c r="I332" s="289" t="s">
        <v>94</v>
      </c>
      <c r="J332" s="290">
        <f>SUM(J325:J331)</f>
        <v>0</v>
      </c>
      <c r="K332" s="291">
        <f>SUM(K325:K331)</f>
        <v>0</v>
      </c>
    </row>
    <row r="333" spans="2:11" x14ac:dyDescent="0.2">
      <c r="B333" s="221"/>
      <c r="C333" s="221"/>
      <c r="D333" s="222"/>
      <c r="E333" s="273"/>
      <c r="F333" s="272"/>
      <c r="G333" s="273"/>
      <c r="H333" s="274">
        <f t="shared" ref="H333:H369" si="5">F333-G333</f>
        <v>0</v>
      </c>
      <c r="I333" s="275" t="str">
        <f t="shared" si="2"/>
        <v/>
      </c>
      <c r="J333" s="276" t="str">
        <f t="shared" si="4"/>
        <v/>
      </c>
      <c r="K333" s="277" t="str">
        <f t="shared" ref="K333:K341" si="6">IF(E333&gt;0,J333-H333,"")</f>
        <v/>
      </c>
    </row>
    <row r="334" spans="2:11" x14ac:dyDescent="0.2">
      <c r="B334" s="164"/>
      <c r="C334" s="164"/>
      <c r="D334" s="228"/>
      <c r="E334" s="271"/>
      <c r="F334" s="272"/>
      <c r="G334" s="273"/>
      <c r="H334" s="274">
        <f t="shared" si="5"/>
        <v>0</v>
      </c>
      <c r="I334" s="275" t="str">
        <f t="shared" si="2"/>
        <v/>
      </c>
      <c r="J334" s="276" t="str">
        <f t="shared" si="4"/>
        <v/>
      </c>
      <c r="K334" s="277" t="str">
        <f t="shared" si="6"/>
        <v/>
      </c>
    </row>
    <row r="335" spans="2:11" x14ac:dyDescent="0.2">
      <c r="B335" s="164"/>
      <c r="C335" s="164"/>
      <c r="D335" s="228"/>
      <c r="E335" s="271"/>
      <c r="F335" s="272"/>
      <c r="G335" s="273"/>
      <c r="H335" s="274">
        <f t="shared" si="5"/>
        <v>0</v>
      </c>
      <c r="I335" s="275" t="str">
        <f t="shared" si="2"/>
        <v/>
      </c>
      <c r="J335" s="276" t="str">
        <f t="shared" si="4"/>
        <v/>
      </c>
      <c r="K335" s="277" t="str">
        <f t="shared" si="6"/>
        <v/>
      </c>
    </row>
    <row r="336" spans="2:11" x14ac:dyDescent="0.2">
      <c r="B336" s="164"/>
      <c r="C336" s="164"/>
      <c r="D336" s="228"/>
      <c r="E336" s="271"/>
      <c r="F336" s="272"/>
      <c r="G336" s="273"/>
      <c r="H336" s="274">
        <f t="shared" si="5"/>
        <v>0</v>
      </c>
      <c r="I336" s="275" t="str">
        <f t="shared" si="2"/>
        <v/>
      </c>
      <c r="J336" s="276" t="str">
        <f t="shared" si="4"/>
        <v/>
      </c>
      <c r="K336" s="277" t="str">
        <f t="shared" si="6"/>
        <v/>
      </c>
    </row>
    <row r="337" spans="2:11" x14ac:dyDescent="0.2">
      <c r="B337" s="164"/>
      <c r="C337" s="164"/>
      <c r="D337" s="228"/>
      <c r="E337" s="271"/>
      <c r="F337" s="272"/>
      <c r="G337" s="273"/>
      <c r="H337" s="274">
        <f t="shared" si="5"/>
        <v>0</v>
      </c>
      <c r="I337" s="275" t="str">
        <f t="shared" si="2"/>
        <v/>
      </c>
      <c r="J337" s="276" t="str">
        <f t="shared" si="4"/>
        <v/>
      </c>
      <c r="K337" s="277" t="str">
        <f t="shared" si="6"/>
        <v/>
      </c>
    </row>
    <row r="338" spans="2:11" x14ac:dyDescent="0.2">
      <c r="B338" s="164"/>
      <c r="C338" s="164"/>
      <c r="D338" s="228"/>
      <c r="E338" s="271"/>
      <c r="F338" s="272"/>
      <c r="G338" s="273"/>
      <c r="H338" s="274">
        <f t="shared" si="5"/>
        <v>0</v>
      </c>
      <c r="I338" s="275" t="str">
        <f t="shared" si="2"/>
        <v/>
      </c>
      <c r="J338" s="276" t="str">
        <f t="shared" si="4"/>
        <v/>
      </c>
      <c r="K338" s="277" t="str">
        <f t="shared" si="6"/>
        <v/>
      </c>
    </row>
    <row r="339" spans="2:11" x14ac:dyDescent="0.2">
      <c r="B339" s="164"/>
      <c r="C339" s="164"/>
      <c r="D339" s="228"/>
      <c r="E339" s="271"/>
      <c r="F339" s="272"/>
      <c r="G339" s="273"/>
      <c r="H339" s="274">
        <f t="shared" si="5"/>
        <v>0</v>
      </c>
      <c r="I339" s="275" t="str">
        <f t="shared" si="2"/>
        <v/>
      </c>
      <c r="J339" s="276" t="str">
        <f t="shared" si="4"/>
        <v/>
      </c>
      <c r="K339" s="277" t="str">
        <f t="shared" si="6"/>
        <v/>
      </c>
    </row>
    <row r="340" spans="2:11" x14ac:dyDescent="0.2">
      <c r="B340" s="164"/>
      <c r="C340" s="164"/>
      <c r="D340" s="228"/>
      <c r="E340" s="271"/>
      <c r="F340" s="272"/>
      <c r="G340" s="273"/>
      <c r="H340" s="274">
        <f t="shared" si="5"/>
        <v>0</v>
      </c>
      <c r="I340" s="275" t="str">
        <f t="shared" si="2"/>
        <v/>
      </c>
      <c r="J340" s="276" t="str">
        <f t="shared" si="4"/>
        <v/>
      </c>
      <c r="K340" s="277" t="str">
        <f t="shared" si="6"/>
        <v/>
      </c>
    </row>
    <row r="341" spans="2:11" x14ac:dyDescent="0.2">
      <c r="B341" s="164"/>
      <c r="C341" s="164"/>
      <c r="D341" s="228"/>
      <c r="E341" s="271"/>
      <c r="F341" s="272"/>
      <c r="G341" s="273"/>
      <c r="H341" s="274">
        <f t="shared" si="5"/>
        <v>0</v>
      </c>
      <c r="I341" s="275" t="str">
        <f t="shared" si="2"/>
        <v/>
      </c>
      <c r="J341" s="276" t="str">
        <f t="shared" si="4"/>
        <v/>
      </c>
      <c r="K341" s="277" t="str">
        <f t="shared" si="6"/>
        <v/>
      </c>
    </row>
    <row r="342" spans="2:11" x14ac:dyDescent="0.2">
      <c r="B342" s="164"/>
      <c r="C342" s="164"/>
      <c r="D342" s="228"/>
      <c r="E342" s="271"/>
      <c r="F342" s="272"/>
      <c r="G342" s="273"/>
      <c r="H342" s="274">
        <f t="shared" si="5"/>
        <v>0</v>
      </c>
      <c r="I342" s="275" t="str">
        <f t="shared" si="2"/>
        <v/>
      </c>
      <c r="J342" s="276" t="str">
        <f>IF(E342&gt;0,ROUND(E342*I342,2),"")</f>
        <v/>
      </c>
      <c r="K342" s="277" t="str">
        <f>IF(E342&gt;0,J342-H342,"")</f>
        <v/>
      </c>
    </row>
    <row r="343" spans="2:11" ht="13.5" thickBot="1" x14ac:dyDescent="0.25">
      <c r="B343" s="184"/>
      <c r="C343" s="184"/>
      <c r="D343" s="230"/>
      <c r="E343" s="278"/>
      <c r="F343" s="279"/>
      <c r="G343" s="280"/>
      <c r="H343" s="281">
        <f t="shared" si="5"/>
        <v>0</v>
      </c>
      <c r="I343" s="282" t="str">
        <f t="shared" si="2"/>
        <v/>
      </c>
      <c r="J343" s="283" t="str">
        <f>IF(E343&gt;0,ROUND(E343*I343,2),"")</f>
        <v/>
      </c>
      <c r="K343" s="292" t="str">
        <f>IF(E343&gt;0,J343-H343,"")</f>
        <v/>
      </c>
    </row>
    <row r="344" spans="2:11" s="284" customFormat="1" ht="13.5" thickBot="1" x14ac:dyDescent="0.25">
      <c r="B344" s="241" t="s">
        <v>278</v>
      </c>
      <c r="C344" s="241"/>
      <c r="D344" s="285"/>
      <c r="E344" s="286">
        <f>SUM(E333:E343)</f>
        <v>0</v>
      </c>
      <c r="F344" s="287">
        <f t="shared" ref="F344:K344" si="7">SUM(F333:F343)</f>
        <v>0</v>
      </c>
      <c r="G344" s="286">
        <f t="shared" si="7"/>
        <v>0</v>
      </c>
      <c r="H344" s="288">
        <f t="shared" si="7"/>
        <v>0</v>
      </c>
      <c r="I344" s="289" t="s">
        <v>94</v>
      </c>
      <c r="J344" s="290">
        <f t="shared" si="7"/>
        <v>0</v>
      </c>
      <c r="K344" s="291">
        <f t="shared" si="7"/>
        <v>0</v>
      </c>
    </row>
    <row r="345" spans="2:11" x14ac:dyDescent="0.2">
      <c r="B345" s="221"/>
      <c r="C345" s="221"/>
      <c r="D345" s="222"/>
      <c r="E345" s="273"/>
      <c r="F345" s="272"/>
      <c r="G345" s="273"/>
      <c r="H345" s="274">
        <f t="shared" si="5"/>
        <v>0</v>
      </c>
      <c r="I345" s="275" t="str">
        <f t="shared" si="2"/>
        <v/>
      </c>
      <c r="J345" s="276" t="str">
        <f>IF(E345&gt;0,ROUND(E345*I345,2),"")</f>
        <v/>
      </c>
      <c r="K345" s="277" t="str">
        <f>IF(E345&gt;0,J345-H345,"")</f>
        <v/>
      </c>
    </row>
    <row r="346" spans="2:11" x14ac:dyDescent="0.2">
      <c r="B346" s="164"/>
      <c r="C346" s="164"/>
      <c r="D346" s="228"/>
      <c r="E346" s="271"/>
      <c r="F346" s="272"/>
      <c r="G346" s="273"/>
      <c r="H346" s="274">
        <f t="shared" si="5"/>
        <v>0</v>
      </c>
      <c r="I346" s="275" t="str">
        <f t="shared" si="2"/>
        <v/>
      </c>
      <c r="J346" s="276" t="str">
        <f t="shared" ref="J346:J352" si="8">IF(E346&gt;0,ROUND(E346*I346,2),"")</f>
        <v/>
      </c>
      <c r="K346" s="277" t="str">
        <f t="shared" ref="K346:K352" si="9">IF(E346&gt;0,J346-H346,"")</f>
        <v/>
      </c>
    </row>
    <row r="347" spans="2:11" x14ac:dyDescent="0.2">
      <c r="B347" s="164"/>
      <c r="C347" s="164"/>
      <c r="D347" s="228"/>
      <c r="E347" s="271"/>
      <c r="F347" s="272"/>
      <c r="G347" s="273"/>
      <c r="H347" s="274">
        <f t="shared" si="5"/>
        <v>0</v>
      </c>
      <c r="I347" s="275" t="str">
        <f t="shared" si="2"/>
        <v/>
      </c>
      <c r="J347" s="276" t="str">
        <f t="shared" si="8"/>
        <v/>
      </c>
      <c r="K347" s="277" t="str">
        <f t="shared" si="9"/>
        <v/>
      </c>
    </row>
    <row r="348" spans="2:11" x14ac:dyDescent="0.2">
      <c r="B348" s="164"/>
      <c r="C348" s="164"/>
      <c r="D348" s="228"/>
      <c r="E348" s="271"/>
      <c r="F348" s="272"/>
      <c r="G348" s="273"/>
      <c r="H348" s="274">
        <f t="shared" si="5"/>
        <v>0</v>
      </c>
      <c r="I348" s="275" t="str">
        <f t="shared" si="2"/>
        <v/>
      </c>
      <c r="J348" s="276" t="str">
        <f t="shared" si="8"/>
        <v/>
      </c>
      <c r="K348" s="277" t="str">
        <f t="shared" si="9"/>
        <v/>
      </c>
    </row>
    <row r="349" spans="2:11" x14ac:dyDescent="0.2">
      <c r="B349" s="164"/>
      <c r="C349" s="164"/>
      <c r="D349" s="228"/>
      <c r="E349" s="271"/>
      <c r="F349" s="272"/>
      <c r="G349" s="273"/>
      <c r="H349" s="274">
        <f t="shared" si="5"/>
        <v>0</v>
      </c>
      <c r="I349" s="275" t="str">
        <f t="shared" si="2"/>
        <v/>
      </c>
      <c r="J349" s="276" t="str">
        <f t="shared" si="8"/>
        <v/>
      </c>
      <c r="K349" s="277" t="str">
        <f t="shared" si="9"/>
        <v/>
      </c>
    </row>
    <row r="350" spans="2:11" x14ac:dyDescent="0.2">
      <c r="B350" s="164"/>
      <c r="C350" s="164"/>
      <c r="D350" s="228"/>
      <c r="E350" s="271"/>
      <c r="F350" s="272"/>
      <c r="G350" s="273"/>
      <c r="H350" s="274">
        <f t="shared" si="5"/>
        <v>0</v>
      </c>
      <c r="I350" s="275" t="str">
        <f t="shared" si="2"/>
        <v/>
      </c>
      <c r="J350" s="276" t="str">
        <f t="shared" si="8"/>
        <v/>
      </c>
      <c r="K350" s="277" t="str">
        <f t="shared" si="9"/>
        <v/>
      </c>
    </row>
    <row r="351" spans="2:11" x14ac:dyDescent="0.2">
      <c r="B351" s="164"/>
      <c r="C351" s="164"/>
      <c r="D351" s="228"/>
      <c r="E351" s="271"/>
      <c r="F351" s="272"/>
      <c r="G351" s="273"/>
      <c r="H351" s="274">
        <f t="shared" si="5"/>
        <v>0</v>
      </c>
      <c r="I351" s="275" t="str">
        <f t="shared" si="2"/>
        <v/>
      </c>
      <c r="J351" s="276" t="str">
        <f t="shared" si="8"/>
        <v/>
      </c>
      <c r="K351" s="277" t="str">
        <f t="shared" si="9"/>
        <v/>
      </c>
    </row>
    <row r="352" spans="2:11" x14ac:dyDescent="0.2">
      <c r="B352" s="164"/>
      <c r="C352" s="164"/>
      <c r="D352" s="228"/>
      <c r="E352" s="271"/>
      <c r="F352" s="272"/>
      <c r="G352" s="273"/>
      <c r="H352" s="274">
        <f t="shared" si="5"/>
        <v>0</v>
      </c>
      <c r="I352" s="275" t="str">
        <f t="shared" si="2"/>
        <v/>
      </c>
      <c r="J352" s="276" t="str">
        <f t="shared" si="8"/>
        <v/>
      </c>
      <c r="K352" s="277" t="str">
        <f t="shared" si="9"/>
        <v/>
      </c>
    </row>
    <row r="353" spans="2:11" x14ac:dyDescent="0.2">
      <c r="B353" s="164"/>
      <c r="C353" s="164"/>
      <c r="D353" s="228"/>
      <c r="E353" s="271"/>
      <c r="F353" s="272"/>
      <c r="G353" s="273"/>
      <c r="H353" s="274">
        <f t="shared" si="5"/>
        <v>0</v>
      </c>
      <c r="I353" s="275" t="str">
        <f t="shared" si="2"/>
        <v/>
      </c>
      <c r="J353" s="276" t="str">
        <f>IF(E353&gt;0,ROUND(E353*I353,2),"")</f>
        <v/>
      </c>
      <c r="K353" s="277" t="str">
        <f>IF(E353&gt;0,J353-H353,"")</f>
        <v/>
      </c>
    </row>
    <row r="354" spans="2:11" x14ac:dyDescent="0.2">
      <c r="B354" s="164"/>
      <c r="C354" s="164"/>
      <c r="D354" s="228"/>
      <c r="E354" s="271"/>
      <c r="F354" s="272"/>
      <c r="G354" s="273"/>
      <c r="H354" s="274">
        <f t="shared" si="5"/>
        <v>0</v>
      </c>
      <c r="I354" s="275" t="str">
        <f t="shared" si="2"/>
        <v/>
      </c>
      <c r="J354" s="276" t="str">
        <f>IF(E354&gt;0,ROUND(E354*I354,2),"")</f>
        <v/>
      </c>
      <c r="K354" s="277" t="str">
        <f>IF(E354&gt;0,J354-H354,"")</f>
        <v/>
      </c>
    </row>
    <row r="355" spans="2:11" ht="13.5" thickBot="1" x14ac:dyDescent="0.25">
      <c r="B355" s="184"/>
      <c r="C355" s="184"/>
      <c r="D355" s="230"/>
      <c r="E355" s="278"/>
      <c r="F355" s="279"/>
      <c r="G355" s="280"/>
      <c r="H355" s="281">
        <f t="shared" si="5"/>
        <v>0</v>
      </c>
      <c r="I355" s="282" t="str">
        <f t="shared" si="2"/>
        <v/>
      </c>
      <c r="J355" s="283" t="str">
        <f>IF(E355&gt;0,ROUND(E355*I355,2),"")</f>
        <v/>
      </c>
      <c r="K355" s="292" t="str">
        <f>IF(E355&gt;0,J355-H355,"")</f>
        <v/>
      </c>
    </row>
    <row r="356" spans="2:11" s="284" customFormat="1" ht="13.5" thickBot="1" x14ac:dyDescent="0.25">
      <c r="B356" s="241" t="s">
        <v>279</v>
      </c>
      <c r="C356" s="241"/>
      <c r="D356" s="285"/>
      <c r="E356" s="286">
        <f>SUM(E345:E355)</f>
        <v>0</v>
      </c>
      <c r="F356" s="287">
        <f t="shared" ref="F356:K356" si="10">SUM(F345:F355)</f>
        <v>0</v>
      </c>
      <c r="G356" s="286">
        <f t="shared" si="10"/>
        <v>0</v>
      </c>
      <c r="H356" s="288">
        <f t="shared" si="10"/>
        <v>0</v>
      </c>
      <c r="I356" s="289" t="s">
        <v>94</v>
      </c>
      <c r="J356" s="290">
        <f t="shared" si="10"/>
        <v>0</v>
      </c>
      <c r="K356" s="291">
        <f t="shared" si="10"/>
        <v>0</v>
      </c>
    </row>
    <row r="357" spans="2:11" x14ac:dyDescent="0.2">
      <c r="B357" s="221"/>
      <c r="C357" s="221"/>
      <c r="D357" s="222"/>
      <c r="E357" s="273"/>
      <c r="F357" s="272"/>
      <c r="G357" s="273"/>
      <c r="H357" s="274">
        <f t="shared" si="5"/>
        <v>0</v>
      </c>
      <c r="I357" s="275" t="str">
        <f t="shared" si="2"/>
        <v/>
      </c>
      <c r="J357" s="276" t="str">
        <f>IF(E357&gt;0,ROUND(E357*I357,2),"")</f>
        <v/>
      </c>
      <c r="K357" s="277" t="str">
        <f>IF(E357&gt;0,J357-H357,"")</f>
        <v/>
      </c>
    </row>
    <row r="358" spans="2:11" x14ac:dyDescent="0.2">
      <c r="B358" s="164"/>
      <c r="C358" s="164"/>
      <c r="D358" s="228"/>
      <c r="E358" s="271"/>
      <c r="F358" s="272"/>
      <c r="G358" s="273"/>
      <c r="H358" s="274">
        <f t="shared" si="5"/>
        <v>0</v>
      </c>
      <c r="I358" s="275" t="str">
        <f t="shared" si="2"/>
        <v/>
      </c>
      <c r="J358" s="276" t="str">
        <f t="shared" ref="J358:J369" si="11">IF(E358&gt;0,ROUND(E358*I358,2),"")</f>
        <v/>
      </c>
      <c r="K358" s="277" t="str">
        <f t="shared" ref="K358:K369" si="12">IF(E358&gt;0,J358-H358,"")</f>
        <v/>
      </c>
    </row>
    <row r="359" spans="2:11" x14ac:dyDescent="0.2">
      <c r="B359" s="164"/>
      <c r="C359" s="164"/>
      <c r="D359" s="228"/>
      <c r="E359" s="271"/>
      <c r="F359" s="272"/>
      <c r="G359" s="273"/>
      <c r="H359" s="274">
        <f t="shared" si="5"/>
        <v>0</v>
      </c>
      <c r="I359" s="275" t="str">
        <f t="shared" si="2"/>
        <v/>
      </c>
      <c r="J359" s="276" t="str">
        <f t="shared" si="11"/>
        <v/>
      </c>
      <c r="K359" s="277" t="str">
        <f t="shared" si="12"/>
        <v/>
      </c>
    </row>
    <row r="360" spans="2:11" x14ac:dyDescent="0.2">
      <c r="B360" s="164"/>
      <c r="C360" s="164"/>
      <c r="D360" s="228"/>
      <c r="E360" s="271"/>
      <c r="F360" s="272"/>
      <c r="G360" s="273"/>
      <c r="H360" s="274">
        <f t="shared" si="5"/>
        <v>0</v>
      </c>
      <c r="I360" s="275" t="str">
        <f t="shared" si="2"/>
        <v/>
      </c>
      <c r="J360" s="276" t="str">
        <f t="shared" si="11"/>
        <v/>
      </c>
      <c r="K360" s="277" t="str">
        <f t="shared" si="12"/>
        <v/>
      </c>
    </row>
    <row r="361" spans="2:11" x14ac:dyDescent="0.2">
      <c r="B361" s="164"/>
      <c r="C361" s="164"/>
      <c r="D361" s="228"/>
      <c r="E361" s="271"/>
      <c r="F361" s="272"/>
      <c r="G361" s="273"/>
      <c r="H361" s="274">
        <f t="shared" si="5"/>
        <v>0</v>
      </c>
      <c r="I361" s="275" t="str">
        <f t="shared" si="2"/>
        <v/>
      </c>
      <c r="J361" s="276" t="str">
        <f t="shared" si="11"/>
        <v/>
      </c>
      <c r="K361" s="277" t="str">
        <f t="shared" si="12"/>
        <v/>
      </c>
    </row>
    <row r="362" spans="2:11" x14ac:dyDescent="0.2">
      <c r="B362" s="164"/>
      <c r="C362" s="164"/>
      <c r="D362" s="228"/>
      <c r="E362" s="271"/>
      <c r="F362" s="272"/>
      <c r="G362" s="273"/>
      <c r="H362" s="274">
        <f t="shared" si="5"/>
        <v>0</v>
      </c>
      <c r="I362" s="275" t="str">
        <f t="shared" si="2"/>
        <v/>
      </c>
      <c r="J362" s="276" t="str">
        <f t="shared" si="11"/>
        <v/>
      </c>
      <c r="K362" s="277" t="str">
        <f t="shared" si="12"/>
        <v/>
      </c>
    </row>
    <row r="363" spans="2:11" x14ac:dyDescent="0.2">
      <c r="B363" s="164"/>
      <c r="C363" s="164"/>
      <c r="D363" s="228"/>
      <c r="E363" s="271"/>
      <c r="F363" s="272"/>
      <c r="G363" s="273"/>
      <c r="H363" s="274">
        <f t="shared" si="5"/>
        <v>0</v>
      </c>
      <c r="I363" s="275" t="str">
        <f t="shared" si="2"/>
        <v/>
      </c>
      <c r="J363" s="276" t="str">
        <f t="shared" si="11"/>
        <v/>
      </c>
      <c r="K363" s="277" t="str">
        <f t="shared" si="12"/>
        <v/>
      </c>
    </row>
    <row r="364" spans="2:11" x14ac:dyDescent="0.2">
      <c r="B364" s="164"/>
      <c r="C364" s="164"/>
      <c r="D364" s="228"/>
      <c r="E364" s="271"/>
      <c r="F364" s="272"/>
      <c r="G364" s="273"/>
      <c r="H364" s="274">
        <f t="shared" si="5"/>
        <v>0</v>
      </c>
      <c r="I364" s="275" t="str">
        <f t="shared" si="2"/>
        <v/>
      </c>
      <c r="J364" s="276" t="str">
        <f t="shared" si="11"/>
        <v/>
      </c>
      <c r="K364" s="277" t="str">
        <f t="shared" si="12"/>
        <v/>
      </c>
    </row>
    <row r="365" spans="2:11" x14ac:dyDescent="0.2">
      <c r="B365" s="164"/>
      <c r="C365" s="164"/>
      <c r="D365" s="228"/>
      <c r="E365" s="271"/>
      <c r="F365" s="272"/>
      <c r="G365" s="273"/>
      <c r="H365" s="274">
        <f t="shared" si="5"/>
        <v>0</v>
      </c>
      <c r="I365" s="275" t="str">
        <f t="shared" si="2"/>
        <v/>
      </c>
      <c r="J365" s="276" t="str">
        <f t="shared" si="11"/>
        <v/>
      </c>
      <c r="K365" s="277" t="str">
        <f t="shared" si="12"/>
        <v/>
      </c>
    </row>
    <row r="366" spans="2:11" x14ac:dyDescent="0.2">
      <c r="B366" s="164"/>
      <c r="C366" s="164"/>
      <c r="D366" s="228"/>
      <c r="E366" s="271"/>
      <c r="F366" s="272"/>
      <c r="G366" s="273"/>
      <c r="H366" s="274">
        <f t="shared" si="5"/>
        <v>0</v>
      </c>
      <c r="I366" s="275" t="str">
        <f t="shared" si="2"/>
        <v/>
      </c>
      <c r="J366" s="276" t="str">
        <f t="shared" si="11"/>
        <v/>
      </c>
      <c r="K366" s="277" t="str">
        <f t="shared" si="12"/>
        <v/>
      </c>
    </row>
    <row r="367" spans="2:11" x14ac:dyDescent="0.2">
      <c r="B367" s="164"/>
      <c r="C367" s="164"/>
      <c r="D367" s="228"/>
      <c r="E367" s="271"/>
      <c r="F367" s="272"/>
      <c r="G367" s="273"/>
      <c r="H367" s="274">
        <f t="shared" si="5"/>
        <v>0</v>
      </c>
      <c r="I367" s="275" t="str">
        <f t="shared" si="2"/>
        <v/>
      </c>
      <c r="J367" s="276" t="str">
        <f t="shared" si="11"/>
        <v/>
      </c>
      <c r="K367" s="277" t="str">
        <f t="shared" si="12"/>
        <v/>
      </c>
    </row>
    <row r="368" spans="2:11" x14ac:dyDescent="0.2">
      <c r="B368" s="164"/>
      <c r="C368" s="164"/>
      <c r="D368" s="228"/>
      <c r="E368" s="271"/>
      <c r="F368" s="272"/>
      <c r="G368" s="273"/>
      <c r="H368" s="274">
        <f t="shared" si="5"/>
        <v>0</v>
      </c>
      <c r="I368" s="275" t="str">
        <f t="shared" si="2"/>
        <v/>
      </c>
      <c r="J368" s="276" t="str">
        <f t="shared" si="11"/>
        <v/>
      </c>
      <c r="K368" s="277" t="str">
        <f t="shared" si="12"/>
        <v/>
      </c>
    </row>
    <row r="369" spans="2:11" ht="13.5" thickBot="1" x14ac:dyDescent="0.25">
      <c r="B369" s="184"/>
      <c r="C369" s="184"/>
      <c r="D369" s="230"/>
      <c r="E369" s="278"/>
      <c r="F369" s="279"/>
      <c r="G369" s="280"/>
      <c r="H369" s="281">
        <f t="shared" si="5"/>
        <v>0</v>
      </c>
      <c r="I369" s="282" t="str">
        <f t="shared" si="2"/>
        <v/>
      </c>
      <c r="J369" s="283" t="str">
        <f t="shared" si="11"/>
        <v/>
      </c>
      <c r="K369" s="292" t="str">
        <f t="shared" si="12"/>
        <v/>
      </c>
    </row>
    <row r="370" spans="2:11" s="284" customFormat="1" ht="13.5" thickBot="1" x14ac:dyDescent="0.25">
      <c r="B370" s="241" t="s">
        <v>280</v>
      </c>
      <c r="C370" s="241"/>
      <c r="D370" s="285"/>
      <c r="E370" s="286">
        <f>SUM(E357:E369)</f>
        <v>0</v>
      </c>
      <c r="F370" s="287">
        <f t="shared" ref="F370:K370" si="13">SUM(F357:F369)</f>
        <v>0</v>
      </c>
      <c r="G370" s="286">
        <f t="shared" si="13"/>
        <v>0</v>
      </c>
      <c r="H370" s="288">
        <f t="shared" si="13"/>
        <v>0</v>
      </c>
      <c r="I370" s="289" t="s">
        <v>94</v>
      </c>
      <c r="J370" s="290">
        <f t="shared" si="13"/>
        <v>0</v>
      </c>
      <c r="K370" s="291">
        <f t="shared" si="13"/>
        <v>0</v>
      </c>
    </row>
    <row r="371" spans="2:11" s="293" customFormat="1" ht="15.75" thickBot="1" x14ac:dyDescent="0.3">
      <c r="B371" s="294"/>
      <c r="C371" s="294"/>
      <c r="D371" s="295"/>
      <c r="E371" s="296">
        <f>E332+E344+E356+E370</f>
        <v>0</v>
      </c>
      <c r="F371" s="297">
        <f>F332+F344+F356+F370</f>
        <v>0</v>
      </c>
      <c r="G371" s="296">
        <f>G332+G344+G356+G370</f>
        <v>0</v>
      </c>
      <c r="H371" s="298">
        <f>H332+H344+H356+H370</f>
        <v>0</v>
      </c>
      <c r="I371" s="299" t="s">
        <v>94</v>
      </c>
      <c r="J371" s="300">
        <f>J332+J344+J356+J370</f>
        <v>0</v>
      </c>
      <c r="K371" s="301">
        <f>K332+K344+K356+K370</f>
        <v>0</v>
      </c>
    </row>
    <row r="374" spans="2:11" x14ac:dyDescent="0.2">
      <c r="B374" s="139" t="s">
        <v>281</v>
      </c>
      <c r="C374" s="139" t="s">
        <v>282</v>
      </c>
      <c r="D374" s="139"/>
      <c r="E374" s="139"/>
    </row>
  </sheetData>
  <mergeCells count="1">
    <mergeCell ref="D6:E6"/>
  </mergeCells>
  <pageMargins left="0.7" right="0.7" top="0.75" bottom="0.75" header="0.3" footer="0.3"/>
  <pageSetup paperSize="9" scale="5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EP_2019</vt:lpstr>
      <vt:lpstr>EP 2020</vt:lpstr>
      <vt:lpstr>Hárok3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ThinkCentre</dc:creator>
  <cp:lastModifiedBy>economy</cp:lastModifiedBy>
  <cp:lastPrinted>2021-03-10T09:29:08Z</cp:lastPrinted>
  <dcterms:created xsi:type="dcterms:W3CDTF">2020-03-12T17:40:34Z</dcterms:created>
  <dcterms:modified xsi:type="dcterms:W3CDTF">2021-03-10T11:19:32Z</dcterms:modified>
</cp:coreProperties>
</file>