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/>
  </bookViews>
  <sheets>
    <sheet name="1" sheetId="1" r:id="rId1"/>
    <sheet name="2" sheetId="5" r:id="rId2"/>
    <sheet name="4" sheetId="7" r:id="rId3"/>
    <sheet name="15" sheetId="77" r:id="rId4"/>
    <sheet name="17" sheetId="19" r:id="rId5"/>
    <sheet name="22" sheetId="25" r:id="rId6"/>
    <sheet name="23" sheetId="27" r:id="rId7"/>
    <sheet name="26" sheetId="30" r:id="rId8"/>
    <sheet name="32" sheetId="38" r:id="rId9"/>
    <sheet name="33" sheetId="40" r:id="rId10"/>
    <sheet name="36" sheetId="43" r:id="rId11"/>
    <sheet name="HK" sheetId="64" r:id="rId12"/>
    <sheet name="HKSU" sheetId="73" r:id="rId13"/>
    <sheet name="HKM" sheetId="65" r:id="rId14"/>
    <sheet name="HKSUM" sheetId="74" r:id="rId15"/>
    <sheet name="VZaS" sheetId="66" r:id="rId16"/>
    <sheet name="VZaSM" sheetId="67" r:id="rId17"/>
    <sheet name="SUA" sheetId="68" r:id="rId18"/>
    <sheet name="SUP" sheetId="69" r:id="rId19"/>
    <sheet name="SUAM" sheetId="70" r:id="rId20"/>
    <sheet name="SUPM" sheetId="71" r:id="rId21"/>
    <sheet name="Info" sheetId="72" r:id="rId22"/>
  </sheets>
  <calcPr calcId="162913"/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45" i="7" l="1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H22" i="7"/>
  <c r="I18" i="7"/>
  <c r="I22" i="7"/>
  <c r="G33" i="5"/>
  <c r="C33" i="5"/>
  <c r="E12" i="5"/>
  <c r="E10" i="5"/>
  <c r="C10" i="5"/>
  <c r="E6" i="5"/>
  <c r="B12" i="5" l="1"/>
  <c r="F12" i="38" l="1"/>
  <c r="E12" i="38"/>
  <c r="F29" i="27"/>
  <c r="B29" i="27"/>
  <c r="I48" i="7"/>
  <c r="H49" i="5"/>
  <c r="H18" i="5"/>
  <c r="H22" i="5"/>
  <c r="C6" i="40" l="1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J32" i="7" l="1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I52" i="5" l="1"/>
  <c r="I25" i="5"/>
  <c r="J51" i="7"/>
  <c r="C9" i="40"/>
  <c r="B9" i="40"/>
</calcChain>
</file>

<file path=xl/sharedStrings.xml><?xml version="1.0" encoding="utf-8"?>
<sst xmlns="http://schemas.openxmlformats.org/spreadsheetml/2006/main" count="2372" uniqueCount="1108">
  <si>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</si>
  <si>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</si>
  <si>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</si>
  <si>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</si>
  <si>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</si>
  <si>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</si>
  <si>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</si>
  <si>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</si>
  <si>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</si>
  <si>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</si>
  <si>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</si>
  <si>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</si>
  <si>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</si>
  <si>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</si>
  <si>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</si>
  <si>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</si>
  <si>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</si>
  <si>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</si>
  <si>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</si>
  <si>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</si>
  <si>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</si>
  <si>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</si>
  <si>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</si>
  <si>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</si>
  <si>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</si>
  <si>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</si>
  <si>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</si>
  <si>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</si>
  <si>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</si>
  <si>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</si>
  <si>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</si>
  <si>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</si>
  <si>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</si>
  <si>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</si>
  <si>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Výrobky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</si>
  <si>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</si>
  <si>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</si>
  <si>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</si>
  <si>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</si>
  <si>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</si>
  <si>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</si>
  <si>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</si>
  <si>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</si>
  <si>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</si>
  <si>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</si>
  <si>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</si>
  <si>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</si>
  <si>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</si>
  <si>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</si>
  <si>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</si>
  <si>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</si>
  <si>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</si>
  <si>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</si>
  <si>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</si>
  <si>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</si>
  <si>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</si>
  <si>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</si>
  <si>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</si>
  <si>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</si>
  <si>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</si>
  <si>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</si>
  <si>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</si>
  <si>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</si>
  <si>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</si>
  <si>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</si>
  <si>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</si>
  <si>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</si>
  <si>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</si>
  <si>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</si>
  <si>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</si>
  <si>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</si>
  <si>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</si>
  <si>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</si>
  <si>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</si>
  <si>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</si>
  <si>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</si>
  <si>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</si>
  <si>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</si>
  <si>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</si>
  <si>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</si>
  <si>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</si>
  <si>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</si>
  <si>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</si>
  <si>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</si>
  <si>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</si>
  <si>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</si>
  <si>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</si>
  <si>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</si>
  <si>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</si>
  <si>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</si>
  <si>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</si>
  <si>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</si>
  <si>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</si>
  <si>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</si>
  <si>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</si>
  <si>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</si>
  <si>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</si>
  <si>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</si>
  <si>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</si>
  <si>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</si>
  <si>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</si>
  <si>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</si>
  <si>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</si>
  <si>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</si>
  <si>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</si>
  <si>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</si>
  <si>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</si>
  <si>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</si>
  <si>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</si>
  <si>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</si>
  <si>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</si>
  <si>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</si>
  <si>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</si>
  <si>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</si>
  <si>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</si>
  <si>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</si>
  <si>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</si>
  <si>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</si>
  <si>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Nedokončená výroba a polotovary vlastnej výroby</t>
  </si>
  <si>
    <t>Bezprostred- 
ne predchádza-
júce účtovné obdobie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</si>
  <si>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</si>
  <si>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</si>
  <si>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</si>
  <si>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</si>
  <si>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</si>
  <si>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</si>
  <si>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</si>
  <si>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</si>
  <si>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</si>
  <si>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</si>
  <si>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</si>
  <si>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</si>
  <si>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</si>
  <si>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</si>
  <si>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</si>
  <si>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</si>
  <si>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</si>
  <si>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</si>
  <si>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</si>
  <si>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</si>
  <si>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</si>
  <si>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</si>
  <si>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</si>
  <si>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</si>
  <si>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</si>
  <si>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</si>
  <si>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</si>
  <si>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</si>
  <si>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</si>
  <si>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</si>
  <si>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</si>
  <si>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</si>
  <si>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</si>
  <si>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4.  Informácie k časti F. písm. a) prílohy č. 3 o dlhodobom hmotnom majetku</t>
  </si>
  <si>
    <t>2. Informácie k časti F. písm. a) prílohy č. 3 o dlhodobom nehmotnom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</si>
  <si>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</si>
  <si>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</si>
  <si>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</si>
  <si>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</si>
  <si>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</si>
  <si>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</si>
  <si>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</si>
  <si>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23. Informácie k časti G. písm. b) prílohy č. 3 o rezervách</t>
  </si>
  <si>
    <t>013000</t>
  </si>
  <si>
    <t>Software Asseco</t>
  </si>
  <si>
    <t>021010</t>
  </si>
  <si>
    <t>Stavby - Sklad KK Kavalec</t>
  </si>
  <si>
    <t>021020</t>
  </si>
  <si>
    <t>Stavby - Sklad Haligovce</t>
  </si>
  <si>
    <t>022010</t>
  </si>
  <si>
    <t>Dopravné prostriedky</t>
  </si>
  <si>
    <t>022011</t>
  </si>
  <si>
    <t>Dopravné prostriedky - traktor Zetor</t>
  </si>
  <si>
    <t>022020</t>
  </si>
  <si>
    <t>Počítače, kamerový systém</t>
  </si>
  <si>
    <t>026010</t>
  </si>
  <si>
    <t>Základné stado a zvieratá - dobytok</t>
  </si>
  <si>
    <t>029000</t>
  </si>
  <si>
    <t>Ostatný DHM - včelí d., Clark voz.</t>
  </si>
  <si>
    <t>029010</t>
  </si>
  <si>
    <t>Ostatný DHM - Obracač CLASS</t>
  </si>
  <si>
    <t>029011</t>
  </si>
  <si>
    <t>Ostatný DHM - Kosa CLASS DISCO 28</t>
  </si>
  <si>
    <t>029012</t>
  </si>
  <si>
    <t>Ostatný DHM - Lis CLASS ROLLANT 520</t>
  </si>
  <si>
    <t>029013</t>
  </si>
  <si>
    <t>Ostatný DHM - Balikovačka SIPMA</t>
  </si>
  <si>
    <t>029014</t>
  </si>
  <si>
    <t>Ostatný DHM - Zhrňovač CLAAS LINER 420</t>
  </si>
  <si>
    <t>031010</t>
  </si>
  <si>
    <t>Pozemky - sklad KK Kavalec</t>
  </si>
  <si>
    <t>031020</t>
  </si>
  <si>
    <t>Pozemky - sklad Haligovce</t>
  </si>
  <si>
    <t>041000</t>
  </si>
  <si>
    <t>Obstaranie dlhodobého nehmotného majetku</t>
  </si>
  <si>
    <t>042000</t>
  </si>
  <si>
    <t>Obstaranie dlhodobého hmotného majetku</t>
  </si>
  <si>
    <t>073000</t>
  </si>
  <si>
    <t>Oprávky k software Asseco</t>
  </si>
  <si>
    <t>081010</t>
  </si>
  <si>
    <t>Oprávky k stavbám</t>
  </si>
  <si>
    <t>082010</t>
  </si>
  <si>
    <t>Oprávky k dopravným prostriedkom</t>
  </si>
  <si>
    <t>082011</t>
  </si>
  <si>
    <t>Oprávky k dopravným p. - Zetor</t>
  </si>
  <si>
    <t>082020</t>
  </si>
  <si>
    <t>Oprávky - počítač, kamerový systém</t>
  </si>
  <si>
    <t>086000</t>
  </si>
  <si>
    <t>Oprávky k základnému stádu a ťažným zvieratám</t>
  </si>
  <si>
    <t>089000</t>
  </si>
  <si>
    <t>Oprávky k ostatnému DHM včelý d.,Clark</t>
  </si>
  <si>
    <t>089010</t>
  </si>
  <si>
    <t>Oprávky k DHM obracač CLASS</t>
  </si>
  <si>
    <t>089011</t>
  </si>
  <si>
    <t>Oprávky k DHM kosa CLASS DISCO 28</t>
  </si>
  <si>
    <t>089012</t>
  </si>
  <si>
    <t>Oprávky k DHM lis CLASS ROLLANT 520</t>
  </si>
  <si>
    <t>089013</t>
  </si>
  <si>
    <t>Oprávky k DHM balikovačka SIPMA</t>
  </si>
  <si>
    <t>089014</t>
  </si>
  <si>
    <t>Oprávky k DHM zhrňovač CLAAS LINER 420</t>
  </si>
  <si>
    <t>112010</t>
  </si>
  <si>
    <t>PHM na sklade</t>
  </si>
  <si>
    <t>124010</t>
  </si>
  <si>
    <t>Zvieratá - včely</t>
  </si>
  <si>
    <t>124020</t>
  </si>
  <si>
    <t>Zvieratá - hovädzí dobytok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</si>
  <si>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</si>
  <si>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</si>
  <si>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</si>
  <si>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</si>
  <si>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</si>
  <si>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</si>
  <si>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</si>
  <si>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Kežmarok mesto</t>
  </si>
  <si>
    <t>211000</t>
  </si>
  <si>
    <t>Pokladnica EUR</t>
  </si>
  <si>
    <t>213010</t>
  </si>
  <si>
    <t>Stravné lístky Kežmarok</t>
  </si>
  <si>
    <t>213011</t>
  </si>
  <si>
    <t>Stravné lístky Bardejov</t>
  </si>
  <si>
    <t>221000</t>
  </si>
  <si>
    <t>Bankové účty</t>
  </si>
  <si>
    <t>261000</t>
  </si>
  <si>
    <t>Peniaze na ceste - vklad z pokladne</t>
  </si>
  <si>
    <t>311010</t>
  </si>
  <si>
    <t>Odberatelia  tuzemskí</t>
  </si>
  <si>
    <t>311100</t>
  </si>
  <si>
    <t>Odberatelia zahraniční</t>
  </si>
  <si>
    <t>314000</t>
  </si>
  <si>
    <t>Poskytnuté preddavky</t>
  </si>
  <si>
    <t>314001</t>
  </si>
  <si>
    <t>Poskytnuté preddavky  zahraničné</t>
  </si>
  <si>
    <t>314010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</si>
  <si>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</si>
  <si>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</si>
  <si>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</si>
  <si>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</si>
  <si>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</si>
  <si>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</si>
  <si>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315010</t>
  </si>
  <si>
    <t>Chybná platba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</si>
  <si>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</si>
  <si>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</si>
  <si>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</si>
  <si>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</si>
  <si>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</si>
  <si>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</si>
  <si>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</si>
  <si>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</si>
  <si>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</si>
  <si>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</si>
  <si>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</si>
  <si>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</si>
  <si>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</si>
  <si>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</si>
  <si>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</si>
  <si>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</si>
  <si>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</si>
  <si>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</t>
  </si>
  <si>
    <t>342000</t>
  </si>
  <si>
    <t>Ostatné priame dane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</si>
  <si>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</si>
  <si>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</si>
  <si>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</si>
  <si>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</si>
  <si>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</si>
  <si>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</si>
  <si>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</si>
  <si>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</si>
  <si>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</si>
  <si>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</si>
  <si>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</si>
  <si>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</si>
  <si>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</si>
  <si>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</si>
  <si>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</si>
  <si>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Zúčtovanie s DÚ</t>
  </si>
  <si>
    <t>345000</t>
  </si>
  <si>
    <t>Ostatné dane a poplatky</t>
  </si>
  <si>
    <t>346000</t>
  </si>
  <si>
    <t>Dotácie zo štátneho rozpočtu UP</t>
  </si>
  <si>
    <t>346001</t>
  </si>
  <si>
    <t>Dotácie zo štátneho rozpočtu PPA</t>
  </si>
  <si>
    <t>365010</t>
  </si>
  <si>
    <t>Ostatné záv. voči spol. a člen.</t>
  </si>
  <si>
    <t>378000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</si>
  <si>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</si>
  <si>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</si>
  <si>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</si>
  <si>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</si>
  <si>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</si>
  <si>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</si>
  <si>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</si>
  <si>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</si>
  <si>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</si>
  <si>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</si>
  <si>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</si>
  <si>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</si>
  <si>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</si>
  <si>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</si>
  <si>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428020</t>
  </si>
  <si>
    <t>Nerozdelený zisk r.2019</t>
  </si>
  <si>
    <t>428021</t>
  </si>
  <si>
    <t>Nerozdelený zisk r.2020</t>
  </si>
  <si>
    <t>431000</t>
  </si>
  <si>
    <t>Výsledok hospodárenia v schvaľovaní</t>
  </si>
  <si>
    <t>472000</t>
  </si>
  <si>
    <t>Záväzky zo sociálneho fondu</t>
  </si>
  <si>
    <t>479010</t>
  </si>
  <si>
    <t>Finančný úver Volvo</t>
  </si>
  <si>
    <t>479020</t>
  </si>
  <si>
    <t>Finančný úver vozík Clark</t>
  </si>
  <si>
    <t>479030</t>
  </si>
  <si>
    <t>Finančný úver Mobil</t>
  </si>
  <si>
    <t>479050</t>
  </si>
  <si>
    <t>Finančný úver Mobil A51</t>
  </si>
  <si>
    <t>479060</t>
  </si>
  <si>
    <t>Finančný úver Mobil iPhone 12</t>
  </si>
  <si>
    <t>479070</t>
  </si>
  <si>
    <t>Finančný úver Samsung Watch</t>
  </si>
  <si>
    <t>479080</t>
  </si>
  <si>
    <t>Finančný úver Lis CLAAS ROLLANT 520</t>
  </si>
  <si>
    <t>501010</t>
  </si>
  <si>
    <t>Kancelárske potreby</t>
  </si>
  <si>
    <t>501011</t>
  </si>
  <si>
    <t>Reklamné predmety</t>
  </si>
  <si>
    <t>501020</t>
  </si>
  <si>
    <t>Spotrebný mat. - mobil</t>
  </si>
  <si>
    <t>501030</t>
  </si>
  <si>
    <t>PHM - vozík CLARCK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</si>
  <si>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</si>
  <si>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</si>
  <si>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</si>
  <si>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</si>
  <si>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</si>
  <si>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</si>
  <si>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</si>
  <si>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</si>
  <si>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</si>
  <si>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</si>
  <si>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501037</t>
  </si>
  <si>
    <t>PHM Traktor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</si>
  <si>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</si>
  <si>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</si>
  <si>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</si>
  <si>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</si>
  <si>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</si>
  <si>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</si>
  <si>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</si>
  <si>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kávomat+kuchynka</t>
  </si>
  <si>
    <t>501044</t>
  </si>
  <si>
    <t>Spotrebný materiál traktor</t>
  </si>
  <si>
    <t>501045</t>
  </si>
  <si>
    <t>Spotreba materiálu - PC</t>
  </si>
  <si>
    <t>501051</t>
  </si>
  <si>
    <t>Náradie</t>
  </si>
  <si>
    <t>501099</t>
  </si>
  <si>
    <t>Spotrebný materiál DOBYTOK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</si>
  <si>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</si>
  <si>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</si>
  <si>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</si>
  <si>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</si>
  <si>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</si>
  <si>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</si>
  <si>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</si>
  <si>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</si>
  <si>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518001</t>
  </si>
  <si>
    <t>Cestovné služby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</si>
  <si>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</si>
  <si>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</si>
  <si>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</si>
  <si>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</si>
  <si>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</si>
  <si>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</si>
  <si>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518030</t>
  </si>
  <si>
    <t>Inštalácia, upgrade</t>
  </si>
  <si>
    <t>518040</t>
  </si>
  <si>
    <t>Ostatné služby</t>
  </si>
  <si>
    <t>518042</t>
  </si>
  <si>
    <t>Asseco služby</t>
  </si>
  <si>
    <t>518043</t>
  </si>
  <si>
    <t>Preprava tovaru</t>
  </si>
  <si>
    <t>518047</t>
  </si>
  <si>
    <t>RTVS - konces. poplatky</t>
  </si>
  <si>
    <t>518051</t>
  </si>
  <si>
    <t>Nájom traktor ARION 450</t>
  </si>
  <si>
    <t>518052</t>
  </si>
  <si>
    <t>Nájom poľnoh. pozemkov</t>
  </si>
  <si>
    <t>518070</t>
  </si>
  <si>
    <t>Nájom Kežmarok</t>
  </si>
  <si>
    <t>518071</t>
  </si>
  <si>
    <t>Nájom Bardejov</t>
  </si>
  <si>
    <t>518072</t>
  </si>
  <si>
    <t>Servisné práce</t>
  </si>
  <si>
    <t>518074</t>
  </si>
  <si>
    <t>Vodné, stočné</t>
  </si>
  <si>
    <t>518080</t>
  </si>
  <si>
    <t>Veterinárne služby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</si>
  <si>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</si>
  <si>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</si>
  <si>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</si>
  <si>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</si>
  <si>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</si>
  <si>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</si>
  <si>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</si>
  <si>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</si>
  <si>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</si>
  <si>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</si>
  <si>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</si>
  <si>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531000</t>
  </si>
  <si>
    <t>Daň z motorových vozidiel</t>
  </si>
  <si>
    <t>532000</t>
  </si>
  <si>
    <t>Daň z nehnuteľností</t>
  </si>
  <si>
    <t>545000</t>
  </si>
  <si>
    <t>Ostatné pokuty, penále a úroky z omeškania</t>
  </si>
  <si>
    <t>548000</t>
  </si>
  <si>
    <t>Ostatné náklady na hospodársku činnosť</t>
  </si>
  <si>
    <t>548011</t>
  </si>
  <si>
    <t>Havarijné poistenie</t>
  </si>
  <si>
    <t>548012</t>
  </si>
  <si>
    <t>PZP Volvo</t>
  </si>
  <si>
    <t>548013</t>
  </si>
  <si>
    <t>PZP Crafter</t>
  </si>
  <si>
    <t>548015</t>
  </si>
  <si>
    <t>Poistenie majetku - Haligovce</t>
  </si>
  <si>
    <t>548017</t>
  </si>
  <si>
    <t>PZP Hillux</t>
  </si>
  <si>
    <t>548019</t>
  </si>
  <si>
    <t>PZP Can am</t>
  </si>
  <si>
    <t>548020</t>
  </si>
  <si>
    <t>Poistenie majetku+strojov CLARCK</t>
  </si>
  <si>
    <t>548023</t>
  </si>
  <si>
    <t>PZP traktor Zetor</t>
  </si>
  <si>
    <t>551000</t>
  </si>
  <si>
    <t>Odpisy DHM - základné stádo dobytok</t>
  </si>
  <si>
    <t>551010</t>
  </si>
  <si>
    <t>Odpisy DNM a DHM</t>
  </si>
  <si>
    <t>562030</t>
  </si>
  <si>
    <t>Úroky PPU</t>
  </si>
  <si>
    <t>562033</t>
  </si>
  <si>
    <t>Úroky leasing VOLVO</t>
  </si>
  <si>
    <t>562034</t>
  </si>
  <si>
    <t>Úroky leasing CLARCK</t>
  </si>
  <si>
    <t>562035</t>
  </si>
  <si>
    <t>Úroky leasing lis CLAAS ROLLANT 520</t>
  </si>
  <si>
    <t>568010</t>
  </si>
  <si>
    <t>Poplatky banke</t>
  </si>
  <si>
    <t>591000</t>
  </si>
  <si>
    <t>Splatná daň z príjmov z bežnej činnosti</t>
  </si>
  <si>
    <t>595000</t>
  </si>
  <si>
    <t>Dodatočné odvody dane z príjmov</t>
  </si>
  <si>
    <t>602010</t>
  </si>
  <si>
    <t>Tržba za dopravu</t>
  </si>
  <si>
    <t>602020</t>
  </si>
  <si>
    <t>Tržby z predaja služieb - výroba dverí</t>
  </si>
  <si>
    <t>602040</t>
  </si>
  <si>
    <t>Internet</t>
  </si>
  <si>
    <t>604000</t>
  </si>
  <si>
    <t>Tržby za tovar KK</t>
  </si>
  <si>
    <t>604010</t>
  </si>
  <si>
    <t>Tržby za tovar FA</t>
  </si>
  <si>
    <t>604020</t>
  </si>
  <si>
    <t>Tržby za tovar BJ</t>
  </si>
  <si>
    <t>614000</t>
  </si>
  <si>
    <t>Zmena stavu zvierat</t>
  </si>
  <si>
    <t>624000</t>
  </si>
  <si>
    <t>Aktivácia dlhodobého hmotného majetku</t>
  </si>
  <si>
    <t>648000</t>
  </si>
  <si>
    <t>Ostatné výnosy z hospodárskej činnosti</t>
  </si>
  <si>
    <t>648010</t>
  </si>
  <si>
    <t>Ostatné výnosy z HČ - dotácia na prac. miesto</t>
  </si>
  <si>
    <t>648012</t>
  </si>
  <si>
    <t>Ostatné výnosy z HČ - dotácia PPA</t>
  </si>
  <si>
    <t>668000</t>
  </si>
  <si>
    <t>Ostatné finančné výnosy</t>
  </si>
  <si>
    <t>021000</t>
  </si>
  <si>
    <t>324000</t>
  </si>
  <si>
    <t>Prijaté preddavky tuzemskí</t>
  </si>
  <si>
    <t>347000</t>
  </si>
  <si>
    <t>Ostatné dotácie</t>
  </si>
  <si>
    <t>428014</t>
  </si>
  <si>
    <t>Nerozdelený zisk r.2013</t>
  </si>
  <si>
    <t>428015</t>
  </si>
  <si>
    <t>Nerozdelený zisk r.2014</t>
  </si>
  <si>
    <t>428016</t>
  </si>
  <si>
    <t>Nerozdelený zisk r.2015</t>
  </si>
  <si>
    <t>538020</t>
  </si>
  <si>
    <t>Poplatky súdne, spávne, exekučné</t>
  </si>
  <si>
    <t>601000</t>
  </si>
  <si>
    <t>Tržby za vlastné výrobky</t>
  </si>
  <si>
    <t>013</t>
  </si>
  <si>
    <t>Software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</si>
  <si>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</si>
  <si>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</si>
  <si>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</si>
  <si>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</si>
  <si>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</si>
  <si>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</si>
  <si>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</si>
  <si>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</si>
  <si>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041</t>
  </si>
  <si>
    <t>042</t>
  </si>
  <si>
    <t>073</t>
  </si>
  <si>
    <t>Oprávky k software</t>
  </si>
  <si>
    <t>081</t>
  </si>
  <si>
    <t>082</t>
  </si>
  <si>
    <t>Oprávky k samost. hnut. veciam a k súboru hn. vecí</t>
  </si>
  <si>
    <t>086</t>
  </si>
  <si>
    <t>089</t>
  </si>
  <si>
    <t>Oprávky k ostatnému dlhodobému hmotnému majetku</t>
  </si>
  <si>
    <t>112</t>
  </si>
  <si>
    <t>Materiál na sklade</t>
  </si>
  <si>
    <t>124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</si>
  <si>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</si>
  <si>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</si>
  <si>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</si>
  <si>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</si>
  <si>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</si>
  <si>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</si>
  <si>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</si>
  <si>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</si>
  <si>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</si>
  <si>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</si>
  <si>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</si>
  <si>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</si>
  <si>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</si>
  <si>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</si>
  <si>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</si>
  <si>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</si>
  <si>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</si>
  <si>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</si>
  <si>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</si>
  <si>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</si>
  <si>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</si>
  <si>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</si>
  <si>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</si>
  <si>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</si>
  <si>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</si>
  <si>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</si>
  <si>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</si>
  <si>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</si>
  <si>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</si>
  <si>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346</t>
  </si>
  <si>
    <t>Dotácie zo štátneho rozpočtu</t>
  </si>
  <si>
    <t>365</t>
  </si>
  <si>
    <t>Ostatné záväzky voči spoločníkom a členom</t>
  </si>
  <si>
    <t>378</t>
  </si>
  <si>
    <t>379</t>
  </si>
  <si>
    <t>395</t>
  </si>
  <si>
    <t>411</t>
  </si>
  <si>
    <t>421</t>
  </si>
  <si>
    <t>428</t>
  </si>
  <si>
    <t>Nerozdelený zisk minulých rokov</t>
  </si>
  <si>
    <t>431</t>
  </si>
  <si>
    <t>472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</si>
  <si>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</si>
  <si>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</si>
  <si>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</si>
  <si>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</si>
  <si>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</si>
  <si>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</si>
  <si>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</si>
  <si>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</si>
  <si>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518</t>
  </si>
  <si>
    <t>521</t>
  </si>
  <si>
    <t>524</t>
  </si>
  <si>
    <t>527</t>
  </si>
  <si>
    <t>531</t>
  </si>
  <si>
    <t>532</t>
  </si>
  <si>
    <t>545</t>
  </si>
  <si>
    <t>548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</si>
  <si>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</si>
  <si>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</si>
  <si>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</si>
  <si>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</si>
  <si>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</si>
  <si>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</si>
  <si>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</si>
  <si>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595</t>
  </si>
  <si>
    <t>602</t>
  </si>
  <si>
    <t>Tržby z predaja služieb</t>
  </si>
  <si>
    <t>604</t>
  </si>
  <si>
    <t>Tržby za tovar</t>
  </si>
  <si>
    <t>614</t>
  </si>
  <si>
    <t>624</t>
  </si>
  <si>
    <t>648</t>
  </si>
  <si>
    <t>668</t>
  </si>
  <si>
    <t>324</t>
  </si>
  <si>
    <t>Prijaté preddavky</t>
  </si>
  <si>
    <t>347</t>
  </si>
  <si>
    <t>538</t>
  </si>
  <si>
    <t>601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</si>
  <si>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</si>
  <si>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</si>
  <si>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</si>
  <si>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</si>
  <si>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</si>
  <si>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</si>
  <si>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</si>
  <si>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</si>
  <si>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</si>
  <si>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</si>
  <si>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</si>
  <si>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</si>
  <si>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</si>
  <si>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</si>
  <si>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</si>
  <si>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</si>
  <si>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</si>
  <si>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</si>
  <si>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</si>
  <si>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</si>
  <si>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</si>
  <si>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</si>
  <si>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</si>
  <si>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</si>
  <si>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</si>
  <si>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</si>
  <si>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</si>
  <si>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</si>
  <si>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</si>
  <si>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</si>
  <si>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</si>
  <si>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</si>
  <si>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</si>
  <si>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</si>
  <si>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</si>
  <si>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</si>
  <si>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</si>
  <si>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</si>
  <si>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</si>
  <si>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</si>
  <si>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</si>
  <si>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</si>
  <si>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</si>
  <si>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</si>
  <si>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</si>
  <si>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</si>
  <si>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</si>
  <si>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</si>
  <si>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</si>
  <si>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</si>
  <si>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</si>
  <si>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</si>
  <si>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</si>
  <si>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</si>
  <si>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</si>
  <si>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</si>
  <si>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</si>
  <si>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</si>
  <si>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</si>
  <si>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</si>
  <si>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</si>
  <si>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</si>
  <si>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</si>
  <si>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</si>
  <si>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</si>
  <si>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</si>
  <si>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</si>
  <si>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</si>
  <si>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</si>
  <si>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</si>
  <si>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</si>
  <si>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</si>
  <si>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</si>
  <si>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</si>
  <si>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</si>
  <si>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</si>
  <si>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</si>
  <si>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</si>
  <si>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</si>
  <si>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</si>
  <si>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</si>
  <si>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</si>
  <si>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</si>
  <si>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</si>
  <si>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</si>
  <si>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</si>
  <si>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</si>
  <si>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</si>
  <si>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</si>
  <si>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</si>
  <si>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</si>
  <si>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</si>
  <si>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</si>
  <si>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</si>
  <si>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</si>
  <si>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</si>
  <si>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</si>
  <si>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</si>
  <si>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</si>
  <si>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</si>
  <si>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</si>
  <si>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</si>
  <si>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</si>
  <si>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</si>
  <si>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</si>
  <si>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</si>
  <si>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</si>
  <si>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</si>
  <si>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</si>
  <si>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</si>
  <si>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</si>
  <si>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</si>
  <si>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</si>
  <si>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</si>
  <si>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</si>
  <si>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</si>
  <si>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</si>
  <si>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</si>
  <si>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</si>
  <si>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</si>
  <si>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</si>
  <si>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</si>
  <si>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</si>
  <si>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</si>
  <si>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</si>
  <si>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</si>
  <si>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</si>
  <si>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</si>
  <si>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</si>
  <si>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</si>
  <si>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</si>
  <si>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</si>
  <si>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</si>
  <si>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</si>
  <si>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</si>
  <si>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</si>
  <si>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</si>
  <si>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</si>
  <si>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</si>
  <si>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</si>
  <si>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</si>
  <si>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</si>
  <si>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</si>
  <si>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</si>
  <si>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</si>
  <si>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</si>
  <si>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</si>
  <si>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</si>
  <si>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</si>
  <si>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</si>
  <si>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</si>
  <si>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</si>
  <si>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</si>
  <si>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</si>
  <si>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</si>
  <si>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</si>
  <si>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</si>
  <si>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</si>
  <si>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</si>
  <si>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</si>
  <si>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</si>
  <si>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</si>
  <si>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</si>
  <si>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</si>
  <si>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</si>
  <si>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</si>
  <si>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</si>
  <si>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</si>
  <si>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</si>
  <si>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</si>
  <si>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</si>
  <si>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</si>
  <si>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</si>
  <si>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</si>
  <si>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</si>
  <si>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</si>
  <si>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</si>
  <si>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</si>
  <si>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</si>
  <si>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</si>
  <si>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</si>
  <si>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</si>
  <si>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</si>
  <si>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</si>
  <si>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</si>
  <si>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</si>
  <si>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</si>
  <si>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</si>
  <si>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</si>
  <si>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</si>
  <si>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</si>
  <si>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</si>
  <si>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</si>
  <si>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</si>
  <si>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</si>
  <si>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</si>
  <si>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</si>
  <si>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</si>
  <si>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</si>
  <si>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</si>
  <si>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</si>
  <si>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</si>
  <si>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</si>
  <si>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</si>
  <si>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</si>
  <si>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</si>
  <si>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</si>
  <si>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</si>
  <si>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</si>
  <si>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</si>
  <si>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</si>
  <si>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</si>
  <si>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</si>
  <si>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</si>
  <si>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</si>
  <si>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</si>
  <si>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</si>
  <si>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</si>
  <si>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</si>
  <si>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</si>
  <si>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</si>
  <si>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</si>
  <si>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</si>
  <si>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</si>
  <si>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</si>
  <si>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</si>
  <si>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</si>
  <si>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</si>
  <si>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</si>
  <si>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</si>
  <si>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</si>
  <si>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</si>
  <si>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</si>
  <si>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</si>
  <si>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</si>
  <si>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</si>
  <si>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</si>
  <si>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</si>
  <si>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</si>
  <si>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</si>
  <si>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</si>
  <si>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</si>
  <si>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</si>
  <si>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</si>
  <si>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</si>
  <si>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</si>
  <si>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</si>
  <si>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</si>
  <si>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</si>
  <si>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</si>
  <si>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</si>
  <si>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</si>
  <si>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</si>
  <si>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</si>
  <si>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</si>
  <si>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</si>
  <si>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</si>
  <si>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</si>
  <si>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</si>
  <si>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</si>
  <si>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</si>
  <si>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</si>
  <si>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</si>
  <si>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</si>
  <si>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</si>
  <si>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</si>
  <si>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</si>
  <si>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</si>
  <si>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</si>
  <si>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</si>
  <si>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</si>
  <si>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</si>
  <si>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</si>
  <si>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</si>
  <si>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</si>
  <si>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</si>
  <si>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</si>
  <si>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</si>
  <si>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</si>
  <si>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</si>
  <si>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</si>
  <si>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</si>
  <si>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</si>
  <si>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</si>
  <si>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</si>
  <si>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</si>
  <si>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</si>
  <si>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</si>
  <si>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</si>
  <si>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</si>
  <si>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</si>
  <si>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</si>
  <si>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</si>
  <si>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</si>
  <si>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</si>
  <si>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</si>
  <si>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</si>
  <si>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</si>
  <si>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</si>
  <si>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</si>
  <si>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</si>
  <si>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</si>
  <si>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</si>
  <si>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</si>
  <si>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</si>
  <si>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</si>
  <si>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</si>
  <si>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</si>
  <si>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</si>
  <si>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</si>
  <si>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</si>
  <si>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</si>
  <si>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</si>
  <si>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</si>
  <si>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</si>
  <si>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</si>
  <si>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</si>
  <si>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</si>
  <si>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</si>
  <si>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</si>
  <si>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</si>
  <si>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</si>
  <si>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</si>
  <si>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</si>
  <si>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</si>
  <si>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</si>
  <si>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</si>
  <si>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</si>
  <si>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</si>
  <si>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</si>
  <si>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</si>
  <si>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</si>
  <si>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</si>
  <si>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</si>
  <si>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</si>
  <si>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</si>
  <si>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</si>
  <si>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</si>
  <si>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</si>
  <si>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</si>
  <si>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</si>
  <si>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</si>
  <si>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</si>
  <si>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</si>
  <si>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</si>
  <si>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</si>
  <si>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</si>
  <si>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</si>
  <si>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</si>
  <si>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</si>
  <si>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</si>
  <si>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</si>
  <si>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</si>
  <si>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</si>
  <si>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</si>
  <si>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</si>
  <si>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</si>
  <si>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</si>
  <si>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</si>
  <si>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</si>
  <si>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</si>
  <si>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</si>
  <si>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</si>
  <si>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</si>
  <si>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</si>
  <si>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</si>
  <si>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</si>
  <si>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</si>
  <si>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</si>
  <si>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</si>
  <si>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</si>
  <si>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</si>
  <si>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</si>
  <si>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</si>
  <si>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</si>
  <si>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</si>
  <si>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</si>
  <si>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</si>
  <si>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</si>
  <si>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</si>
  <si>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</si>
  <si>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</si>
  <si>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</si>
  <si>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</si>
  <si>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</si>
  <si>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</si>
  <si>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</si>
  <si>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</si>
  <si>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</si>
  <si>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</si>
  <si>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</si>
  <si>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</si>
  <si>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</si>
  <si>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</si>
  <si>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</si>
  <si>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</si>
  <si>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</si>
  <si>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</si>
  <si>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</si>
  <si>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</si>
  <si>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</si>
  <si>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</si>
  <si>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</si>
  <si>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</si>
  <si>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</si>
  <si>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</si>
  <si>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</si>
  <si>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</si>
  <si>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</si>
  <si>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</si>
  <si>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</si>
  <si>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</si>
  <si>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</si>
  <si>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</si>
  <si>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</si>
  <si>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</si>
  <si>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</si>
  <si>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</si>
  <si>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</si>
  <si>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</si>
  <si>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</si>
  <si>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</si>
  <si>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</si>
  <si>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</si>
  <si>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</si>
  <si>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</si>
  <si>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</si>
  <si>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</si>
  <si>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</si>
  <si>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</si>
  <si>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</si>
  <si>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</si>
  <si>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</si>
  <si>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</si>
  <si>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</si>
  <si>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</si>
  <si>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</si>
  <si>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</si>
  <si>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</si>
  <si>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</si>
  <si>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</si>
  <si>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</si>
  <si>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</si>
  <si>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</si>
  <si>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</si>
  <si>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</si>
  <si>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</si>
  <si>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</si>
  <si>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</si>
  <si>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</si>
  <si>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</si>
  <si>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</si>
  <si>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</si>
  <si>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</si>
  <si>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</si>
  <si>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</si>
  <si>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</si>
  <si>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</si>
  <si>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</si>
  <si>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</si>
  <si>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</si>
  <si>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</si>
  <si>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</si>
  <si>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</si>
  <si>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</si>
  <si>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</si>
  <si>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</si>
  <si>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</si>
  <si>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</si>
  <si>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07.03.2022</t>
  </si>
  <si>
    <t>Obdobie od</t>
  </si>
  <si>
    <t>01.01.2021</t>
  </si>
  <si>
    <t>Obdobie do</t>
  </si>
  <si>
    <t>31.12.2021</t>
  </si>
  <si>
    <t>Bezprostredne predchádzajúce obdobie od</t>
  </si>
  <si>
    <t>01.01.2020</t>
  </si>
  <si>
    <t>Bezprostredne predchádzajúce obdobie do</t>
  </si>
  <si>
    <t>31.12.2020</t>
  </si>
  <si>
    <t>IČO</t>
  </si>
  <si>
    <t>DIČ</t>
  </si>
  <si>
    <t>Kód SK NACE</t>
  </si>
  <si>
    <t>Názov1</t>
  </si>
  <si>
    <t>Kanty s.r.o.</t>
  </si>
  <si>
    <t>Názov2</t>
  </si>
  <si>
    <t>Ulica</t>
  </si>
  <si>
    <t>Garbiarska 2406/19A</t>
  </si>
  <si>
    <t>Číslo</t>
  </si>
  <si>
    <t>PSČ</t>
  </si>
  <si>
    <t>060 01</t>
  </si>
  <si>
    <t>Názov obce</t>
  </si>
  <si>
    <t>Kežmarok</t>
  </si>
  <si>
    <t>Číslo telefónu</t>
  </si>
  <si>
    <t>Číslo faxu</t>
  </si>
  <si>
    <t>E-mail</t>
  </si>
  <si>
    <t>kucova@kanty.sk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</si>
</sst>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1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7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5" fillId="0" borderId="25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9" fontId="5" fillId="0" borderId="8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right" vertical="center"/>
    </xf>
    <xf numFmtId="0" fontId="8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3" fontId="4" fillId="0" borderId="30" xfId="0" applyNumberFormat="1" applyFont="1" applyBorder="1" applyAlignment="1">
      <alignment horizontal="right" vertical="center" wrapText="1"/>
    </xf>
    <xf numFmtId="0" fontId="10" fillId="0" borderId="0" xfId="0" applyFont="1"/>
    <xf numFmtId="3" fontId="4" fillId="0" borderId="30" xfId="0" applyNumberFormat="1" applyFont="1" applyBorder="1" applyAlignment="1">
      <alignment horizontal="right" vertical="center"/>
    </xf>
    <xf numFmtId="0" fontId="9" fillId="0" borderId="0" xfId="0" applyFont="1"/>
    <xf numFmtId="3" fontId="13" fillId="2" borderId="13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vertical="center" wrapText="1"/>
    </xf>
    <xf numFmtId="3" fontId="13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164" fontId="15" fillId="0" borderId="0" xfId="0" applyNumberFormat="1" applyFont="1" applyBorder="1"/>
    <xf numFmtId="49" fontId="14" fillId="3" borderId="29" xfId="0" applyNumberFormat="1" applyFont="1" applyFill="1" applyBorder="1" applyAlignment="1">
      <alignment horizontal="left" vertical="top" wrapText="1"/>
    </xf>
    <xf numFmtId="0" fontId="14" fillId="3" borderId="29" xfId="0" applyFont="1" applyFill="1" applyBorder="1" applyAlignment="1">
      <alignment horizontal="left" vertical="top" wrapText="1"/>
    </xf>
    <xf numFmtId="164" fontId="14" fillId="3" borderId="29" xfId="0" applyNumberFormat="1" applyFont="1" applyFill="1" applyBorder="1" applyAlignment="1">
      <alignment horizontal="right" vertical="top" wrapText="1"/>
    </xf>
    <xf numFmtId="0" fontId="5" fillId="3" borderId="29" xfId="0" applyFont="1" applyFill="1" applyBorder="1"/>
    <xf numFmtId="3" fontId="5" fillId="2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3" fontId="5" fillId="2" borderId="8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12" fillId="2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1" fontId="12" fillId="2" borderId="28" xfId="0" applyNumberFormat="1" applyFont="1" applyFill="1" applyBorder="1" applyAlignment="1">
      <alignment horizontal="right" vertical="center" wrapText="1"/>
    </xf>
    <xf numFmtId="3" fontId="7" fillId="2" borderId="13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5" fillId="2" borderId="1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right" vertical="center" wrapText="1"/>
    </xf>
    <xf numFmtId="3" fontId="12" fillId="2" borderId="8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/>
    <xf numFmtId="3" fontId="12" fillId="2" borderId="6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/>
    </xf>
    <xf numFmtId="3" fontId="12" fillId="2" borderId="34" xfId="0" applyNumberFormat="1" applyFont="1" applyFill="1" applyBorder="1" applyAlignment="1">
      <alignment horizontal="right" vertical="center" wrapText="1"/>
    </xf>
    <xf numFmtId="3" fontId="12" fillId="2" borderId="35" xfId="0" applyNumberFormat="1" applyFont="1" applyFill="1" applyBorder="1" applyAlignment="1">
      <alignment horizontal="right" vertical="center" wrapText="1"/>
    </xf>
    <xf numFmtId="3" fontId="12" fillId="2" borderId="24" xfId="0" applyNumberFormat="1" applyFont="1" applyFill="1" applyBorder="1" applyAlignment="1">
      <alignment horizontal="right" vertical="center" wrapText="1"/>
    </xf>
    <xf numFmtId="3" fontId="12" fillId="2" borderId="25" xfId="0" applyNumberFormat="1" applyFont="1" applyFill="1" applyBorder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3" fontId="13" fillId="2" borderId="24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2" fillId="2" borderId="32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3" fontId="13" fillId="2" borderId="36" xfId="0" applyNumberFormat="1" applyFont="1" applyFill="1" applyBorder="1" applyAlignment="1">
      <alignment horizontal="right" vertical="center"/>
    </xf>
    <xf numFmtId="3" fontId="13" fillId="2" borderId="16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3" fontId="13" fillId="2" borderId="14" xfId="0" applyNumberFormat="1" applyFont="1" applyFill="1" applyBorder="1" applyAlignment="1">
      <alignment horizontal="right" vertical="center"/>
    </xf>
    <xf numFmtId="3" fontId="13" fillId="2" borderId="18" xfId="0" applyNumberFormat="1" applyFont="1" applyFill="1" applyBorder="1" applyAlignment="1">
      <alignment horizontal="right" vertical="center"/>
    </xf>
    <xf numFmtId="3" fontId="13" fillId="2" borderId="31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30" xfId="0" applyNumberFormat="1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3" fontId="12" fillId="2" borderId="13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/>
    </xf>
    <xf numFmtId="3" fontId="12" fillId="2" borderId="14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9" fontId="13" fillId="2" borderId="6" xfId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right" vertical="center" wrapText="1"/>
    </xf>
    <xf numFmtId="3" fontId="5" fillId="2" borderId="28" xfId="0" applyNumberFormat="1" applyFont="1" applyFill="1" applyBorder="1" applyAlignment="1">
      <alignment horizontal="right" vertical="center" wrapText="1"/>
    </xf>
    <xf numFmtId="3" fontId="5" fillId="2" borderId="17" xfId="0" applyNumberFormat="1" applyFont="1" applyFill="1" applyBorder="1" applyAlignment="1">
      <alignment horizontal="right" vertical="center" wrapText="1"/>
    </xf>
    <xf numFmtId="3" fontId="5" fillId="2" borderId="22" xfId="0" applyNumberFormat="1" applyFont="1" applyFill="1" applyBorder="1" applyAlignment="1">
      <alignment horizontal="right" vertical="center" wrapText="1"/>
    </xf>
    <xf numFmtId="3" fontId="5" fillId="2" borderId="37" xfId="0" applyNumberFormat="1" applyFont="1" applyFill="1" applyBorder="1" applyAlignment="1">
      <alignment horizontal="right" vertical="center" wrapText="1"/>
    </xf>
    <xf numFmtId="3" fontId="13" fillId="2" borderId="23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3" fillId="2" borderId="28" xfId="0" applyNumberFormat="1" applyFont="1" applyFill="1" applyBorder="1" applyAlignment="1">
      <alignment horizontal="right" vertical="center" wrapText="1"/>
    </xf>
    <xf numFmtId="0" fontId="5" fillId="0" borderId="28" xfId="0" applyFont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13" fillId="2" borderId="3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tabSelected="1" zoomScaleNormal="100" workbookViewId="0">
      <selection activeCell="C25" sqref="C2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6" t="s">
        <v>1</v>
      </c>
      <c r="B2" s="7" t="s">
        <v>2</v>
      </c>
      <c r="C2" s="7" t="s">
        <v>3</v>
      </c>
    </row>
    <row r="3" spans="1:3" ht="22.5" customHeight="1" thickTop="1" thickBot="1" x14ac:dyDescent="0.3">
      <c r="A3" s="8" t="s">
        <v>4</v>
      </c>
      <c r="B3" s="9">
        <v>9</v>
      </c>
      <c r="C3" s="9">
        <v>7</v>
      </c>
    </row>
    <row r="4" spans="1:3" ht="22.5" customHeight="1" thickBot="1" x14ac:dyDescent="0.3">
      <c r="A4" s="10" t="s">
        <v>5</v>
      </c>
      <c r="B4" s="11">
        <v>9</v>
      </c>
      <c r="C4" s="11">
        <v>7</v>
      </c>
    </row>
    <row r="5" spans="1:3" ht="22.5" customHeight="1" thickBot="1" x14ac:dyDescent="0.3">
      <c r="A5" s="12" t="s">
        <v>6</v>
      </c>
      <c r="B5" s="13">
        <v>2</v>
      </c>
      <c r="C5" s="13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160</v>
      </c>
    </row>
    <row r="2" spans="1:7" ht="26.25" customHeight="1" thickTop="1" thickBot="1" x14ac:dyDescent="0.3">
      <c r="A2" s="30" t="s">
        <v>40</v>
      </c>
      <c r="B2" s="19" t="s">
        <v>2</v>
      </c>
      <c r="C2" s="19" t="s">
        <v>3</v>
      </c>
    </row>
    <row r="3" spans="1:7" ht="18.75" customHeight="1" thickTop="1" thickBot="1" x14ac:dyDescent="0.3">
      <c r="A3" s="33" t="s">
        <v>95</v>
      </c>
      <c r="B3" s="134">
        <f>SUMIF(HK!A:A,"601*",HK!L:L)-SUMIF(HK!A:A,"601*",HK!K:K)</f>
        <v>0</v>
      </c>
      <c r="C3" s="134">
        <f>SUMIF(HKM!A:A,"601*",HKM!L:L)-SUMIF(HKM!A:A,"601*",HKM!K:K)</f>
        <v>93.5</v>
      </c>
      <c r="D3" s="128"/>
      <c r="E3" s="155"/>
      <c r="G3" s="64"/>
    </row>
    <row r="4" spans="1:7" ht="18.75" customHeight="1" thickBot="1" x14ac:dyDescent="0.3">
      <c r="A4" s="33" t="s">
        <v>96</v>
      </c>
      <c r="B4" s="134">
        <f>SUMIF(HK!A:A,"602*",HK!L:L)-SUMIF(HK!A:A,"602*",HK!K:K)</f>
        <v>2975.5699999999997</v>
      </c>
      <c r="C4" s="134">
        <f>SUMIF(HKM!A:A,"602*",HKM!L:L)-SUMIF(HKM!A:A,"602*",HKM!K:K)</f>
        <v>1836.86</v>
      </c>
      <c r="D4" s="128"/>
      <c r="E4" s="155"/>
      <c r="G4" s="64"/>
    </row>
    <row r="5" spans="1:7" ht="18.75" customHeight="1" thickBot="1" x14ac:dyDescent="0.3">
      <c r="A5" s="33" t="s">
        <v>97</v>
      </c>
      <c r="B5" s="134">
        <f>SUMIF(HK!A:A,"604*",HK!L:L)-SUMIF(HK!A:A,"604*",HK!K:K)</f>
        <v>1051356.19</v>
      </c>
      <c r="C5" s="134">
        <f>SUMIF(HKM!A:A,"604*",HKM!L:L)-SUMIF(HKM!A:A,"604*",HKM!K:K)</f>
        <v>849577.43</v>
      </c>
      <c r="D5" s="128"/>
      <c r="E5" s="155"/>
      <c r="G5" s="64"/>
    </row>
    <row r="6" spans="1:7" ht="18.75" customHeight="1" thickBot="1" x14ac:dyDescent="0.3">
      <c r="A6" s="33" t="s">
        <v>98</v>
      </c>
      <c r="B6" s="134">
        <f>SUMIF(HK!A:A,"606*",HK!L:L)-SUMIF(HK!A:A,"606*",HK!K:K)</f>
        <v>0</v>
      </c>
      <c r="C6" s="134">
        <f>SUMIF(HKM!A:A,"606*",HKM!L:L)-SUMIF(HKM!A:A,"606*",HKM!K:K)</f>
        <v>0</v>
      </c>
      <c r="D6" s="128"/>
      <c r="E6" s="155"/>
      <c r="G6" s="64"/>
    </row>
    <row r="7" spans="1:7" ht="18.75" customHeight="1" thickBot="1" x14ac:dyDescent="0.3">
      <c r="A7" s="33" t="s">
        <v>99</v>
      </c>
      <c r="B7" s="134"/>
      <c r="C7" s="134"/>
      <c r="D7" s="128"/>
      <c r="E7" s="155"/>
      <c r="G7" s="66"/>
    </row>
    <row r="8" spans="1:7" ht="23.25" thickBot="1" x14ac:dyDescent="0.3">
      <c r="A8" s="10" t="s">
        <v>100</v>
      </c>
      <c r="B8" s="139"/>
      <c r="C8" s="139"/>
      <c r="D8" s="128"/>
      <c r="E8" s="128"/>
      <c r="G8" s="64"/>
    </row>
    <row r="9" spans="1:7" ht="18.75" customHeight="1" thickBot="1" x14ac:dyDescent="0.3">
      <c r="A9" s="34" t="s">
        <v>101</v>
      </c>
      <c r="B9" s="35">
        <f>SUM(B3:B8)</f>
        <v>1054331.76</v>
      </c>
      <c r="C9" s="35">
        <f>SUM(C3:C8)</f>
        <v>851507.79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161</v>
      </c>
    </row>
    <row r="2" spans="1:10" ht="35.25" customHeight="1" thickTop="1" thickBot="1" x14ac:dyDescent="0.3">
      <c r="A2" s="189" t="s">
        <v>40</v>
      </c>
      <c r="B2" s="194" t="s">
        <v>2</v>
      </c>
      <c r="C2" s="195"/>
      <c r="D2" s="196"/>
      <c r="E2" s="194" t="s">
        <v>3</v>
      </c>
      <c r="F2" s="195"/>
      <c r="G2" s="196"/>
    </row>
    <row r="3" spans="1:10" s="49" customFormat="1" ht="16.5" thickTop="1" thickBot="1" x14ac:dyDescent="0.3">
      <c r="A3" s="210"/>
      <c r="B3" s="16" t="s">
        <v>102</v>
      </c>
      <c r="C3" s="16" t="s">
        <v>103</v>
      </c>
      <c r="D3" s="16" t="s">
        <v>104</v>
      </c>
      <c r="E3" s="16" t="s">
        <v>102</v>
      </c>
      <c r="F3" s="16" t="s">
        <v>103</v>
      </c>
      <c r="G3" s="16" t="s">
        <v>104</v>
      </c>
    </row>
    <row r="4" spans="1:10" ht="24" thickTop="1" thickBot="1" x14ac:dyDescent="0.3">
      <c r="A4" s="10" t="s">
        <v>105</v>
      </c>
      <c r="B4" s="154">
        <f>SUMIF(VZaS!C:C,"056",VZaS!D:D)</f>
        <v>37171.31</v>
      </c>
      <c r="C4" s="160" t="s">
        <v>10</v>
      </c>
      <c r="D4" s="161" t="s">
        <v>10</v>
      </c>
      <c r="E4" s="154">
        <f>SUMIF(VZaS!C:C,"056",VZaS!E:E)</f>
        <v>34440.269999999997</v>
      </c>
      <c r="F4" s="160" t="s">
        <v>10</v>
      </c>
      <c r="G4" s="161" t="s">
        <v>10</v>
      </c>
      <c r="H4" s="126"/>
      <c r="I4" s="126"/>
      <c r="J4" s="153"/>
    </row>
    <row r="5" spans="1:10" ht="20.25" customHeight="1" thickBot="1" x14ac:dyDescent="0.3">
      <c r="A5" s="10" t="s">
        <v>106</v>
      </c>
      <c r="B5" s="160" t="s">
        <v>10</v>
      </c>
      <c r="C5" s="133"/>
      <c r="D5" s="162"/>
      <c r="E5" s="160" t="s">
        <v>10</v>
      </c>
      <c r="F5" s="133"/>
      <c r="G5" s="162"/>
      <c r="H5" s="126"/>
      <c r="I5" s="126"/>
      <c r="J5" s="126"/>
    </row>
    <row r="6" spans="1:10" ht="20.25" customHeight="1" thickBot="1" x14ac:dyDescent="0.3">
      <c r="A6" s="10" t="s">
        <v>107</v>
      </c>
      <c r="B6" s="133"/>
      <c r="C6" s="133"/>
      <c r="D6" s="162"/>
      <c r="E6" s="133"/>
      <c r="F6" s="133"/>
      <c r="G6" s="162"/>
      <c r="H6" s="126"/>
      <c r="I6" s="126"/>
      <c r="J6" s="126"/>
    </row>
    <row r="7" spans="1:10" ht="20.25" customHeight="1" thickBot="1" x14ac:dyDescent="0.3">
      <c r="A7" s="10" t="s">
        <v>108</v>
      </c>
      <c r="B7" s="133"/>
      <c r="C7" s="133"/>
      <c r="D7" s="162"/>
      <c r="E7" s="133"/>
      <c r="F7" s="133"/>
      <c r="G7" s="162"/>
      <c r="H7" s="126"/>
      <c r="I7" s="126"/>
      <c r="J7" s="126"/>
    </row>
    <row r="8" spans="1:10" ht="20.25" customHeight="1" thickBot="1" x14ac:dyDescent="0.3">
      <c r="A8" s="10" t="s">
        <v>109</v>
      </c>
      <c r="B8" s="133"/>
      <c r="C8" s="133"/>
      <c r="D8" s="162"/>
      <c r="E8" s="133"/>
      <c r="F8" s="133"/>
      <c r="G8" s="162"/>
      <c r="H8" s="126"/>
      <c r="I8" s="126"/>
      <c r="J8" s="126"/>
    </row>
    <row r="9" spans="1:10" ht="20.25" customHeight="1" thickBot="1" x14ac:dyDescent="0.3">
      <c r="A9" s="10" t="s">
        <v>93</v>
      </c>
      <c r="B9" s="133"/>
      <c r="C9" s="133"/>
      <c r="D9" s="162"/>
      <c r="E9" s="133"/>
      <c r="F9" s="133"/>
      <c r="G9" s="162"/>
      <c r="H9" s="126"/>
      <c r="I9" s="126"/>
      <c r="J9" s="126"/>
    </row>
    <row r="10" spans="1:10" ht="20.25" customHeight="1" thickBot="1" x14ac:dyDescent="0.3">
      <c r="A10" s="10" t="s">
        <v>8</v>
      </c>
      <c r="B10" s="133"/>
      <c r="C10" s="133"/>
      <c r="D10" s="162"/>
      <c r="E10" s="133"/>
      <c r="F10" s="133"/>
      <c r="G10" s="162"/>
      <c r="H10" s="126"/>
      <c r="I10" s="126"/>
      <c r="J10" s="126"/>
    </row>
    <row r="11" spans="1:10" ht="20.25" customHeight="1" thickBot="1" x14ac:dyDescent="0.3">
      <c r="A11" s="10" t="s">
        <v>110</v>
      </c>
      <c r="B11" s="160" t="s">
        <v>10</v>
      </c>
      <c r="C11" s="154">
        <f>SUMIF(VZaS!C:C,"058",VZaS!D:D)</f>
        <v>8572.2800000000007</v>
      </c>
      <c r="D11" s="162"/>
      <c r="E11" s="160" t="s">
        <v>10</v>
      </c>
      <c r="F11" s="154">
        <f>SUMIF(VZaS!C:C,"058",VZaS!E:E)</f>
        <v>7947.57</v>
      </c>
      <c r="G11" s="162"/>
      <c r="H11" s="126"/>
      <c r="I11" s="126"/>
      <c r="J11" s="126"/>
    </row>
    <row r="12" spans="1:10" ht="20.25" customHeight="1" thickBot="1" x14ac:dyDescent="0.3">
      <c r="A12" s="10" t="s">
        <v>111</v>
      </c>
      <c r="B12" s="160" t="s">
        <v>10</v>
      </c>
      <c r="C12" s="154">
        <f>SUMIF(VZaS!C:C,"059",VZaS!D:D)</f>
        <v>0</v>
      </c>
      <c r="D12" s="162"/>
      <c r="E12" s="160" t="s">
        <v>10</v>
      </c>
      <c r="F12" s="154">
        <f>SUMIF(VZaS!C:C,"059",VZaS!E:E)</f>
        <v>0</v>
      </c>
      <c r="G12" s="162"/>
      <c r="H12" s="126"/>
      <c r="I12" s="126"/>
      <c r="J12" s="126"/>
    </row>
    <row r="13" spans="1:10" ht="20.25" customHeight="1" thickBot="1" x14ac:dyDescent="0.3">
      <c r="A13" s="12" t="s">
        <v>112</v>
      </c>
      <c r="B13" s="44" t="s">
        <v>10</v>
      </c>
      <c r="C13" s="40"/>
      <c r="D13" s="54"/>
      <c r="E13" s="44" t="s">
        <v>10</v>
      </c>
      <c r="F13" s="40"/>
      <c r="G13" s="5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69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76" customWidth="1"/>
    <col min="2" max="2" width="46.7109375" style="77" customWidth="1"/>
    <col min="3" max="3" width="15.28515625" style="78" customWidth="1"/>
    <col min="4" max="4" width="15.28515625" style="78" bestFit="1" customWidth="1"/>
    <col min="5" max="5" width="15.140625" style="78" customWidth="1"/>
    <col min="6" max="7" width="15.28515625" style="78" bestFit="1" customWidth="1"/>
    <col min="8" max="8" width="15.28515625" style="78" customWidth="1"/>
    <col min="9" max="11" width="15.28515625" style="78" bestFit="1" customWidth="1"/>
    <col min="12" max="12" width="14.85546875" style="78" customWidth="1"/>
    <col min="13" max="16384" width="9.140625" style="72"/>
  </cols>
  <sheetData>
    <row r="1" spans="1:12" ht="22.5" x14ac:dyDescent="0.25">
      <c r="A1" s="82" t="s">
        <v>129</v>
      </c>
      <c r="B1" s="83" t="s">
        <v>130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163</v>
      </c>
      <c r="B2" s="74" t="s">
        <v>164</v>
      </c>
      <c r="C2" s="75">
        <v>25480.799999999999</v>
      </c>
      <c r="D2" s="75">
        <v>0</v>
      </c>
      <c r="E2" s="75">
        <v>25980.799999999999</v>
      </c>
      <c r="F2" s="75">
        <v>0</v>
      </c>
      <c r="G2" s="75">
        <v>0</v>
      </c>
      <c r="H2" s="75">
        <v>0</v>
      </c>
      <c r="I2" s="75">
        <v>500</v>
      </c>
      <c r="J2" s="75">
        <v>0</v>
      </c>
      <c r="K2" s="75">
        <v>25980.799999999999</v>
      </c>
      <c r="L2" s="75">
        <v>0</v>
      </c>
    </row>
    <row r="3" spans="1:12" x14ac:dyDescent="0.25">
      <c r="A3" s="73" t="s">
        <v>165</v>
      </c>
      <c r="B3" s="74" t="s">
        <v>166</v>
      </c>
      <c r="C3" s="75">
        <v>50914.79</v>
      </c>
      <c r="D3" s="75">
        <v>0</v>
      </c>
      <c r="E3" s="75">
        <v>50914.79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50914.79</v>
      </c>
      <c r="L3" s="75">
        <v>0</v>
      </c>
    </row>
    <row r="4" spans="1:12" x14ac:dyDescent="0.25">
      <c r="A4" s="73" t="s">
        <v>167</v>
      </c>
      <c r="B4" s="74" t="s">
        <v>168</v>
      </c>
      <c r="C4" s="75">
        <v>112584.61</v>
      </c>
      <c r="D4" s="75">
        <v>0</v>
      </c>
      <c r="E4" s="75">
        <v>112584.61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112584.61</v>
      </c>
      <c r="L4" s="75">
        <v>0</v>
      </c>
    </row>
    <row r="5" spans="1:12" x14ac:dyDescent="0.25">
      <c r="A5" s="73" t="s">
        <v>169</v>
      </c>
      <c r="B5" s="74" t="s">
        <v>170</v>
      </c>
      <c r="C5" s="75">
        <v>137118.89000000001</v>
      </c>
      <c r="D5" s="75">
        <v>0</v>
      </c>
      <c r="E5" s="75">
        <v>138807.35999999999</v>
      </c>
      <c r="F5" s="75">
        <v>0</v>
      </c>
      <c r="G5" s="75">
        <v>0</v>
      </c>
      <c r="H5" s="75">
        <v>0</v>
      </c>
      <c r="I5" s="75">
        <v>1688.47</v>
      </c>
      <c r="J5" s="75">
        <v>0</v>
      </c>
      <c r="K5" s="75">
        <v>138807.35999999999</v>
      </c>
      <c r="L5" s="75">
        <v>0</v>
      </c>
    </row>
    <row r="6" spans="1:12" x14ac:dyDescent="0.25">
      <c r="A6" s="73" t="s">
        <v>171</v>
      </c>
      <c r="B6" s="74" t="s">
        <v>172</v>
      </c>
      <c r="C6" s="75">
        <v>0</v>
      </c>
      <c r="D6" s="75">
        <v>0</v>
      </c>
      <c r="E6" s="75">
        <v>17386.89</v>
      </c>
      <c r="F6" s="75">
        <v>0</v>
      </c>
      <c r="G6" s="75">
        <v>0</v>
      </c>
      <c r="H6" s="75">
        <v>0</v>
      </c>
      <c r="I6" s="75">
        <v>17386.89</v>
      </c>
      <c r="J6" s="75">
        <v>0</v>
      </c>
      <c r="K6" s="75">
        <v>17386.89</v>
      </c>
      <c r="L6" s="75">
        <v>0</v>
      </c>
    </row>
    <row r="7" spans="1:12" x14ac:dyDescent="0.25">
      <c r="A7" s="73" t="s">
        <v>173</v>
      </c>
      <c r="B7" s="74" t="s">
        <v>174</v>
      </c>
      <c r="C7" s="75">
        <v>8076.62</v>
      </c>
      <c r="D7" s="75">
        <v>0</v>
      </c>
      <c r="E7" s="75">
        <v>8076.62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8076.62</v>
      </c>
      <c r="L7" s="75">
        <v>0</v>
      </c>
    </row>
    <row r="8" spans="1:12" x14ac:dyDescent="0.25">
      <c r="A8" s="73" t="s">
        <v>175</v>
      </c>
      <c r="B8" s="74" t="s">
        <v>176</v>
      </c>
      <c r="C8" s="75">
        <v>0</v>
      </c>
      <c r="D8" s="75">
        <v>0</v>
      </c>
      <c r="E8" s="75">
        <v>3500</v>
      </c>
      <c r="F8" s="75">
        <v>0</v>
      </c>
      <c r="G8" s="75">
        <v>0</v>
      </c>
      <c r="H8" s="75">
        <v>0</v>
      </c>
      <c r="I8" s="75">
        <v>3500</v>
      </c>
      <c r="J8" s="75">
        <v>0</v>
      </c>
      <c r="K8" s="75">
        <v>3500</v>
      </c>
      <c r="L8" s="75">
        <v>0</v>
      </c>
    </row>
    <row r="9" spans="1:12" x14ac:dyDescent="0.25">
      <c r="A9" s="73" t="s">
        <v>177</v>
      </c>
      <c r="B9" s="74" t="s">
        <v>178</v>
      </c>
      <c r="C9" s="75">
        <v>28718.19</v>
      </c>
      <c r="D9" s="75">
        <v>0</v>
      </c>
      <c r="E9" s="75">
        <v>28718.19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28718.19</v>
      </c>
      <c r="L9" s="75">
        <v>0</v>
      </c>
    </row>
    <row r="10" spans="1:12" x14ac:dyDescent="0.25">
      <c r="A10" s="73" t="s">
        <v>179</v>
      </c>
      <c r="B10" s="74" t="s">
        <v>180</v>
      </c>
      <c r="C10" s="75">
        <v>0</v>
      </c>
      <c r="D10" s="75">
        <v>0</v>
      </c>
      <c r="E10" s="75">
        <v>8000</v>
      </c>
      <c r="F10" s="75">
        <v>0</v>
      </c>
      <c r="G10" s="75">
        <v>0</v>
      </c>
      <c r="H10" s="75">
        <v>0</v>
      </c>
      <c r="I10" s="75">
        <v>8000</v>
      </c>
      <c r="J10" s="75">
        <v>0</v>
      </c>
      <c r="K10" s="75">
        <v>8000</v>
      </c>
      <c r="L10" s="75">
        <v>0</v>
      </c>
    </row>
    <row r="11" spans="1:12" x14ac:dyDescent="0.25">
      <c r="A11" s="73" t="s">
        <v>181</v>
      </c>
      <c r="B11" s="74" t="s">
        <v>182</v>
      </c>
      <c r="C11" s="75">
        <v>0</v>
      </c>
      <c r="D11" s="75">
        <v>0</v>
      </c>
      <c r="E11" s="75">
        <v>7000</v>
      </c>
      <c r="F11" s="75">
        <v>0</v>
      </c>
      <c r="G11" s="75">
        <v>0</v>
      </c>
      <c r="H11" s="75">
        <v>0</v>
      </c>
      <c r="I11" s="75">
        <v>7000</v>
      </c>
      <c r="J11" s="75">
        <v>0</v>
      </c>
      <c r="K11" s="75">
        <v>7000</v>
      </c>
      <c r="L11" s="75">
        <v>0</v>
      </c>
    </row>
    <row r="12" spans="1:12" x14ac:dyDescent="0.25">
      <c r="A12" s="73" t="s">
        <v>183</v>
      </c>
      <c r="B12" s="74" t="s">
        <v>184</v>
      </c>
      <c r="C12" s="75">
        <v>0</v>
      </c>
      <c r="D12" s="75">
        <v>0</v>
      </c>
      <c r="E12" s="75">
        <v>28500</v>
      </c>
      <c r="F12" s="75">
        <v>0</v>
      </c>
      <c r="G12" s="75">
        <v>0</v>
      </c>
      <c r="H12" s="75">
        <v>0</v>
      </c>
      <c r="I12" s="75">
        <v>28500</v>
      </c>
      <c r="J12" s="75">
        <v>0</v>
      </c>
      <c r="K12" s="75">
        <v>28500</v>
      </c>
      <c r="L12" s="75">
        <v>0</v>
      </c>
    </row>
    <row r="13" spans="1:12" x14ac:dyDescent="0.25">
      <c r="A13" s="73" t="s">
        <v>185</v>
      </c>
      <c r="B13" s="74" t="s">
        <v>186</v>
      </c>
      <c r="C13" s="75">
        <v>0</v>
      </c>
      <c r="D13" s="75">
        <v>0</v>
      </c>
      <c r="E13" s="75">
        <v>1700</v>
      </c>
      <c r="F13" s="75">
        <v>0</v>
      </c>
      <c r="G13" s="75">
        <v>0</v>
      </c>
      <c r="H13" s="75">
        <v>0</v>
      </c>
      <c r="I13" s="75">
        <v>1700</v>
      </c>
      <c r="J13" s="75">
        <v>0</v>
      </c>
      <c r="K13" s="75">
        <v>1700</v>
      </c>
      <c r="L13" s="75">
        <v>0</v>
      </c>
    </row>
    <row r="14" spans="1:12" x14ac:dyDescent="0.25">
      <c r="A14" s="73" t="s">
        <v>187</v>
      </c>
      <c r="B14" s="74" t="s">
        <v>188</v>
      </c>
      <c r="C14" s="75">
        <v>0</v>
      </c>
      <c r="D14" s="75">
        <v>0</v>
      </c>
      <c r="E14" s="75">
        <v>5700</v>
      </c>
      <c r="F14" s="75">
        <v>0</v>
      </c>
      <c r="G14" s="75">
        <v>0</v>
      </c>
      <c r="H14" s="75">
        <v>0</v>
      </c>
      <c r="I14" s="75">
        <v>5700</v>
      </c>
      <c r="J14" s="75">
        <v>0</v>
      </c>
      <c r="K14" s="75">
        <v>5700</v>
      </c>
      <c r="L14" s="75">
        <v>0</v>
      </c>
    </row>
    <row r="15" spans="1:12" x14ac:dyDescent="0.25">
      <c r="A15" s="73" t="s">
        <v>189</v>
      </c>
      <c r="B15" s="74" t="s">
        <v>190</v>
      </c>
      <c r="C15" s="75">
        <v>25350</v>
      </c>
      <c r="D15" s="75">
        <v>0</v>
      </c>
      <c r="E15" s="75">
        <v>25350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25350</v>
      </c>
      <c r="L15" s="75">
        <v>0</v>
      </c>
    </row>
    <row r="16" spans="1:12" x14ac:dyDescent="0.25">
      <c r="A16" s="73" t="s">
        <v>191</v>
      </c>
      <c r="B16" s="74" t="s">
        <v>192</v>
      </c>
      <c r="C16" s="75">
        <v>9068</v>
      </c>
      <c r="D16" s="75">
        <v>0</v>
      </c>
      <c r="E16" s="75">
        <v>9068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9068</v>
      </c>
      <c r="L16" s="75">
        <v>0</v>
      </c>
    </row>
    <row r="17" spans="1:12" x14ac:dyDescent="0.25">
      <c r="A17" s="73" t="s">
        <v>193</v>
      </c>
      <c r="B17" s="74" t="s">
        <v>194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500</v>
      </c>
      <c r="J17" s="75">
        <v>500</v>
      </c>
      <c r="K17" s="75">
        <v>0</v>
      </c>
      <c r="L17" s="75">
        <v>0</v>
      </c>
    </row>
    <row r="18" spans="1:12" x14ac:dyDescent="0.25">
      <c r="A18" s="73" t="s">
        <v>195</v>
      </c>
      <c r="B18" s="74" t="s">
        <v>196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73475.360000000001</v>
      </c>
      <c r="J18" s="75">
        <v>73475.360000000001</v>
      </c>
      <c r="K18" s="75">
        <v>0</v>
      </c>
      <c r="L18" s="75">
        <v>0</v>
      </c>
    </row>
    <row r="19" spans="1:12" x14ac:dyDescent="0.25">
      <c r="A19" s="73" t="s">
        <v>197</v>
      </c>
      <c r="B19" s="74" t="s">
        <v>198</v>
      </c>
      <c r="C19" s="75">
        <v>0</v>
      </c>
      <c r="D19" s="75">
        <v>17519.2</v>
      </c>
      <c r="E19" s="75">
        <v>0</v>
      </c>
      <c r="F19" s="75">
        <v>23410.65</v>
      </c>
      <c r="G19" s="75">
        <v>0</v>
      </c>
      <c r="H19" s="75">
        <v>603.75</v>
      </c>
      <c r="I19" s="75">
        <v>0</v>
      </c>
      <c r="J19" s="75">
        <v>6495.2</v>
      </c>
      <c r="K19" s="75">
        <v>0</v>
      </c>
      <c r="L19" s="75">
        <v>24014.400000000001</v>
      </c>
    </row>
    <row r="20" spans="1:12" x14ac:dyDescent="0.25">
      <c r="A20" s="73" t="s">
        <v>199</v>
      </c>
      <c r="B20" s="74" t="s">
        <v>200</v>
      </c>
      <c r="C20" s="75">
        <v>0</v>
      </c>
      <c r="D20" s="75">
        <v>37602.1</v>
      </c>
      <c r="E20" s="75">
        <v>0</v>
      </c>
      <c r="F20" s="75">
        <v>45095.94</v>
      </c>
      <c r="G20" s="75">
        <v>0</v>
      </c>
      <c r="H20" s="75">
        <v>681.13</v>
      </c>
      <c r="I20" s="75">
        <v>0</v>
      </c>
      <c r="J20" s="75">
        <v>8174.97</v>
      </c>
      <c r="K20" s="75">
        <v>0</v>
      </c>
      <c r="L20" s="75">
        <v>45777.07</v>
      </c>
    </row>
    <row r="21" spans="1:12" x14ac:dyDescent="0.25">
      <c r="A21" s="73" t="s">
        <v>201</v>
      </c>
      <c r="B21" s="74" t="s">
        <v>202</v>
      </c>
      <c r="C21" s="75">
        <v>0</v>
      </c>
      <c r="D21" s="75">
        <v>104250.12</v>
      </c>
      <c r="E21" s="75">
        <v>0</v>
      </c>
      <c r="F21" s="75">
        <v>118419.02</v>
      </c>
      <c r="G21" s="75">
        <v>0</v>
      </c>
      <c r="H21" s="75">
        <v>1418.64</v>
      </c>
      <c r="I21" s="75">
        <v>0</v>
      </c>
      <c r="J21" s="75">
        <v>15587.54</v>
      </c>
      <c r="K21" s="75">
        <v>0</v>
      </c>
      <c r="L21" s="75">
        <v>119837.66</v>
      </c>
    </row>
    <row r="22" spans="1:12" x14ac:dyDescent="0.25">
      <c r="A22" s="73" t="s">
        <v>203</v>
      </c>
      <c r="B22" s="74" t="s">
        <v>204</v>
      </c>
      <c r="C22" s="75">
        <v>0</v>
      </c>
      <c r="D22" s="75">
        <v>0</v>
      </c>
      <c r="E22" s="75">
        <v>0</v>
      </c>
      <c r="F22" s="75">
        <v>3557.72</v>
      </c>
      <c r="G22" s="75">
        <v>0</v>
      </c>
      <c r="H22" s="75">
        <v>426.77</v>
      </c>
      <c r="I22" s="75">
        <v>0</v>
      </c>
      <c r="J22" s="75">
        <v>3984.49</v>
      </c>
      <c r="K22" s="75">
        <v>0</v>
      </c>
      <c r="L22" s="75">
        <v>3984.49</v>
      </c>
    </row>
    <row r="23" spans="1:12" x14ac:dyDescent="0.25">
      <c r="A23" s="73" t="s">
        <v>205</v>
      </c>
      <c r="B23" s="74" t="s">
        <v>206</v>
      </c>
      <c r="C23" s="75">
        <v>0</v>
      </c>
      <c r="D23" s="75">
        <v>6707.96</v>
      </c>
      <c r="E23" s="75">
        <v>0</v>
      </c>
      <c r="F23" s="75">
        <v>7963.39</v>
      </c>
      <c r="G23" s="75">
        <v>0</v>
      </c>
      <c r="H23" s="75">
        <v>113.23</v>
      </c>
      <c r="I23" s="75">
        <v>0</v>
      </c>
      <c r="J23" s="75">
        <v>1368.66</v>
      </c>
      <c r="K23" s="75">
        <v>0</v>
      </c>
      <c r="L23" s="75">
        <v>8076.62</v>
      </c>
    </row>
    <row r="24" spans="1:12" x14ac:dyDescent="0.25">
      <c r="A24" s="73" t="s">
        <v>207</v>
      </c>
      <c r="B24" s="74" t="s">
        <v>208</v>
      </c>
      <c r="C24" s="75">
        <v>0</v>
      </c>
      <c r="D24" s="75">
        <v>0</v>
      </c>
      <c r="E24" s="75">
        <v>0</v>
      </c>
      <c r="F24" s="75">
        <v>496.54</v>
      </c>
      <c r="G24" s="75">
        <v>0</v>
      </c>
      <c r="H24" s="75">
        <v>45.14</v>
      </c>
      <c r="I24" s="75">
        <v>0</v>
      </c>
      <c r="J24" s="75">
        <v>541.67999999999995</v>
      </c>
      <c r="K24" s="75">
        <v>0</v>
      </c>
      <c r="L24" s="75">
        <v>541.67999999999995</v>
      </c>
    </row>
    <row r="25" spans="1:12" x14ac:dyDescent="0.25">
      <c r="A25" s="73" t="s">
        <v>209</v>
      </c>
      <c r="B25" s="74" t="s">
        <v>210</v>
      </c>
      <c r="C25" s="75">
        <v>0</v>
      </c>
      <c r="D25" s="75">
        <v>6194.2</v>
      </c>
      <c r="E25" s="75">
        <v>0</v>
      </c>
      <c r="F25" s="75">
        <v>10754.8</v>
      </c>
      <c r="G25" s="75">
        <v>0</v>
      </c>
      <c r="H25" s="75">
        <v>414.51</v>
      </c>
      <c r="I25" s="75">
        <v>0</v>
      </c>
      <c r="J25" s="75">
        <v>4975.1099999999997</v>
      </c>
      <c r="K25" s="75">
        <v>0</v>
      </c>
      <c r="L25" s="75">
        <v>11169.31</v>
      </c>
    </row>
    <row r="26" spans="1:12" x14ac:dyDescent="0.25">
      <c r="A26" s="73" t="s">
        <v>211</v>
      </c>
      <c r="B26" s="74" t="s">
        <v>212</v>
      </c>
      <c r="C26" s="75">
        <v>0</v>
      </c>
      <c r="D26" s="75">
        <v>0</v>
      </c>
      <c r="E26" s="75">
        <v>0</v>
      </c>
      <c r="F26" s="75">
        <v>1500.03</v>
      </c>
      <c r="G26" s="75">
        <v>0</v>
      </c>
      <c r="H26" s="75">
        <v>166.64</v>
      </c>
      <c r="I26" s="75">
        <v>0</v>
      </c>
      <c r="J26" s="75">
        <v>1666.67</v>
      </c>
      <c r="K26" s="75">
        <v>0</v>
      </c>
      <c r="L26" s="75">
        <v>1666.67</v>
      </c>
    </row>
    <row r="27" spans="1:12" x14ac:dyDescent="0.25">
      <c r="A27" s="73" t="s">
        <v>213</v>
      </c>
      <c r="B27" s="74" t="s">
        <v>214</v>
      </c>
      <c r="C27" s="75">
        <v>0</v>
      </c>
      <c r="D27" s="75">
        <v>0</v>
      </c>
      <c r="E27" s="75">
        <v>0</v>
      </c>
      <c r="F27" s="75">
        <v>875.02</v>
      </c>
      <c r="G27" s="75">
        <v>0</v>
      </c>
      <c r="H27" s="75">
        <v>145.81</v>
      </c>
      <c r="I27" s="75">
        <v>0</v>
      </c>
      <c r="J27" s="75">
        <v>1020.83</v>
      </c>
      <c r="K27" s="75">
        <v>0</v>
      </c>
      <c r="L27" s="75">
        <v>1020.83</v>
      </c>
    </row>
    <row r="28" spans="1:12" x14ac:dyDescent="0.25">
      <c r="A28" s="73" t="s">
        <v>215</v>
      </c>
      <c r="B28" s="74" t="s">
        <v>216</v>
      </c>
      <c r="C28" s="75">
        <v>0</v>
      </c>
      <c r="D28" s="75">
        <v>0</v>
      </c>
      <c r="E28" s="75">
        <v>0</v>
      </c>
      <c r="F28" s="75">
        <v>3562.54</v>
      </c>
      <c r="G28" s="75">
        <v>0</v>
      </c>
      <c r="H28" s="75">
        <v>593.71</v>
      </c>
      <c r="I28" s="75">
        <v>0</v>
      </c>
      <c r="J28" s="75">
        <v>4156.25</v>
      </c>
      <c r="K28" s="75">
        <v>0</v>
      </c>
      <c r="L28" s="75">
        <v>4156.25</v>
      </c>
    </row>
    <row r="29" spans="1:12" x14ac:dyDescent="0.25">
      <c r="A29" s="73" t="s">
        <v>217</v>
      </c>
      <c r="B29" s="74" t="s">
        <v>218</v>
      </c>
      <c r="C29" s="75">
        <v>0</v>
      </c>
      <c r="D29" s="75">
        <v>0</v>
      </c>
      <c r="E29" s="75">
        <v>0</v>
      </c>
      <c r="F29" s="75">
        <v>212.56</v>
      </c>
      <c r="G29" s="75">
        <v>0</v>
      </c>
      <c r="H29" s="75">
        <v>35.36</v>
      </c>
      <c r="I29" s="75">
        <v>0</v>
      </c>
      <c r="J29" s="75">
        <v>247.92</v>
      </c>
      <c r="K29" s="75">
        <v>0</v>
      </c>
      <c r="L29" s="75">
        <v>247.92</v>
      </c>
    </row>
    <row r="30" spans="1:12" x14ac:dyDescent="0.25">
      <c r="A30" s="73" t="s">
        <v>219</v>
      </c>
      <c r="B30" s="74" t="s">
        <v>220</v>
      </c>
      <c r="C30" s="75">
        <v>0</v>
      </c>
      <c r="D30" s="75">
        <v>0</v>
      </c>
      <c r="E30" s="75">
        <v>0</v>
      </c>
      <c r="F30" s="75">
        <v>356.25</v>
      </c>
      <c r="G30" s="75">
        <v>0</v>
      </c>
      <c r="H30" s="75">
        <v>118.75</v>
      </c>
      <c r="I30" s="75">
        <v>0</v>
      </c>
      <c r="J30" s="75">
        <v>475</v>
      </c>
      <c r="K30" s="75">
        <v>0</v>
      </c>
      <c r="L30" s="75">
        <v>475</v>
      </c>
    </row>
    <row r="31" spans="1:12" x14ac:dyDescent="0.25">
      <c r="A31" s="73" t="s">
        <v>221</v>
      </c>
      <c r="B31" s="74" t="s">
        <v>222</v>
      </c>
      <c r="C31" s="75">
        <v>133.91</v>
      </c>
      <c r="D31" s="75">
        <v>0</v>
      </c>
      <c r="E31" s="75">
        <v>0</v>
      </c>
      <c r="F31" s="75">
        <v>0</v>
      </c>
      <c r="G31" s="75">
        <v>168.62</v>
      </c>
      <c r="H31" s="75">
        <v>0</v>
      </c>
      <c r="I31" s="75">
        <v>168.62</v>
      </c>
      <c r="J31" s="75">
        <v>133.91</v>
      </c>
      <c r="K31" s="75">
        <v>168.62</v>
      </c>
      <c r="L31" s="75">
        <v>0</v>
      </c>
    </row>
    <row r="32" spans="1:12" x14ac:dyDescent="0.25">
      <c r="A32" s="73" t="s">
        <v>223</v>
      </c>
      <c r="B32" s="74" t="s">
        <v>224</v>
      </c>
      <c r="C32" s="75">
        <v>800</v>
      </c>
      <c r="D32" s="75">
        <v>0</v>
      </c>
      <c r="E32" s="75">
        <v>800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800</v>
      </c>
      <c r="L32" s="75">
        <v>0</v>
      </c>
    </row>
    <row r="33" spans="1:12" x14ac:dyDescent="0.25">
      <c r="A33" s="73" t="s">
        <v>225</v>
      </c>
      <c r="B33" s="74" t="s">
        <v>226</v>
      </c>
      <c r="C33" s="75">
        <v>3500</v>
      </c>
      <c r="D33" s="75">
        <v>0</v>
      </c>
      <c r="E33" s="75">
        <v>750</v>
      </c>
      <c r="F33" s="75">
        <v>0</v>
      </c>
      <c r="G33" s="75">
        <v>750</v>
      </c>
      <c r="H33" s="75">
        <v>0</v>
      </c>
      <c r="I33" s="75">
        <v>1500</v>
      </c>
      <c r="J33" s="75">
        <v>3500</v>
      </c>
      <c r="K33" s="75">
        <v>1500</v>
      </c>
      <c r="L33" s="75">
        <v>0</v>
      </c>
    </row>
    <row r="34" spans="1:12" x14ac:dyDescent="0.25">
      <c r="A34" s="73" t="s">
        <v>227</v>
      </c>
      <c r="B34" s="74" t="s">
        <v>228</v>
      </c>
      <c r="C34" s="75">
        <v>0</v>
      </c>
      <c r="D34" s="75">
        <v>0</v>
      </c>
      <c r="E34" s="75">
        <v>0</v>
      </c>
      <c r="F34" s="75">
        <v>0.01</v>
      </c>
      <c r="G34" s="75">
        <v>54470.78</v>
      </c>
      <c r="H34" s="75">
        <v>54470.77</v>
      </c>
      <c r="I34" s="75">
        <v>849169.03</v>
      </c>
      <c r="J34" s="75">
        <v>849169.03</v>
      </c>
      <c r="K34" s="75">
        <v>0</v>
      </c>
      <c r="L34" s="75">
        <v>0</v>
      </c>
    </row>
    <row r="35" spans="1:12" x14ac:dyDescent="0.25">
      <c r="A35" s="73" t="s">
        <v>229</v>
      </c>
      <c r="B35" s="74" t="s">
        <v>230</v>
      </c>
      <c r="C35" s="75">
        <v>208539.86</v>
      </c>
      <c r="D35" s="75">
        <v>0</v>
      </c>
      <c r="E35" s="75">
        <v>297000.90000000002</v>
      </c>
      <c r="F35" s="75">
        <v>0</v>
      </c>
      <c r="G35" s="75">
        <v>55489.24</v>
      </c>
      <c r="H35" s="75">
        <v>70277.929999999993</v>
      </c>
      <c r="I35" s="75">
        <v>868829.79</v>
      </c>
      <c r="J35" s="75">
        <v>795157.44</v>
      </c>
      <c r="K35" s="75">
        <v>282212.21000000002</v>
      </c>
      <c r="L35" s="75">
        <v>0</v>
      </c>
    </row>
    <row r="36" spans="1:12" x14ac:dyDescent="0.25">
      <c r="A36" s="73" t="s">
        <v>231</v>
      </c>
      <c r="B36" s="74" t="s">
        <v>232</v>
      </c>
      <c r="C36" s="75">
        <v>41676.65</v>
      </c>
      <c r="D36" s="75">
        <v>0</v>
      </c>
      <c r="E36" s="75">
        <v>44151.99</v>
      </c>
      <c r="F36" s="75">
        <v>0</v>
      </c>
      <c r="G36" s="75">
        <v>10864.99</v>
      </c>
      <c r="H36" s="75">
        <v>17778.939999999999</v>
      </c>
      <c r="I36" s="75">
        <v>170038.14</v>
      </c>
      <c r="J36" s="75">
        <v>174476.75</v>
      </c>
      <c r="K36" s="75">
        <v>37238.04</v>
      </c>
      <c r="L36" s="75">
        <v>0</v>
      </c>
    </row>
    <row r="37" spans="1:12" x14ac:dyDescent="0.25">
      <c r="A37" s="73" t="s">
        <v>233</v>
      </c>
      <c r="B37" s="74" t="s">
        <v>234</v>
      </c>
      <c r="C37" s="75">
        <v>4777.5600000000004</v>
      </c>
      <c r="D37" s="75">
        <v>0</v>
      </c>
      <c r="E37" s="75">
        <v>882.2</v>
      </c>
      <c r="F37" s="75">
        <v>0</v>
      </c>
      <c r="G37" s="75">
        <v>1635.8</v>
      </c>
      <c r="H37" s="75">
        <v>178.98</v>
      </c>
      <c r="I37" s="75">
        <v>2070.4299999999998</v>
      </c>
      <c r="J37" s="75">
        <v>4508.97</v>
      </c>
      <c r="K37" s="75">
        <v>2339.02</v>
      </c>
      <c r="L37" s="75">
        <v>0</v>
      </c>
    </row>
    <row r="38" spans="1:12" x14ac:dyDescent="0.25">
      <c r="A38" s="73" t="s">
        <v>235</v>
      </c>
      <c r="B38" s="74" t="s">
        <v>236</v>
      </c>
      <c r="C38" s="75">
        <v>8026.38</v>
      </c>
      <c r="D38" s="75">
        <v>0</v>
      </c>
      <c r="E38" s="75">
        <v>403.09</v>
      </c>
      <c r="F38" s="75">
        <v>0</v>
      </c>
      <c r="G38" s="75">
        <v>104252.3</v>
      </c>
      <c r="H38" s="75">
        <v>96506.28</v>
      </c>
      <c r="I38" s="75">
        <v>896961.87</v>
      </c>
      <c r="J38" s="75">
        <v>896839.14</v>
      </c>
      <c r="K38" s="75">
        <v>8149.11</v>
      </c>
      <c r="L38" s="75">
        <v>0</v>
      </c>
    </row>
    <row r="39" spans="1:12" x14ac:dyDescent="0.25">
      <c r="A39" s="73" t="s">
        <v>237</v>
      </c>
      <c r="B39" s="74" t="s">
        <v>238</v>
      </c>
      <c r="C39" s="75">
        <v>807.5</v>
      </c>
      <c r="D39" s="75">
        <v>0</v>
      </c>
      <c r="E39" s="75">
        <v>1108.42</v>
      </c>
      <c r="F39" s="75">
        <v>0</v>
      </c>
      <c r="G39" s="75">
        <v>123.25</v>
      </c>
      <c r="H39" s="75">
        <v>569.5</v>
      </c>
      <c r="I39" s="75">
        <v>3870.92</v>
      </c>
      <c r="J39" s="75">
        <v>4016.25</v>
      </c>
      <c r="K39" s="75">
        <v>662.17</v>
      </c>
      <c r="L39" s="75">
        <v>0</v>
      </c>
    </row>
    <row r="40" spans="1:12" x14ac:dyDescent="0.25">
      <c r="A40" s="73" t="s">
        <v>239</v>
      </c>
      <c r="B40" s="74" t="s">
        <v>240</v>
      </c>
      <c r="C40" s="75">
        <v>371.51</v>
      </c>
      <c r="D40" s="75">
        <v>0</v>
      </c>
      <c r="E40" s="75">
        <v>11.49</v>
      </c>
      <c r="F40" s="75">
        <v>0</v>
      </c>
      <c r="G40" s="75">
        <v>383</v>
      </c>
      <c r="H40" s="75">
        <v>72.77</v>
      </c>
      <c r="I40" s="75">
        <v>766</v>
      </c>
      <c r="J40" s="75">
        <v>815.79</v>
      </c>
      <c r="K40" s="75">
        <v>321.72000000000003</v>
      </c>
      <c r="L40" s="75">
        <v>0</v>
      </c>
    </row>
    <row r="41" spans="1:12" x14ac:dyDescent="0.25">
      <c r="A41" s="73" t="s">
        <v>241</v>
      </c>
      <c r="B41" s="74" t="s">
        <v>242</v>
      </c>
      <c r="C41" s="75">
        <v>-23330.17</v>
      </c>
      <c r="D41" s="75">
        <v>0</v>
      </c>
      <c r="E41" s="75">
        <v>-24892.22</v>
      </c>
      <c r="F41" s="75">
        <v>0</v>
      </c>
      <c r="G41" s="75">
        <v>120724.9</v>
      </c>
      <c r="H41" s="75">
        <v>119897.86</v>
      </c>
      <c r="I41" s="75">
        <v>1178179.95</v>
      </c>
      <c r="J41" s="75">
        <v>1178914.96</v>
      </c>
      <c r="K41" s="75">
        <v>-24065.18</v>
      </c>
      <c r="L41" s="75">
        <v>0</v>
      </c>
    </row>
    <row r="42" spans="1:12" x14ac:dyDescent="0.25">
      <c r="A42" s="73" t="s">
        <v>243</v>
      </c>
      <c r="B42" s="74" t="s">
        <v>244</v>
      </c>
      <c r="C42" s="75">
        <v>0</v>
      </c>
      <c r="D42" s="75">
        <v>0</v>
      </c>
      <c r="E42" s="75">
        <v>0</v>
      </c>
      <c r="F42" s="75">
        <v>0</v>
      </c>
      <c r="G42" s="75">
        <v>79600</v>
      </c>
      <c r="H42" s="75">
        <v>79600</v>
      </c>
      <c r="I42" s="75">
        <v>784060</v>
      </c>
      <c r="J42" s="75">
        <v>784060</v>
      </c>
      <c r="K42" s="75">
        <v>0</v>
      </c>
      <c r="L42" s="75">
        <v>0</v>
      </c>
    </row>
    <row r="43" spans="1:12" x14ac:dyDescent="0.25">
      <c r="A43" s="73" t="s">
        <v>245</v>
      </c>
      <c r="B43" s="74" t="s">
        <v>246</v>
      </c>
      <c r="C43" s="75">
        <v>1279.6300000000001</v>
      </c>
      <c r="D43" s="75">
        <v>0</v>
      </c>
      <c r="E43" s="75">
        <v>7851.82</v>
      </c>
      <c r="F43" s="75">
        <v>0</v>
      </c>
      <c r="G43" s="75">
        <v>12965.76</v>
      </c>
      <c r="H43" s="75">
        <v>12544.14</v>
      </c>
      <c r="I43" s="75">
        <v>140013.37</v>
      </c>
      <c r="J43" s="75">
        <v>133019.56</v>
      </c>
      <c r="K43" s="75">
        <v>8273.44</v>
      </c>
      <c r="L43" s="75">
        <v>0</v>
      </c>
    </row>
    <row r="44" spans="1:12" x14ac:dyDescent="0.25">
      <c r="A44" s="73" t="s">
        <v>247</v>
      </c>
      <c r="B44" s="74" t="s">
        <v>248</v>
      </c>
      <c r="C44" s="75">
        <v>416.19</v>
      </c>
      <c r="D44" s="75">
        <v>0</v>
      </c>
      <c r="E44" s="75">
        <v>411.82</v>
      </c>
      <c r="F44" s="75">
        <v>0</v>
      </c>
      <c r="G44" s="75">
        <v>593.41999999999996</v>
      </c>
      <c r="H44" s="75">
        <v>1005.24</v>
      </c>
      <c r="I44" s="75">
        <v>3972.31</v>
      </c>
      <c r="J44" s="75">
        <v>4388.5</v>
      </c>
      <c r="K44" s="75">
        <v>0</v>
      </c>
      <c r="L44" s="75">
        <v>0</v>
      </c>
    </row>
    <row r="45" spans="1:12" x14ac:dyDescent="0.25">
      <c r="A45" s="73" t="s">
        <v>249</v>
      </c>
      <c r="B45" s="74" t="s">
        <v>250</v>
      </c>
      <c r="C45" s="75">
        <v>0</v>
      </c>
      <c r="D45" s="75">
        <v>0</v>
      </c>
      <c r="E45" s="75">
        <v>0</v>
      </c>
      <c r="F45" s="75">
        <v>0</v>
      </c>
      <c r="G45" s="75">
        <v>274.57</v>
      </c>
      <c r="H45" s="75">
        <v>274.57</v>
      </c>
      <c r="I45" s="75">
        <v>4724.82</v>
      </c>
      <c r="J45" s="75">
        <v>4724.82</v>
      </c>
      <c r="K45" s="75">
        <v>0</v>
      </c>
      <c r="L45" s="75">
        <v>0</v>
      </c>
    </row>
    <row r="46" spans="1:12" x14ac:dyDescent="0.25">
      <c r="A46" s="73" t="s">
        <v>251</v>
      </c>
      <c r="B46" s="74" t="s">
        <v>252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723.2</v>
      </c>
      <c r="J46" s="75">
        <v>723.2</v>
      </c>
      <c r="K46" s="75">
        <v>0</v>
      </c>
      <c r="L46" s="75">
        <v>0</v>
      </c>
    </row>
    <row r="47" spans="1:12" x14ac:dyDescent="0.25">
      <c r="A47" s="73" t="s">
        <v>253</v>
      </c>
      <c r="B47" s="74" t="s">
        <v>250</v>
      </c>
      <c r="C47" s="75">
        <v>5326.66</v>
      </c>
      <c r="D47" s="75">
        <v>0</v>
      </c>
      <c r="E47" s="75">
        <v>5326.66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5326.66</v>
      </c>
      <c r="L47" s="75">
        <v>0</v>
      </c>
    </row>
    <row r="48" spans="1:12" x14ac:dyDescent="0.25">
      <c r="A48" s="73" t="s">
        <v>254</v>
      </c>
      <c r="B48" s="74" t="s">
        <v>255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</row>
    <row r="49" spans="1:12" x14ac:dyDescent="0.25">
      <c r="A49" s="73" t="s">
        <v>256</v>
      </c>
      <c r="B49" s="74" t="s">
        <v>257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</row>
    <row r="50" spans="1:12" x14ac:dyDescent="0.25">
      <c r="A50" s="73" t="s">
        <v>258</v>
      </c>
      <c r="B50" s="74" t="s">
        <v>259</v>
      </c>
      <c r="C50" s="75">
        <v>0</v>
      </c>
      <c r="D50" s="75">
        <v>0</v>
      </c>
      <c r="E50" s="75">
        <v>1469.53</v>
      </c>
      <c r="F50" s="75">
        <v>0</v>
      </c>
      <c r="G50" s="75">
        <v>0</v>
      </c>
      <c r="H50" s="75">
        <v>1469.53</v>
      </c>
      <c r="I50" s="75">
        <v>0</v>
      </c>
      <c r="J50" s="75">
        <v>0</v>
      </c>
      <c r="K50" s="75">
        <v>0</v>
      </c>
      <c r="L50" s="75">
        <v>0</v>
      </c>
    </row>
    <row r="51" spans="1:12" x14ac:dyDescent="0.25">
      <c r="A51" s="73" t="s">
        <v>260</v>
      </c>
      <c r="B51" s="74" t="s">
        <v>261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172.52</v>
      </c>
      <c r="J51" s="75">
        <v>172.52</v>
      </c>
      <c r="K51" s="75">
        <v>0</v>
      </c>
      <c r="L51" s="75">
        <v>0</v>
      </c>
    </row>
    <row r="52" spans="1:12" x14ac:dyDescent="0.25">
      <c r="A52" s="73" t="s">
        <v>262</v>
      </c>
      <c r="B52" s="74" t="s">
        <v>263</v>
      </c>
      <c r="C52" s="75">
        <v>0</v>
      </c>
      <c r="D52" s="75">
        <v>31891.72</v>
      </c>
      <c r="E52" s="75">
        <v>0</v>
      </c>
      <c r="F52" s="75">
        <v>36708.17</v>
      </c>
      <c r="G52" s="75">
        <v>29319.96</v>
      </c>
      <c r="H52" s="75">
        <v>29973.14</v>
      </c>
      <c r="I52" s="75">
        <v>522156.84</v>
      </c>
      <c r="J52" s="75">
        <v>527626.47</v>
      </c>
      <c r="K52" s="75">
        <v>0</v>
      </c>
      <c r="L52" s="75">
        <v>37361.35</v>
      </c>
    </row>
    <row r="53" spans="1:12" x14ac:dyDescent="0.25">
      <c r="A53" s="73" t="s">
        <v>264</v>
      </c>
      <c r="B53" s="74" t="s">
        <v>265</v>
      </c>
      <c r="C53" s="75">
        <v>0</v>
      </c>
      <c r="D53" s="75">
        <v>70495.89</v>
      </c>
      <c r="E53" s="75">
        <v>0</v>
      </c>
      <c r="F53" s="75">
        <v>138454.85999999999</v>
      </c>
      <c r="G53" s="75">
        <v>62560.59</v>
      </c>
      <c r="H53" s="75">
        <v>34615.760000000002</v>
      </c>
      <c r="I53" s="75">
        <v>487551.69</v>
      </c>
      <c r="J53" s="75">
        <v>527565.82999999996</v>
      </c>
      <c r="K53" s="75">
        <v>0</v>
      </c>
      <c r="L53" s="75">
        <v>110510.03</v>
      </c>
    </row>
    <row r="54" spans="1:12" x14ac:dyDescent="0.25">
      <c r="A54" s="73" t="s">
        <v>266</v>
      </c>
      <c r="B54" s="74" t="s">
        <v>267</v>
      </c>
      <c r="C54" s="75">
        <v>0</v>
      </c>
      <c r="D54" s="75">
        <v>1266.6099999999999</v>
      </c>
      <c r="E54" s="75">
        <v>0</v>
      </c>
      <c r="F54" s="75">
        <v>1266.6099999999999</v>
      </c>
      <c r="G54" s="75">
        <v>1266.6099999999999</v>
      </c>
      <c r="H54" s="75">
        <v>1527.08</v>
      </c>
      <c r="I54" s="75">
        <v>1266.6099999999999</v>
      </c>
      <c r="J54" s="75">
        <v>1527.08</v>
      </c>
      <c r="K54" s="75">
        <v>0</v>
      </c>
      <c r="L54" s="75">
        <v>1527.08</v>
      </c>
    </row>
    <row r="55" spans="1:12" x14ac:dyDescent="0.25">
      <c r="A55" s="73" t="s">
        <v>268</v>
      </c>
      <c r="B55" s="74" t="s">
        <v>269</v>
      </c>
      <c r="C55" s="75">
        <v>0</v>
      </c>
      <c r="D55" s="75">
        <v>3955.18</v>
      </c>
      <c r="E55" s="75">
        <v>0</v>
      </c>
      <c r="F55" s="75">
        <v>5930.02</v>
      </c>
      <c r="G55" s="75">
        <v>15254.5</v>
      </c>
      <c r="H55" s="75">
        <v>16544.5</v>
      </c>
      <c r="I55" s="75">
        <v>146606.99</v>
      </c>
      <c r="J55" s="75">
        <v>149871.82999999999</v>
      </c>
      <c r="K55" s="75">
        <v>0</v>
      </c>
      <c r="L55" s="75">
        <v>7220.02</v>
      </c>
    </row>
    <row r="56" spans="1:12" x14ac:dyDescent="0.25">
      <c r="A56" s="73" t="s">
        <v>270</v>
      </c>
      <c r="B56" s="74" t="s">
        <v>271</v>
      </c>
      <c r="C56" s="75">
        <v>111.78</v>
      </c>
      <c r="D56" s="75">
        <v>0</v>
      </c>
      <c r="E56" s="75">
        <v>147.41999999999999</v>
      </c>
      <c r="F56" s="75">
        <v>0</v>
      </c>
      <c r="G56" s="75">
        <v>249.76</v>
      </c>
      <c r="H56" s="75">
        <v>180.1</v>
      </c>
      <c r="I56" s="75">
        <v>2178.08</v>
      </c>
      <c r="J56" s="75">
        <v>2072.7800000000002</v>
      </c>
      <c r="K56" s="75">
        <v>217.08</v>
      </c>
      <c r="L56" s="75">
        <v>0</v>
      </c>
    </row>
    <row r="57" spans="1:12" x14ac:dyDescent="0.25">
      <c r="A57" s="73" t="s">
        <v>272</v>
      </c>
      <c r="B57" s="74" t="s">
        <v>273</v>
      </c>
      <c r="C57" s="75">
        <v>0</v>
      </c>
      <c r="D57" s="75">
        <v>455.01</v>
      </c>
      <c r="E57" s="75">
        <v>0</v>
      </c>
      <c r="F57" s="75">
        <v>628.11</v>
      </c>
      <c r="G57" s="75">
        <v>628.11</v>
      </c>
      <c r="H57" s="75">
        <v>865.71</v>
      </c>
      <c r="I57" s="75">
        <v>7337.08</v>
      </c>
      <c r="J57" s="75">
        <v>7747.78</v>
      </c>
      <c r="K57" s="75">
        <v>0</v>
      </c>
      <c r="L57" s="75">
        <v>865.71</v>
      </c>
    </row>
    <row r="58" spans="1:12" x14ac:dyDescent="0.25">
      <c r="A58" s="73" t="s">
        <v>274</v>
      </c>
      <c r="B58" s="74" t="s">
        <v>275</v>
      </c>
      <c r="C58" s="75">
        <v>0</v>
      </c>
      <c r="D58" s="75">
        <v>159.16999999999999</v>
      </c>
      <c r="E58" s="75">
        <v>0</v>
      </c>
      <c r="F58" s="75">
        <v>262.64999999999998</v>
      </c>
      <c r="G58" s="75">
        <v>262.64999999999998</v>
      </c>
      <c r="H58" s="75">
        <v>279.11</v>
      </c>
      <c r="I58" s="75">
        <v>2659.35</v>
      </c>
      <c r="J58" s="75">
        <v>2779.29</v>
      </c>
      <c r="K58" s="75">
        <v>0</v>
      </c>
      <c r="L58" s="75">
        <v>279.11</v>
      </c>
    </row>
    <row r="59" spans="1:12" x14ac:dyDescent="0.25">
      <c r="A59" s="73" t="s">
        <v>276</v>
      </c>
      <c r="B59" s="74" t="s">
        <v>277</v>
      </c>
      <c r="C59" s="75">
        <v>0</v>
      </c>
      <c r="D59" s="75">
        <v>1630.63</v>
      </c>
      <c r="E59" s="75">
        <v>0</v>
      </c>
      <c r="F59" s="75">
        <v>2508.85</v>
      </c>
      <c r="G59" s="75">
        <v>2508.85</v>
      </c>
      <c r="H59" s="75">
        <v>3178.72</v>
      </c>
      <c r="I59" s="75">
        <v>26732.01</v>
      </c>
      <c r="J59" s="75">
        <v>28280.1</v>
      </c>
      <c r="K59" s="75">
        <v>0</v>
      </c>
      <c r="L59" s="75">
        <v>3178.72</v>
      </c>
    </row>
    <row r="60" spans="1:12" x14ac:dyDescent="0.25">
      <c r="A60" s="73" t="s">
        <v>278</v>
      </c>
      <c r="B60" s="74" t="s">
        <v>279</v>
      </c>
      <c r="C60" s="75">
        <v>0</v>
      </c>
      <c r="D60" s="75">
        <v>-1332.56</v>
      </c>
      <c r="E60" s="75">
        <v>0</v>
      </c>
      <c r="F60" s="75">
        <v>-5294.94</v>
      </c>
      <c r="G60" s="75">
        <v>1764.98</v>
      </c>
      <c r="H60" s="75">
        <v>7840.43</v>
      </c>
      <c r="I60" s="75">
        <v>7791.77</v>
      </c>
      <c r="J60" s="75">
        <v>9904.84</v>
      </c>
      <c r="K60" s="75">
        <v>0</v>
      </c>
      <c r="L60" s="75">
        <v>780.51</v>
      </c>
    </row>
    <row r="61" spans="1:12" x14ac:dyDescent="0.25">
      <c r="A61" s="73" t="s">
        <v>280</v>
      </c>
      <c r="B61" s="74" t="s">
        <v>281</v>
      </c>
      <c r="C61" s="75">
        <v>0</v>
      </c>
      <c r="D61" s="75">
        <v>181.74</v>
      </c>
      <c r="E61" s="75">
        <v>0</v>
      </c>
      <c r="F61" s="75">
        <v>508.56</v>
      </c>
      <c r="G61" s="75">
        <v>610.72</v>
      </c>
      <c r="H61" s="75">
        <v>879.6</v>
      </c>
      <c r="I61" s="75">
        <v>6211.17</v>
      </c>
      <c r="J61" s="75">
        <v>6806.87</v>
      </c>
      <c r="K61" s="75">
        <v>0</v>
      </c>
      <c r="L61" s="75">
        <v>777.44</v>
      </c>
    </row>
    <row r="62" spans="1:12" x14ac:dyDescent="0.25">
      <c r="A62" s="73" t="s">
        <v>282</v>
      </c>
      <c r="B62" s="74" t="s">
        <v>283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4.13</v>
      </c>
      <c r="J62" s="75">
        <v>4.13</v>
      </c>
      <c r="K62" s="75">
        <v>0</v>
      </c>
      <c r="L62" s="75">
        <v>0</v>
      </c>
    </row>
    <row r="63" spans="1:12" x14ac:dyDescent="0.25">
      <c r="A63" s="73" t="s">
        <v>284</v>
      </c>
      <c r="B63" s="74" t="s">
        <v>285</v>
      </c>
      <c r="C63" s="75">
        <v>0</v>
      </c>
      <c r="D63" s="75">
        <v>0</v>
      </c>
      <c r="E63" s="75">
        <v>0</v>
      </c>
      <c r="F63" s="75">
        <v>0</v>
      </c>
      <c r="G63" s="75">
        <v>22792.49</v>
      </c>
      <c r="H63" s="75">
        <v>22792.49</v>
      </c>
      <c r="I63" s="75">
        <v>210385</v>
      </c>
      <c r="J63" s="75">
        <v>210385</v>
      </c>
      <c r="K63" s="75">
        <v>0</v>
      </c>
      <c r="L63" s="75">
        <v>0</v>
      </c>
    </row>
    <row r="64" spans="1:12" x14ac:dyDescent="0.25">
      <c r="A64" s="73" t="s">
        <v>286</v>
      </c>
      <c r="B64" s="74" t="s">
        <v>287</v>
      </c>
      <c r="C64" s="75">
        <v>0</v>
      </c>
      <c r="D64" s="75">
        <v>0</v>
      </c>
      <c r="E64" s="75">
        <v>0</v>
      </c>
      <c r="F64" s="75">
        <v>0</v>
      </c>
      <c r="G64" s="75">
        <v>5277.71</v>
      </c>
      <c r="H64" s="75">
        <v>5277.71</v>
      </c>
      <c r="I64" s="75">
        <v>90301.25</v>
      </c>
      <c r="J64" s="75">
        <v>90301.25</v>
      </c>
      <c r="K64" s="75">
        <v>0</v>
      </c>
      <c r="L64" s="75">
        <v>0</v>
      </c>
    </row>
    <row r="65" spans="1:12" x14ac:dyDescent="0.25">
      <c r="A65" s="73" t="s">
        <v>288</v>
      </c>
      <c r="B65" s="74" t="s">
        <v>289</v>
      </c>
      <c r="C65" s="75">
        <v>0</v>
      </c>
      <c r="D65" s="75">
        <v>0</v>
      </c>
      <c r="E65" s="75">
        <v>0</v>
      </c>
      <c r="F65" s="75">
        <v>0</v>
      </c>
      <c r="G65" s="75">
        <v>6923.16</v>
      </c>
      <c r="H65" s="75">
        <v>6923.16</v>
      </c>
      <c r="I65" s="75">
        <v>104717.3</v>
      </c>
      <c r="J65" s="75">
        <v>104717.3</v>
      </c>
      <c r="K65" s="75">
        <v>0</v>
      </c>
      <c r="L65" s="75">
        <v>0</v>
      </c>
    </row>
    <row r="66" spans="1:12" x14ac:dyDescent="0.25">
      <c r="A66" s="73" t="s">
        <v>290</v>
      </c>
      <c r="B66" s="74" t="s">
        <v>291</v>
      </c>
      <c r="C66" s="75">
        <v>0</v>
      </c>
      <c r="D66" s="75">
        <v>0</v>
      </c>
      <c r="E66" s="75">
        <v>0</v>
      </c>
      <c r="F66" s="75">
        <v>0</v>
      </c>
      <c r="G66" s="75">
        <v>6923.16</v>
      </c>
      <c r="H66" s="75">
        <v>6923.16</v>
      </c>
      <c r="I66" s="75">
        <v>104717.3</v>
      </c>
      <c r="J66" s="75">
        <v>104717.3</v>
      </c>
      <c r="K66" s="75">
        <v>0</v>
      </c>
      <c r="L66" s="75">
        <v>0</v>
      </c>
    </row>
    <row r="67" spans="1:12" x14ac:dyDescent="0.25">
      <c r="A67" s="73" t="s">
        <v>292</v>
      </c>
      <c r="B67" s="74" t="s">
        <v>293</v>
      </c>
      <c r="C67" s="75">
        <v>0</v>
      </c>
      <c r="D67" s="75">
        <v>0</v>
      </c>
      <c r="E67" s="75">
        <v>0</v>
      </c>
      <c r="F67" s="75">
        <v>0</v>
      </c>
      <c r="G67" s="75">
        <v>37.049999999999997</v>
      </c>
      <c r="H67" s="75">
        <v>37.049999999999997</v>
      </c>
      <c r="I67" s="75">
        <v>664.08</v>
      </c>
      <c r="J67" s="75">
        <v>664.08</v>
      </c>
      <c r="K67" s="75">
        <v>0</v>
      </c>
      <c r="L67" s="75">
        <v>0</v>
      </c>
    </row>
    <row r="68" spans="1:12" x14ac:dyDescent="0.25">
      <c r="A68" s="73" t="s">
        <v>294</v>
      </c>
      <c r="B68" s="74" t="s">
        <v>295</v>
      </c>
      <c r="C68" s="75">
        <v>0</v>
      </c>
      <c r="D68" s="75">
        <v>0</v>
      </c>
      <c r="E68" s="75">
        <v>0</v>
      </c>
      <c r="F68" s="75">
        <v>0</v>
      </c>
      <c r="G68" s="75">
        <v>37.049999999999997</v>
      </c>
      <c r="H68" s="75">
        <v>37.049999999999997</v>
      </c>
      <c r="I68" s="75">
        <v>664.08</v>
      </c>
      <c r="J68" s="75">
        <v>664.08</v>
      </c>
      <c r="K68" s="75">
        <v>0</v>
      </c>
      <c r="L68" s="75">
        <v>0</v>
      </c>
    </row>
    <row r="69" spans="1:12" x14ac:dyDescent="0.25">
      <c r="A69" s="73" t="s">
        <v>296</v>
      </c>
      <c r="B69" s="74" t="s">
        <v>297</v>
      </c>
      <c r="C69" s="75">
        <v>0</v>
      </c>
      <c r="D69" s="75">
        <v>12943.69</v>
      </c>
      <c r="E69" s="75">
        <v>0</v>
      </c>
      <c r="F69" s="75">
        <v>14460.68</v>
      </c>
      <c r="G69" s="75">
        <v>14460</v>
      </c>
      <c r="H69" s="75">
        <v>17514.78</v>
      </c>
      <c r="I69" s="75">
        <v>115457.85</v>
      </c>
      <c r="J69" s="75">
        <v>120029.62</v>
      </c>
      <c r="K69" s="75">
        <v>0</v>
      </c>
      <c r="L69" s="75">
        <v>17515.46</v>
      </c>
    </row>
    <row r="70" spans="1:12" x14ac:dyDescent="0.25">
      <c r="A70" s="73" t="s">
        <v>298</v>
      </c>
      <c r="B70" s="74" t="s">
        <v>299</v>
      </c>
      <c r="C70" s="75">
        <v>0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2351.44</v>
      </c>
      <c r="J70" s="75">
        <v>2351.44</v>
      </c>
      <c r="K70" s="75">
        <v>0</v>
      </c>
      <c r="L70" s="75">
        <v>0</v>
      </c>
    </row>
    <row r="71" spans="1:12" x14ac:dyDescent="0.25">
      <c r="A71" s="73" t="s">
        <v>300</v>
      </c>
      <c r="B71" s="74" t="s">
        <v>301</v>
      </c>
      <c r="C71" s="75">
        <v>0</v>
      </c>
      <c r="D71" s="75">
        <v>0</v>
      </c>
      <c r="E71" s="75">
        <v>0</v>
      </c>
      <c r="F71" s="75">
        <v>0</v>
      </c>
      <c r="G71" s="75">
        <v>842.28</v>
      </c>
      <c r="H71" s="75">
        <v>842.28</v>
      </c>
      <c r="I71" s="75">
        <v>2526.9899999999998</v>
      </c>
      <c r="J71" s="75">
        <v>2526.9899999999998</v>
      </c>
      <c r="K71" s="75">
        <v>0</v>
      </c>
      <c r="L71" s="75">
        <v>0</v>
      </c>
    </row>
    <row r="72" spans="1:12" x14ac:dyDescent="0.25">
      <c r="A72" s="73" t="s">
        <v>302</v>
      </c>
      <c r="B72" s="74" t="s">
        <v>303</v>
      </c>
      <c r="C72" s="75">
        <v>0</v>
      </c>
      <c r="D72" s="75">
        <v>0</v>
      </c>
      <c r="E72" s="75">
        <v>0</v>
      </c>
      <c r="F72" s="75">
        <v>0</v>
      </c>
      <c r="G72" s="75">
        <v>5802.28</v>
      </c>
      <c r="H72" s="75">
        <v>5802.28</v>
      </c>
      <c r="I72" s="75">
        <v>5802.28</v>
      </c>
      <c r="J72" s="75">
        <v>5802.28</v>
      </c>
      <c r="K72" s="75">
        <v>0</v>
      </c>
      <c r="L72" s="75">
        <v>0</v>
      </c>
    </row>
    <row r="73" spans="1:12" x14ac:dyDescent="0.25">
      <c r="A73" s="73" t="s">
        <v>304</v>
      </c>
      <c r="B73" s="74" t="s">
        <v>305</v>
      </c>
      <c r="C73" s="75">
        <v>0</v>
      </c>
      <c r="D73" s="75">
        <v>28722.799999999999</v>
      </c>
      <c r="E73" s="75">
        <v>0</v>
      </c>
      <c r="F73" s="75">
        <v>43534.3</v>
      </c>
      <c r="G73" s="75">
        <v>11664.24</v>
      </c>
      <c r="H73" s="75">
        <v>0</v>
      </c>
      <c r="I73" s="75">
        <v>16902.740000000002</v>
      </c>
      <c r="J73" s="75">
        <v>20050</v>
      </c>
      <c r="K73" s="75">
        <v>0</v>
      </c>
      <c r="L73" s="75">
        <v>31870.06</v>
      </c>
    </row>
    <row r="74" spans="1:12" x14ac:dyDescent="0.25">
      <c r="A74" s="73" t="s">
        <v>306</v>
      </c>
      <c r="B74" s="74" t="s">
        <v>38</v>
      </c>
      <c r="C74" s="75">
        <v>0</v>
      </c>
      <c r="D74" s="75">
        <v>0</v>
      </c>
      <c r="E74" s="75">
        <v>0</v>
      </c>
      <c r="F74" s="75">
        <v>0</v>
      </c>
      <c r="G74" s="75">
        <v>0</v>
      </c>
      <c r="H74" s="75">
        <v>0</v>
      </c>
      <c r="I74" s="75">
        <v>1619.43</v>
      </c>
      <c r="J74" s="75">
        <v>1619.43</v>
      </c>
      <c r="K74" s="75">
        <v>0</v>
      </c>
      <c r="L74" s="75">
        <v>0</v>
      </c>
    </row>
    <row r="75" spans="1:12" x14ac:dyDescent="0.25">
      <c r="A75" s="73" t="s">
        <v>307</v>
      </c>
      <c r="B75" s="74" t="s">
        <v>308</v>
      </c>
      <c r="C75" s="75">
        <v>0</v>
      </c>
      <c r="D75" s="75">
        <v>0</v>
      </c>
      <c r="E75" s="75">
        <v>0</v>
      </c>
      <c r="F75" s="75">
        <v>718.86</v>
      </c>
      <c r="G75" s="75">
        <v>1477.03</v>
      </c>
      <c r="H75" s="75">
        <v>758.17</v>
      </c>
      <c r="I75" s="75">
        <v>5427.19</v>
      </c>
      <c r="J75" s="75">
        <v>5427.19</v>
      </c>
      <c r="K75" s="75">
        <v>0</v>
      </c>
      <c r="L75" s="75">
        <v>0</v>
      </c>
    </row>
    <row r="76" spans="1:12" x14ac:dyDescent="0.25">
      <c r="A76" s="73" t="s">
        <v>309</v>
      </c>
      <c r="B76" s="74" t="s">
        <v>310</v>
      </c>
      <c r="C76" s="75">
        <v>0</v>
      </c>
      <c r="D76" s="75">
        <v>0</v>
      </c>
      <c r="E76" s="75">
        <v>40.99</v>
      </c>
      <c r="F76" s="75">
        <v>0</v>
      </c>
      <c r="G76" s="75">
        <v>13478.27</v>
      </c>
      <c r="H76" s="75">
        <v>13519.26</v>
      </c>
      <c r="I76" s="75">
        <v>191769.33</v>
      </c>
      <c r="J76" s="75">
        <v>191769.33</v>
      </c>
      <c r="K76" s="75">
        <v>0</v>
      </c>
      <c r="L76" s="75">
        <v>0</v>
      </c>
    </row>
    <row r="77" spans="1:12" x14ac:dyDescent="0.25">
      <c r="A77" s="73" t="s">
        <v>311</v>
      </c>
      <c r="B77" s="74" t="s">
        <v>312</v>
      </c>
      <c r="C77" s="75">
        <v>0</v>
      </c>
      <c r="D77" s="75">
        <v>109068</v>
      </c>
      <c r="E77" s="75">
        <v>0</v>
      </c>
      <c r="F77" s="75">
        <v>109068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75">
        <v>109068</v>
      </c>
    </row>
    <row r="78" spans="1:12" x14ac:dyDescent="0.25">
      <c r="A78" s="73" t="s">
        <v>313</v>
      </c>
      <c r="B78" s="74" t="s">
        <v>314</v>
      </c>
      <c r="C78" s="75">
        <v>0</v>
      </c>
      <c r="D78" s="75">
        <v>10906.8</v>
      </c>
      <c r="E78" s="75">
        <v>0</v>
      </c>
      <c r="F78" s="75">
        <v>10906.8</v>
      </c>
      <c r="G78" s="75">
        <v>0</v>
      </c>
      <c r="H78" s="75">
        <v>0</v>
      </c>
      <c r="I78" s="75">
        <v>0</v>
      </c>
      <c r="J78" s="75">
        <v>0</v>
      </c>
      <c r="K78" s="75">
        <v>0</v>
      </c>
      <c r="L78" s="75">
        <v>10906.8</v>
      </c>
    </row>
    <row r="79" spans="1:12" x14ac:dyDescent="0.25">
      <c r="A79" s="73" t="s">
        <v>315</v>
      </c>
      <c r="B79" s="74" t="s">
        <v>316</v>
      </c>
      <c r="C79" s="75">
        <v>0</v>
      </c>
      <c r="D79" s="75">
        <v>6640.19</v>
      </c>
      <c r="E79" s="75">
        <v>0</v>
      </c>
      <c r="F79" s="75">
        <v>6640.19</v>
      </c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75">
        <v>6640.19</v>
      </c>
    </row>
    <row r="80" spans="1:12" x14ac:dyDescent="0.25">
      <c r="A80" s="73" t="s">
        <v>317</v>
      </c>
      <c r="B80" s="74" t="s">
        <v>318</v>
      </c>
      <c r="C80" s="75">
        <v>0</v>
      </c>
      <c r="D80" s="75">
        <v>55917.17</v>
      </c>
      <c r="E80" s="75">
        <v>0</v>
      </c>
      <c r="F80" s="75">
        <v>55917.17</v>
      </c>
      <c r="G80" s="75">
        <v>0</v>
      </c>
      <c r="H80" s="75">
        <v>0</v>
      </c>
      <c r="I80" s="75">
        <v>0</v>
      </c>
      <c r="J80" s="75">
        <v>0</v>
      </c>
      <c r="K80" s="75">
        <v>0</v>
      </c>
      <c r="L80" s="75">
        <v>55917.17</v>
      </c>
    </row>
    <row r="81" spans="1:12" x14ac:dyDescent="0.25">
      <c r="A81" s="73" t="s">
        <v>319</v>
      </c>
      <c r="B81" s="74" t="s">
        <v>320</v>
      </c>
      <c r="C81" s="75">
        <v>0</v>
      </c>
      <c r="D81" s="75">
        <v>30806.2</v>
      </c>
      <c r="E81" s="75">
        <v>0</v>
      </c>
      <c r="F81" s="75">
        <v>30806.2</v>
      </c>
      <c r="G81" s="75">
        <v>0</v>
      </c>
      <c r="H81" s="75">
        <v>0</v>
      </c>
      <c r="I81" s="75">
        <v>0</v>
      </c>
      <c r="J81" s="75">
        <v>0</v>
      </c>
      <c r="K81" s="75">
        <v>0</v>
      </c>
      <c r="L81" s="75">
        <v>30806.2</v>
      </c>
    </row>
    <row r="82" spans="1:12" x14ac:dyDescent="0.25">
      <c r="A82" s="73" t="s">
        <v>321</v>
      </c>
      <c r="B82" s="74" t="s">
        <v>322</v>
      </c>
      <c r="C82" s="75">
        <v>0</v>
      </c>
      <c r="D82" s="75">
        <v>37101.040000000001</v>
      </c>
      <c r="E82" s="75">
        <v>0</v>
      </c>
      <c r="F82" s="75">
        <v>37101.040000000001</v>
      </c>
      <c r="G82" s="75">
        <v>0</v>
      </c>
      <c r="H82" s="75">
        <v>0</v>
      </c>
      <c r="I82" s="75">
        <v>0</v>
      </c>
      <c r="J82" s="75">
        <v>0</v>
      </c>
      <c r="K82" s="75">
        <v>0</v>
      </c>
      <c r="L82" s="75">
        <v>37101.040000000001</v>
      </c>
    </row>
    <row r="83" spans="1:12" x14ac:dyDescent="0.25">
      <c r="A83" s="73" t="s">
        <v>323</v>
      </c>
      <c r="B83" s="74" t="s">
        <v>324</v>
      </c>
      <c r="C83" s="75">
        <v>0</v>
      </c>
      <c r="D83" s="75">
        <v>0</v>
      </c>
      <c r="E83" s="75">
        <v>0</v>
      </c>
      <c r="F83" s="75">
        <v>26492.7</v>
      </c>
      <c r="G83" s="75">
        <v>0</v>
      </c>
      <c r="H83" s="75">
        <v>0</v>
      </c>
      <c r="I83" s="75">
        <v>0</v>
      </c>
      <c r="J83" s="75">
        <v>26492.7</v>
      </c>
      <c r="K83" s="75">
        <v>0</v>
      </c>
      <c r="L83" s="75">
        <v>26492.7</v>
      </c>
    </row>
    <row r="84" spans="1:12" x14ac:dyDescent="0.25">
      <c r="A84" s="73" t="s">
        <v>325</v>
      </c>
      <c r="B84" s="74" t="s">
        <v>326</v>
      </c>
      <c r="C84" s="75">
        <v>0</v>
      </c>
      <c r="D84" s="75">
        <v>26492.7</v>
      </c>
      <c r="E84" s="75">
        <v>0</v>
      </c>
      <c r="F84" s="75">
        <v>0</v>
      </c>
      <c r="G84" s="75">
        <v>0</v>
      </c>
      <c r="H84" s="75">
        <v>0</v>
      </c>
      <c r="I84" s="75">
        <v>26492.7</v>
      </c>
      <c r="J84" s="75">
        <v>0</v>
      </c>
      <c r="K84" s="75">
        <v>0</v>
      </c>
      <c r="L84" s="75">
        <v>0</v>
      </c>
    </row>
    <row r="85" spans="1:12" x14ac:dyDescent="0.25">
      <c r="A85" s="73" t="s">
        <v>327</v>
      </c>
      <c r="B85" s="74" t="s">
        <v>328</v>
      </c>
      <c r="C85" s="75">
        <v>0</v>
      </c>
      <c r="D85" s="75">
        <v>556.61</v>
      </c>
      <c r="E85" s="75">
        <v>0</v>
      </c>
      <c r="F85" s="75">
        <v>421.76</v>
      </c>
      <c r="G85" s="75">
        <v>167.5</v>
      </c>
      <c r="H85" s="75">
        <v>46.4</v>
      </c>
      <c r="I85" s="75">
        <v>683.25</v>
      </c>
      <c r="J85" s="75">
        <v>427.3</v>
      </c>
      <c r="K85" s="75">
        <v>0</v>
      </c>
      <c r="L85" s="75">
        <v>300.66000000000003</v>
      </c>
    </row>
    <row r="86" spans="1:12" x14ac:dyDescent="0.25">
      <c r="A86" s="73" t="s">
        <v>329</v>
      </c>
      <c r="B86" s="74" t="s">
        <v>330</v>
      </c>
      <c r="C86" s="75">
        <v>0</v>
      </c>
      <c r="D86" s="75">
        <v>30162.62</v>
      </c>
      <c r="E86" s="75">
        <v>0</v>
      </c>
      <c r="F86" s="75">
        <v>18159.75</v>
      </c>
      <c r="G86" s="75">
        <v>1163.21</v>
      </c>
      <c r="H86" s="75">
        <v>52.13</v>
      </c>
      <c r="I86" s="75">
        <v>13958.52</v>
      </c>
      <c r="J86" s="75">
        <v>844.57</v>
      </c>
      <c r="K86" s="75">
        <v>0</v>
      </c>
      <c r="L86" s="75">
        <v>17048.669999999998</v>
      </c>
    </row>
    <row r="87" spans="1:12" x14ac:dyDescent="0.25">
      <c r="A87" s="73" t="s">
        <v>331</v>
      </c>
      <c r="B87" s="74" t="s">
        <v>332</v>
      </c>
      <c r="C87" s="75">
        <v>0</v>
      </c>
      <c r="D87" s="75">
        <v>18965.07</v>
      </c>
      <c r="E87" s="75">
        <v>0</v>
      </c>
      <c r="F87" s="75">
        <v>13403.38</v>
      </c>
      <c r="G87" s="75">
        <v>559.08000000000004</v>
      </c>
      <c r="H87" s="75">
        <v>43.56</v>
      </c>
      <c r="I87" s="75">
        <v>6708.96</v>
      </c>
      <c r="J87" s="75">
        <v>631.75</v>
      </c>
      <c r="K87" s="75">
        <v>0</v>
      </c>
      <c r="L87" s="75">
        <v>12887.86</v>
      </c>
    </row>
    <row r="88" spans="1:12" x14ac:dyDescent="0.25">
      <c r="A88" s="73" t="s">
        <v>333</v>
      </c>
      <c r="B88" s="74" t="s">
        <v>334</v>
      </c>
      <c r="C88" s="75">
        <v>0</v>
      </c>
      <c r="D88" s="75">
        <v>60</v>
      </c>
      <c r="E88" s="75">
        <v>0</v>
      </c>
      <c r="F88" s="75">
        <v>20</v>
      </c>
      <c r="G88" s="75">
        <v>8</v>
      </c>
      <c r="H88" s="75">
        <v>0</v>
      </c>
      <c r="I88" s="75">
        <v>48</v>
      </c>
      <c r="J88" s="75">
        <v>0</v>
      </c>
      <c r="K88" s="75">
        <v>0</v>
      </c>
      <c r="L88" s="75">
        <v>12</v>
      </c>
    </row>
    <row r="89" spans="1:12" x14ac:dyDescent="0.25">
      <c r="A89" s="73" t="s">
        <v>335</v>
      </c>
      <c r="B89" s="74" t="s">
        <v>336</v>
      </c>
      <c r="C89" s="75">
        <v>0</v>
      </c>
      <c r="D89" s="75">
        <v>38.5</v>
      </c>
      <c r="E89" s="75">
        <v>0</v>
      </c>
      <c r="F89" s="75">
        <v>21</v>
      </c>
      <c r="G89" s="75">
        <v>3.5</v>
      </c>
      <c r="H89" s="75">
        <v>0</v>
      </c>
      <c r="I89" s="75">
        <v>21</v>
      </c>
      <c r="J89" s="75">
        <v>0</v>
      </c>
      <c r="K89" s="75">
        <v>0</v>
      </c>
      <c r="L89" s="75">
        <v>17.5</v>
      </c>
    </row>
    <row r="90" spans="1:12" x14ac:dyDescent="0.25">
      <c r="A90" s="73" t="s">
        <v>337</v>
      </c>
      <c r="B90" s="74" t="s">
        <v>338</v>
      </c>
      <c r="C90" s="75">
        <v>0</v>
      </c>
      <c r="D90" s="75">
        <v>161</v>
      </c>
      <c r="E90" s="75">
        <v>0</v>
      </c>
      <c r="F90" s="75">
        <v>91</v>
      </c>
      <c r="G90" s="75">
        <v>14</v>
      </c>
      <c r="H90" s="75">
        <v>0</v>
      </c>
      <c r="I90" s="75">
        <v>84</v>
      </c>
      <c r="J90" s="75">
        <v>0</v>
      </c>
      <c r="K90" s="75">
        <v>0</v>
      </c>
      <c r="L90" s="75">
        <v>77</v>
      </c>
    </row>
    <row r="91" spans="1:12" x14ac:dyDescent="0.25">
      <c r="A91" s="73" t="s">
        <v>339</v>
      </c>
      <c r="B91" s="74" t="s">
        <v>340</v>
      </c>
      <c r="C91" s="75">
        <v>0</v>
      </c>
      <c r="D91" s="75">
        <v>230</v>
      </c>
      <c r="E91" s="75">
        <v>0</v>
      </c>
      <c r="F91" s="75">
        <v>130</v>
      </c>
      <c r="G91" s="75">
        <v>20</v>
      </c>
      <c r="H91" s="75">
        <v>0</v>
      </c>
      <c r="I91" s="75">
        <v>120</v>
      </c>
      <c r="J91" s="75">
        <v>0</v>
      </c>
      <c r="K91" s="75">
        <v>0</v>
      </c>
      <c r="L91" s="75">
        <v>110</v>
      </c>
    </row>
    <row r="92" spans="1:12" x14ac:dyDescent="0.25">
      <c r="A92" s="73" t="s">
        <v>341</v>
      </c>
      <c r="B92" s="74" t="s">
        <v>342</v>
      </c>
      <c r="C92" s="75">
        <v>0</v>
      </c>
      <c r="D92" s="75">
        <v>0</v>
      </c>
      <c r="E92" s="75">
        <v>0</v>
      </c>
      <c r="F92" s="75">
        <v>26812.18</v>
      </c>
      <c r="G92" s="75">
        <v>1263.6400000000001</v>
      </c>
      <c r="H92" s="75">
        <v>43.4</v>
      </c>
      <c r="I92" s="75">
        <v>8859.1</v>
      </c>
      <c r="J92" s="75">
        <v>34451.040000000001</v>
      </c>
      <c r="K92" s="75">
        <v>0</v>
      </c>
      <c r="L92" s="75">
        <v>25591.94</v>
      </c>
    </row>
    <row r="93" spans="1:12" x14ac:dyDescent="0.25">
      <c r="A93" s="73" t="s">
        <v>343</v>
      </c>
      <c r="B93" s="74" t="s">
        <v>344</v>
      </c>
      <c r="C93" s="75">
        <v>0</v>
      </c>
      <c r="D93" s="75">
        <v>0</v>
      </c>
      <c r="E93" s="75">
        <v>488.04</v>
      </c>
      <c r="F93" s="75">
        <v>0</v>
      </c>
      <c r="G93" s="75">
        <v>52.48</v>
      </c>
      <c r="H93" s="75">
        <v>0</v>
      </c>
      <c r="I93" s="75">
        <v>540.52</v>
      </c>
      <c r="J93" s="75">
        <v>0</v>
      </c>
      <c r="K93" s="75">
        <v>540.52</v>
      </c>
      <c r="L93" s="75">
        <v>0</v>
      </c>
    </row>
    <row r="94" spans="1:12" x14ac:dyDescent="0.25">
      <c r="A94" s="73" t="s">
        <v>345</v>
      </c>
      <c r="B94" s="74" t="s">
        <v>346</v>
      </c>
      <c r="C94" s="75">
        <v>0</v>
      </c>
      <c r="D94" s="75">
        <v>0</v>
      </c>
      <c r="E94" s="75">
        <v>1866.06</v>
      </c>
      <c r="F94" s="75">
        <v>0</v>
      </c>
      <c r="G94" s="75">
        <v>-1.99</v>
      </c>
      <c r="H94" s="75">
        <v>0</v>
      </c>
      <c r="I94" s="75">
        <v>1864.07</v>
      </c>
      <c r="J94" s="75">
        <v>0</v>
      </c>
      <c r="K94" s="75">
        <v>1864.07</v>
      </c>
      <c r="L94" s="75">
        <v>0</v>
      </c>
    </row>
    <row r="95" spans="1:12" x14ac:dyDescent="0.25">
      <c r="A95" s="73" t="s">
        <v>347</v>
      </c>
      <c r="B95" s="74" t="s">
        <v>348</v>
      </c>
      <c r="C95" s="75">
        <v>0</v>
      </c>
      <c r="D95" s="75">
        <v>0</v>
      </c>
      <c r="E95" s="75">
        <v>99.12</v>
      </c>
      <c r="F95" s="75">
        <v>0</v>
      </c>
      <c r="G95" s="75">
        <v>0</v>
      </c>
      <c r="H95" s="75">
        <v>0</v>
      </c>
      <c r="I95" s="75">
        <v>99.12</v>
      </c>
      <c r="J95" s="75">
        <v>0</v>
      </c>
      <c r="K95" s="75">
        <v>99.12</v>
      </c>
      <c r="L95" s="75">
        <v>0</v>
      </c>
    </row>
    <row r="96" spans="1:12" x14ac:dyDescent="0.25">
      <c r="A96" s="73" t="s">
        <v>349</v>
      </c>
      <c r="B96" s="74" t="s">
        <v>350</v>
      </c>
      <c r="C96" s="75">
        <v>0</v>
      </c>
      <c r="D96" s="75">
        <v>0</v>
      </c>
      <c r="E96" s="75">
        <v>450.6</v>
      </c>
      <c r="F96" s="75">
        <v>0</v>
      </c>
      <c r="G96" s="75">
        <v>81.66</v>
      </c>
      <c r="H96" s="75">
        <v>21.3</v>
      </c>
      <c r="I96" s="75">
        <v>532.26</v>
      </c>
      <c r="J96" s="75">
        <v>21.3</v>
      </c>
      <c r="K96" s="75">
        <v>510.96</v>
      </c>
      <c r="L96" s="75">
        <v>0</v>
      </c>
    </row>
    <row r="97" spans="1:12" x14ac:dyDescent="0.25">
      <c r="A97" s="73" t="s">
        <v>351</v>
      </c>
      <c r="B97" s="74" t="s">
        <v>352</v>
      </c>
      <c r="C97" s="75">
        <v>0</v>
      </c>
      <c r="D97" s="75">
        <v>0</v>
      </c>
      <c r="E97" s="75">
        <v>1191.96</v>
      </c>
      <c r="F97" s="75">
        <v>0</v>
      </c>
      <c r="G97" s="75">
        <v>78.33</v>
      </c>
      <c r="H97" s="75">
        <v>17.8</v>
      </c>
      <c r="I97" s="75">
        <v>1270.29</v>
      </c>
      <c r="J97" s="75">
        <v>17.8</v>
      </c>
      <c r="K97" s="75">
        <v>1252.49</v>
      </c>
      <c r="L97" s="75">
        <v>0</v>
      </c>
    </row>
    <row r="98" spans="1:12" x14ac:dyDescent="0.25">
      <c r="A98" s="73" t="s">
        <v>353</v>
      </c>
      <c r="B98" s="74" t="s">
        <v>354</v>
      </c>
      <c r="C98" s="75">
        <v>0</v>
      </c>
      <c r="D98" s="75">
        <v>0</v>
      </c>
      <c r="E98" s="75">
        <v>922.64</v>
      </c>
      <c r="F98" s="75">
        <v>0</v>
      </c>
      <c r="G98" s="75">
        <v>116.67</v>
      </c>
      <c r="H98" s="75">
        <v>58.32</v>
      </c>
      <c r="I98" s="75">
        <v>1039.31</v>
      </c>
      <c r="J98" s="75">
        <v>58.32</v>
      </c>
      <c r="K98" s="75">
        <v>980.99</v>
      </c>
      <c r="L98" s="75">
        <v>0</v>
      </c>
    </row>
    <row r="99" spans="1:12" x14ac:dyDescent="0.25">
      <c r="A99" s="73" t="s">
        <v>355</v>
      </c>
      <c r="B99" s="74" t="s">
        <v>356</v>
      </c>
      <c r="C99" s="75">
        <v>0</v>
      </c>
      <c r="D99" s="75">
        <v>0</v>
      </c>
      <c r="E99" s="75">
        <v>447.1</v>
      </c>
      <c r="F99" s="75">
        <v>0</v>
      </c>
      <c r="G99" s="75">
        <v>19.5</v>
      </c>
      <c r="H99" s="75">
        <v>0</v>
      </c>
      <c r="I99" s="75">
        <v>466.6</v>
      </c>
      <c r="J99" s="75">
        <v>0</v>
      </c>
      <c r="K99" s="75">
        <v>466.6</v>
      </c>
      <c r="L99" s="75">
        <v>0</v>
      </c>
    </row>
    <row r="100" spans="1:12" x14ac:dyDescent="0.25">
      <c r="A100" s="73" t="s">
        <v>357</v>
      </c>
      <c r="B100" s="74" t="s">
        <v>358</v>
      </c>
      <c r="C100" s="75">
        <v>0</v>
      </c>
      <c r="D100" s="75">
        <v>0</v>
      </c>
      <c r="E100" s="75">
        <v>490.46</v>
      </c>
      <c r="F100" s="75">
        <v>0</v>
      </c>
      <c r="G100" s="75">
        <v>88.35</v>
      </c>
      <c r="H100" s="75">
        <v>41.1</v>
      </c>
      <c r="I100" s="75">
        <v>578.80999999999995</v>
      </c>
      <c r="J100" s="75">
        <v>41.1</v>
      </c>
      <c r="K100" s="75">
        <v>537.71</v>
      </c>
      <c r="L100" s="75">
        <v>0</v>
      </c>
    </row>
    <row r="101" spans="1:12" x14ac:dyDescent="0.25">
      <c r="A101" s="73" t="s">
        <v>359</v>
      </c>
      <c r="B101" s="74" t="s">
        <v>360</v>
      </c>
      <c r="C101" s="75">
        <v>0</v>
      </c>
      <c r="D101" s="75">
        <v>0</v>
      </c>
      <c r="E101" s="75">
        <v>1087.48</v>
      </c>
      <c r="F101" s="75">
        <v>0</v>
      </c>
      <c r="G101" s="75">
        <v>58.33</v>
      </c>
      <c r="H101" s="75">
        <v>21.8</v>
      </c>
      <c r="I101" s="75">
        <v>1145.81</v>
      </c>
      <c r="J101" s="75">
        <v>21.8</v>
      </c>
      <c r="K101" s="75">
        <v>1124.01</v>
      </c>
      <c r="L101" s="75">
        <v>0</v>
      </c>
    </row>
    <row r="102" spans="1:12" x14ac:dyDescent="0.25">
      <c r="A102" s="73" t="s">
        <v>361</v>
      </c>
      <c r="B102" s="74" t="s">
        <v>362</v>
      </c>
      <c r="C102" s="75">
        <v>0</v>
      </c>
      <c r="D102" s="75">
        <v>0</v>
      </c>
      <c r="E102" s="75">
        <v>1734.97</v>
      </c>
      <c r="F102" s="75">
        <v>0</v>
      </c>
      <c r="G102" s="75">
        <v>0</v>
      </c>
      <c r="H102" s="75">
        <v>8.3000000000000007</v>
      </c>
      <c r="I102" s="75">
        <v>1734.97</v>
      </c>
      <c r="J102" s="75">
        <v>8.3000000000000007</v>
      </c>
      <c r="K102" s="75">
        <v>1726.67</v>
      </c>
      <c r="L102" s="75">
        <v>0</v>
      </c>
    </row>
    <row r="103" spans="1:12" x14ac:dyDescent="0.25">
      <c r="A103" s="73" t="s">
        <v>363</v>
      </c>
      <c r="B103" s="74" t="s">
        <v>364</v>
      </c>
      <c r="C103" s="75">
        <v>0</v>
      </c>
      <c r="D103" s="75">
        <v>0</v>
      </c>
      <c r="E103" s="75">
        <v>2838.06</v>
      </c>
      <c r="F103" s="75">
        <v>0</v>
      </c>
      <c r="G103" s="75">
        <v>95.39</v>
      </c>
      <c r="H103" s="75">
        <v>0</v>
      </c>
      <c r="I103" s="75">
        <v>2933.45</v>
      </c>
      <c r="J103" s="75">
        <v>0</v>
      </c>
      <c r="K103" s="75">
        <v>2933.45</v>
      </c>
      <c r="L103" s="75">
        <v>0</v>
      </c>
    </row>
    <row r="104" spans="1:12" x14ac:dyDescent="0.25">
      <c r="A104" s="73" t="s">
        <v>365</v>
      </c>
      <c r="B104" s="74" t="s">
        <v>366</v>
      </c>
      <c r="C104" s="75">
        <v>0</v>
      </c>
      <c r="D104" s="75">
        <v>0</v>
      </c>
      <c r="E104" s="75">
        <v>407.85</v>
      </c>
      <c r="F104" s="75">
        <v>0</v>
      </c>
      <c r="G104" s="75">
        <v>14.47</v>
      </c>
      <c r="H104" s="75">
        <v>0</v>
      </c>
      <c r="I104" s="75">
        <v>422.32</v>
      </c>
      <c r="J104" s="75">
        <v>0</v>
      </c>
      <c r="K104" s="75">
        <v>422.32</v>
      </c>
      <c r="L104" s="75">
        <v>0</v>
      </c>
    </row>
    <row r="105" spans="1:12" x14ac:dyDescent="0.25">
      <c r="A105" s="73" t="s">
        <v>367</v>
      </c>
      <c r="B105" s="74" t="s">
        <v>368</v>
      </c>
      <c r="C105" s="75">
        <v>0</v>
      </c>
      <c r="D105" s="75">
        <v>0</v>
      </c>
      <c r="E105" s="75">
        <v>745</v>
      </c>
      <c r="F105" s="75">
        <v>0</v>
      </c>
      <c r="G105" s="75">
        <v>0</v>
      </c>
      <c r="H105" s="75">
        <v>0</v>
      </c>
      <c r="I105" s="75">
        <v>745</v>
      </c>
      <c r="J105" s="75">
        <v>0</v>
      </c>
      <c r="K105" s="75">
        <v>745</v>
      </c>
      <c r="L105" s="75">
        <v>0</v>
      </c>
    </row>
    <row r="106" spans="1:12" x14ac:dyDescent="0.25">
      <c r="A106" s="73" t="s">
        <v>369</v>
      </c>
      <c r="B106" s="74" t="s">
        <v>370</v>
      </c>
      <c r="C106" s="75">
        <v>0</v>
      </c>
      <c r="D106" s="75">
        <v>0</v>
      </c>
      <c r="E106" s="75">
        <v>205.42</v>
      </c>
      <c r="F106" s="75">
        <v>0</v>
      </c>
      <c r="G106" s="75">
        <v>0</v>
      </c>
      <c r="H106" s="75">
        <v>0</v>
      </c>
      <c r="I106" s="75">
        <v>205.42</v>
      </c>
      <c r="J106" s="75">
        <v>0</v>
      </c>
      <c r="K106" s="75">
        <v>205.42</v>
      </c>
      <c r="L106" s="75">
        <v>0</v>
      </c>
    </row>
    <row r="107" spans="1:12" x14ac:dyDescent="0.25">
      <c r="A107" s="73" t="s">
        <v>371</v>
      </c>
      <c r="B107" s="74" t="s">
        <v>372</v>
      </c>
      <c r="C107" s="75">
        <v>0</v>
      </c>
      <c r="D107" s="75">
        <v>0</v>
      </c>
      <c r="E107" s="75">
        <v>2239.83</v>
      </c>
      <c r="F107" s="75">
        <v>0</v>
      </c>
      <c r="G107" s="75">
        <v>0</v>
      </c>
      <c r="H107" s="75">
        <v>0</v>
      </c>
      <c r="I107" s="75">
        <v>2239.83</v>
      </c>
      <c r="J107" s="75">
        <v>0</v>
      </c>
      <c r="K107" s="75">
        <v>2239.83</v>
      </c>
      <c r="L107" s="75">
        <v>0</v>
      </c>
    </row>
    <row r="108" spans="1:12" x14ac:dyDescent="0.25">
      <c r="A108" s="73" t="s">
        <v>373</v>
      </c>
      <c r="B108" s="74" t="s">
        <v>374</v>
      </c>
      <c r="C108" s="75">
        <v>0</v>
      </c>
      <c r="D108" s="75">
        <v>0</v>
      </c>
      <c r="E108" s="75">
        <v>1661.64</v>
      </c>
      <c r="F108" s="75">
        <v>0</v>
      </c>
      <c r="G108" s="75">
        <v>2926.5</v>
      </c>
      <c r="H108" s="75">
        <v>0</v>
      </c>
      <c r="I108" s="75">
        <v>4588.1400000000003</v>
      </c>
      <c r="J108" s="75">
        <v>0</v>
      </c>
      <c r="K108" s="75">
        <v>4588.1400000000003</v>
      </c>
      <c r="L108" s="75">
        <v>0</v>
      </c>
    </row>
    <row r="109" spans="1:12" x14ac:dyDescent="0.25">
      <c r="A109" s="73" t="s">
        <v>375</v>
      </c>
      <c r="B109" s="74" t="s">
        <v>376</v>
      </c>
      <c r="C109" s="75">
        <v>0</v>
      </c>
      <c r="D109" s="75">
        <v>0</v>
      </c>
      <c r="E109" s="75">
        <v>3309</v>
      </c>
      <c r="F109" s="75">
        <v>0</v>
      </c>
      <c r="G109" s="75">
        <v>0</v>
      </c>
      <c r="H109" s="75">
        <v>0</v>
      </c>
      <c r="I109" s="75">
        <v>3309</v>
      </c>
      <c r="J109" s="75">
        <v>0</v>
      </c>
      <c r="K109" s="75">
        <v>3309</v>
      </c>
      <c r="L109" s="75">
        <v>0</v>
      </c>
    </row>
    <row r="110" spans="1:12" x14ac:dyDescent="0.25">
      <c r="A110" s="73" t="s">
        <v>377</v>
      </c>
      <c r="B110" s="74" t="s">
        <v>378</v>
      </c>
      <c r="C110" s="75">
        <v>0</v>
      </c>
      <c r="D110" s="75">
        <v>0</v>
      </c>
      <c r="E110" s="75">
        <v>3020.51</v>
      </c>
      <c r="F110" s="75">
        <v>0</v>
      </c>
      <c r="G110" s="75">
        <v>0</v>
      </c>
      <c r="H110" s="75">
        <v>0</v>
      </c>
      <c r="I110" s="75">
        <v>3020.51</v>
      </c>
      <c r="J110" s="75">
        <v>0</v>
      </c>
      <c r="K110" s="75">
        <v>3020.51</v>
      </c>
      <c r="L110" s="75">
        <v>0</v>
      </c>
    </row>
    <row r="111" spans="1:12" x14ac:dyDescent="0.25">
      <c r="A111" s="73" t="s">
        <v>379</v>
      </c>
      <c r="B111" s="74" t="s">
        <v>380</v>
      </c>
      <c r="C111" s="75">
        <v>0</v>
      </c>
      <c r="D111" s="75">
        <v>0</v>
      </c>
      <c r="E111" s="75">
        <v>5829.51</v>
      </c>
      <c r="F111" s="75">
        <v>0</v>
      </c>
      <c r="G111" s="75">
        <v>16.2</v>
      </c>
      <c r="H111" s="75">
        <v>0</v>
      </c>
      <c r="I111" s="75">
        <v>5845.71</v>
      </c>
      <c r="J111" s="75">
        <v>0</v>
      </c>
      <c r="K111" s="75">
        <v>5845.71</v>
      </c>
      <c r="L111" s="75">
        <v>0</v>
      </c>
    </row>
    <row r="112" spans="1:12" x14ac:dyDescent="0.25">
      <c r="A112" s="73" t="s">
        <v>381</v>
      </c>
      <c r="B112" s="74" t="s">
        <v>382</v>
      </c>
      <c r="C112" s="75">
        <v>0</v>
      </c>
      <c r="D112" s="75">
        <v>0</v>
      </c>
      <c r="E112" s="75">
        <v>926.86</v>
      </c>
      <c r="F112" s="75">
        <v>0</v>
      </c>
      <c r="G112" s="75">
        <v>313.51</v>
      </c>
      <c r="H112" s="75">
        <v>0</v>
      </c>
      <c r="I112" s="75">
        <v>1240.3699999999999</v>
      </c>
      <c r="J112" s="75">
        <v>0</v>
      </c>
      <c r="K112" s="75">
        <v>1240.3699999999999</v>
      </c>
      <c r="L112" s="75">
        <v>0</v>
      </c>
    </row>
    <row r="113" spans="1:12" x14ac:dyDescent="0.25">
      <c r="A113" s="73" t="s">
        <v>383</v>
      </c>
      <c r="B113" s="74" t="s">
        <v>384</v>
      </c>
      <c r="C113" s="75">
        <v>0</v>
      </c>
      <c r="D113" s="75">
        <v>0</v>
      </c>
      <c r="E113" s="75">
        <v>707608.34</v>
      </c>
      <c r="F113" s="75">
        <v>0</v>
      </c>
      <c r="G113" s="75">
        <v>74713.259999999995</v>
      </c>
      <c r="H113" s="75">
        <v>0</v>
      </c>
      <c r="I113" s="75">
        <v>782321.6</v>
      </c>
      <c r="J113" s="75">
        <v>0</v>
      </c>
      <c r="K113" s="75">
        <v>782321.6</v>
      </c>
      <c r="L113" s="75">
        <v>0</v>
      </c>
    </row>
    <row r="114" spans="1:12" x14ac:dyDescent="0.25">
      <c r="A114" s="73" t="s">
        <v>385</v>
      </c>
      <c r="B114" s="74" t="s">
        <v>386</v>
      </c>
      <c r="C114" s="75">
        <v>0</v>
      </c>
      <c r="D114" s="75">
        <v>0</v>
      </c>
      <c r="E114" s="75">
        <v>3360.28</v>
      </c>
      <c r="F114" s="75">
        <v>0</v>
      </c>
      <c r="G114" s="75">
        <v>0</v>
      </c>
      <c r="H114" s="75">
        <v>0</v>
      </c>
      <c r="I114" s="75">
        <v>3360.28</v>
      </c>
      <c r="J114" s="75">
        <v>0</v>
      </c>
      <c r="K114" s="75">
        <v>3360.28</v>
      </c>
      <c r="L114" s="75">
        <v>0</v>
      </c>
    </row>
    <row r="115" spans="1:12" x14ac:dyDescent="0.25">
      <c r="A115" s="73" t="s">
        <v>387</v>
      </c>
      <c r="B115" s="74" t="s">
        <v>388</v>
      </c>
      <c r="C115" s="75">
        <v>0</v>
      </c>
      <c r="D115" s="75">
        <v>0</v>
      </c>
      <c r="E115" s="75">
        <v>229.05</v>
      </c>
      <c r="F115" s="75">
        <v>0</v>
      </c>
      <c r="G115" s="75">
        <v>0</v>
      </c>
      <c r="H115" s="75">
        <v>0</v>
      </c>
      <c r="I115" s="75">
        <v>229.05</v>
      </c>
      <c r="J115" s="75">
        <v>0</v>
      </c>
      <c r="K115" s="75">
        <v>229.05</v>
      </c>
      <c r="L115" s="75">
        <v>0</v>
      </c>
    </row>
    <row r="116" spans="1:12" x14ac:dyDescent="0.25">
      <c r="A116" s="73" t="s">
        <v>389</v>
      </c>
      <c r="B116" s="74" t="s">
        <v>390</v>
      </c>
      <c r="C116" s="75">
        <v>0</v>
      </c>
      <c r="D116" s="75">
        <v>0</v>
      </c>
      <c r="E116" s="75">
        <v>3890.99</v>
      </c>
      <c r="F116" s="75">
        <v>0</v>
      </c>
      <c r="G116" s="75">
        <v>765.18</v>
      </c>
      <c r="H116" s="75">
        <v>0</v>
      </c>
      <c r="I116" s="75">
        <v>4656.17</v>
      </c>
      <c r="J116" s="75">
        <v>0</v>
      </c>
      <c r="K116" s="75">
        <v>4656.17</v>
      </c>
      <c r="L116" s="75">
        <v>0</v>
      </c>
    </row>
    <row r="117" spans="1:12" x14ac:dyDescent="0.25">
      <c r="A117" s="73" t="s">
        <v>391</v>
      </c>
      <c r="B117" s="74" t="s">
        <v>392</v>
      </c>
      <c r="C117" s="75">
        <v>0</v>
      </c>
      <c r="D117" s="75">
        <v>0</v>
      </c>
      <c r="E117" s="75">
        <v>7.17</v>
      </c>
      <c r="F117" s="75">
        <v>0</v>
      </c>
      <c r="G117" s="75">
        <v>0</v>
      </c>
      <c r="H117" s="75">
        <v>0</v>
      </c>
      <c r="I117" s="75">
        <v>7.17</v>
      </c>
      <c r="J117" s="75">
        <v>0</v>
      </c>
      <c r="K117" s="75">
        <v>7.17</v>
      </c>
      <c r="L117" s="75">
        <v>0</v>
      </c>
    </row>
    <row r="118" spans="1:12" x14ac:dyDescent="0.25">
      <c r="A118" s="73" t="s">
        <v>393</v>
      </c>
      <c r="B118" s="74" t="s">
        <v>394</v>
      </c>
      <c r="C118" s="75">
        <v>0</v>
      </c>
      <c r="D118" s="75">
        <v>0</v>
      </c>
      <c r="E118" s="75">
        <v>119.76</v>
      </c>
      <c r="F118" s="75">
        <v>0</v>
      </c>
      <c r="G118" s="75">
        <v>18.809999999999999</v>
      </c>
      <c r="H118" s="75">
        <v>0</v>
      </c>
      <c r="I118" s="75">
        <v>138.57</v>
      </c>
      <c r="J118" s="75">
        <v>0</v>
      </c>
      <c r="K118" s="75">
        <v>138.57</v>
      </c>
      <c r="L118" s="75">
        <v>0</v>
      </c>
    </row>
    <row r="119" spans="1:12" x14ac:dyDescent="0.25">
      <c r="A119" s="73" t="s">
        <v>395</v>
      </c>
      <c r="B119" s="74" t="s">
        <v>396</v>
      </c>
      <c r="C119" s="75">
        <v>0</v>
      </c>
      <c r="D119" s="75">
        <v>0</v>
      </c>
      <c r="E119" s="75">
        <v>98</v>
      </c>
      <c r="F119" s="75">
        <v>0</v>
      </c>
      <c r="G119" s="75">
        <v>0</v>
      </c>
      <c r="H119" s="75">
        <v>0</v>
      </c>
      <c r="I119" s="75">
        <v>98</v>
      </c>
      <c r="J119" s="75">
        <v>0</v>
      </c>
      <c r="K119" s="75">
        <v>98</v>
      </c>
      <c r="L119" s="75">
        <v>0</v>
      </c>
    </row>
    <row r="120" spans="1:12" x14ac:dyDescent="0.25">
      <c r="A120" s="73" t="s">
        <v>397</v>
      </c>
      <c r="B120" s="74" t="s">
        <v>398</v>
      </c>
      <c r="C120" s="75">
        <v>0</v>
      </c>
      <c r="D120" s="75">
        <v>0</v>
      </c>
      <c r="E120" s="75">
        <v>2785.37</v>
      </c>
      <c r="F120" s="75">
        <v>0</v>
      </c>
      <c r="G120" s="75">
        <v>222.86</v>
      </c>
      <c r="H120" s="75">
        <v>0</v>
      </c>
      <c r="I120" s="75">
        <v>3008.23</v>
      </c>
      <c r="J120" s="75">
        <v>0</v>
      </c>
      <c r="K120" s="75">
        <v>3008.23</v>
      </c>
      <c r="L120" s="75">
        <v>0</v>
      </c>
    </row>
    <row r="121" spans="1:12" x14ac:dyDescent="0.25">
      <c r="A121" s="73" t="s">
        <v>399</v>
      </c>
      <c r="B121" s="74" t="s">
        <v>400</v>
      </c>
      <c r="C121" s="75">
        <v>0</v>
      </c>
      <c r="D121" s="75">
        <v>0</v>
      </c>
      <c r="E121" s="75">
        <v>7750.07</v>
      </c>
      <c r="F121" s="75">
        <v>0</v>
      </c>
      <c r="G121" s="75">
        <v>276</v>
      </c>
      <c r="H121" s="75">
        <v>0</v>
      </c>
      <c r="I121" s="75">
        <v>8026.07</v>
      </c>
      <c r="J121" s="75">
        <v>0</v>
      </c>
      <c r="K121" s="75">
        <v>8026.07</v>
      </c>
      <c r="L121" s="75">
        <v>0</v>
      </c>
    </row>
    <row r="122" spans="1:12" x14ac:dyDescent="0.25">
      <c r="A122" s="73" t="s">
        <v>401</v>
      </c>
      <c r="B122" s="74" t="s">
        <v>402</v>
      </c>
      <c r="C122" s="75">
        <v>0</v>
      </c>
      <c r="D122" s="75">
        <v>0</v>
      </c>
      <c r="E122" s="75">
        <v>2213.1799999999998</v>
      </c>
      <c r="F122" s="75">
        <v>0</v>
      </c>
      <c r="G122" s="75">
        <v>81.430000000000007</v>
      </c>
      <c r="H122" s="75">
        <v>0</v>
      </c>
      <c r="I122" s="75">
        <v>2294.61</v>
      </c>
      <c r="J122" s="75">
        <v>0</v>
      </c>
      <c r="K122" s="75">
        <v>2294.61</v>
      </c>
      <c r="L122" s="75">
        <v>0</v>
      </c>
    </row>
    <row r="123" spans="1:12" x14ac:dyDescent="0.25">
      <c r="A123" s="73" t="s">
        <v>403</v>
      </c>
      <c r="B123" s="74" t="s">
        <v>404</v>
      </c>
      <c r="C123" s="75">
        <v>0</v>
      </c>
      <c r="D123" s="75">
        <v>0</v>
      </c>
      <c r="E123" s="75">
        <v>51.04</v>
      </c>
      <c r="F123" s="75">
        <v>0</v>
      </c>
      <c r="G123" s="75">
        <v>4.6399999999999997</v>
      </c>
      <c r="H123" s="75">
        <v>0</v>
      </c>
      <c r="I123" s="75">
        <v>55.68</v>
      </c>
      <c r="J123" s="75">
        <v>0</v>
      </c>
      <c r="K123" s="75">
        <v>55.68</v>
      </c>
      <c r="L123" s="75">
        <v>0</v>
      </c>
    </row>
    <row r="124" spans="1:12" x14ac:dyDescent="0.25">
      <c r="A124" s="73" t="s">
        <v>405</v>
      </c>
      <c r="B124" s="74" t="s">
        <v>406</v>
      </c>
      <c r="C124" s="75">
        <v>0</v>
      </c>
      <c r="D124" s="75">
        <v>0</v>
      </c>
      <c r="E124" s="75">
        <v>693</v>
      </c>
      <c r="F124" s="75">
        <v>0</v>
      </c>
      <c r="G124" s="75">
        <v>0</v>
      </c>
      <c r="H124" s="75">
        <v>0</v>
      </c>
      <c r="I124" s="75">
        <v>693</v>
      </c>
      <c r="J124" s="75">
        <v>0</v>
      </c>
      <c r="K124" s="75">
        <v>693</v>
      </c>
      <c r="L124" s="75">
        <v>0</v>
      </c>
    </row>
    <row r="125" spans="1:12" x14ac:dyDescent="0.25">
      <c r="A125" s="76" t="s">
        <v>407</v>
      </c>
      <c r="B125" s="77" t="s">
        <v>408</v>
      </c>
      <c r="C125" s="78">
        <v>0</v>
      </c>
      <c r="D125" s="78">
        <v>0</v>
      </c>
      <c r="E125" s="78">
        <v>272.5</v>
      </c>
      <c r="F125" s="78">
        <v>0</v>
      </c>
      <c r="G125" s="78">
        <v>291.62</v>
      </c>
      <c r="H125" s="78">
        <v>0</v>
      </c>
      <c r="I125" s="78">
        <v>564.12</v>
      </c>
      <c r="J125" s="78">
        <v>0</v>
      </c>
      <c r="K125" s="78">
        <v>564.12</v>
      </c>
      <c r="L125" s="78">
        <v>0</v>
      </c>
    </row>
    <row r="126" spans="1:12" x14ac:dyDescent="0.25">
      <c r="A126" s="76" t="s">
        <v>409</v>
      </c>
      <c r="B126" s="77" t="s">
        <v>410</v>
      </c>
      <c r="C126" s="78">
        <v>0</v>
      </c>
      <c r="D126" s="78">
        <v>0</v>
      </c>
      <c r="E126" s="78">
        <v>7301.25</v>
      </c>
      <c r="F126" s="78">
        <v>0</v>
      </c>
      <c r="G126" s="78">
        <v>663.75</v>
      </c>
      <c r="H126" s="78">
        <v>0</v>
      </c>
      <c r="I126" s="78">
        <v>7965</v>
      </c>
      <c r="J126" s="78">
        <v>0</v>
      </c>
      <c r="K126" s="78">
        <v>7965</v>
      </c>
      <c r="L126" s="78">
        <v>0</v>
      </c>
    </row>
    <row r="127" spans="1:12" x14ac:dyDescent="0.25">
      <c r="A127" s="76" t="s">
        <v>411</v>
      </c>
      <c r="B127" s="77" t="s">
        <v>412</v>
      </c>
      <c r="C127" s="78">
        <v>0</v>
      </c>
      <c r="D127" s="78">
        <v>0</v>
      </c>
      <c r="E127" s="78">
        <v>4475.04</v>
      </c>
      <c r="F127" s="78">
        <v>0</v>
      </c>
      <c r="G127" s="78">
        <v>378.78</v>
      </c>
      <c r="H127" s="78">
        <v>0</v>
      </c>
      <c r="I127" s="78">
        <v>4853.82</v>
      </c>
      <c r="J127" s="78">
        <v>0</v>
      </c>
      <c r="K127" s="78">
        <v>4853.82</v>
      </c>
      <c r="L127" s="78">
        <v>0</v>
      </c>
    </row>
    <row r="128" spans="1:12" x14ac:dyDescent="0.25">
      <c r="A128" s="76" t="s">
        <v>413</v>
      </c>
      <c r="B128" s="77" t="s">
        <v>414</v>
      </c>
      <c r="C128" s="78">
        <v>0</v>
      </c>
      <c r="D128" s="78">
        <v>0</v>
      </c>
      <c r="E128" s="78">
        <v>43.56</v>
      </c>
      <c r="F128" s="78">
        <v>0</v>
      </c>
      <c r="G128" s="78">
        <v>0</v>
      </c>
      <c r="H128" s="78">
        <v>0</v>
      </c>
      <c r="I128" s="78">
        <v>43.56</v>
      </c>
      <c r="J128" s="78">
        <v>0</v>
      </c>
      <c r="K128" s="78">
        <v>43.56</v>
      </c>
      <c r="L128" s="78">
        <v>0</v>
      </c>
    </row>
    <row r="129" spans="1:12" x14ac:dyDescent="0.25">
      <c r="A129" s="76" t="s">
        <v>415</v>
      </c>
      <c r="B129" s="77" t="s">
        <v>416</v>
      </c>
      <c r="C129" s="78">
        <v>0</v>
      </c>
      <c r="D129" s="78">
        <v>0</v>
      </c>
      <c r="E129" s="78">
        <v>151.25</v>
      </c>
      <c r="F129" s="78">
        <v>0</v>
      </c>
      <c r="G129" s="78">
        <v>37.880000000000003</v>
      </c>
      <c r="H129" s="78">
        <v>0</v>
      </c>
      <c r="I129" s="78">
        <v>189.13</v>
      </c>
      <c r="J129" s="78">
        <v>0</v>
      </c>
      <c r="K129" s="78">
        <v>189.13</v>
      </c>
      <c r="L129" s="78">
        <v>0</v>
      </c>
    </row>
    <row r="130" spans="1:12" x14ac:dyDescent="0.25">
      <c r="A130" s="76" t="s">
        <v>417</v>
      </c>
      <c r="B130" s="77" t="s">
        <v>418</v>
      </c>
      <c r="C130" s="78">
        <v>0</v>
      </c>
      <c r="D130" s="78">
        <v>0</v>
      </c>
      <c r="E130" s="78">
        <v>80.58</v>
      </c>
      <c r="F130" s="78">
        <v>0</v>
      </c>
      <c r="G130" s="78">
        <v>0</v>
      </c>
      <c r="H130" s="78">
        <v>0</v>
      </c>
      <c r="I130" s="78">
        <v>80.58</v>
      </c>
      <c r="J130" s="78">
        <v>0</v>
      </c>
      <c r="K130" s="78">
        <v>80.58</v>
      </c>
      <c r="L130" s="78">
        <v>0</v>
      </c>
    </row>
    <row r="131" spans="1:12" x14ac:dyDescent="0.25">
      <c r="A131" s="76" t="s">
        <v>419</v>
      </c>
      <c r="B131" s="77" t="s">
        <v>420</v>
      </c>
      <c r="C131" s="78">
        <v>0</v>
      </c>
      <c r="D131" s="78">
        <v>0</v>
      </c>
      <c r="E131" s="78">
        <v>72727.11</v>
      </c>
      <c r="F131" s="78">
        <v>0</v>
      </c>
      <c r="G131" s="78">
        <v>9205.11</v>
      </c>
      <c r="H131" s="78">
        <v>0</v>
      </c>
      <c r="I131" s="78">
        <v>81932.22</v>
      </c>
      <c r="J131" s="78">
        <v>0</v>
      </c>
      <c r="K131" s="78">
        <v>81932.22</v>
      </c>
      <c r="L131" s="78">
        <v>0</v>
      </c>
    </row>
    <row r="132" spans="1:12" x14ac:dyDescent="0.25">
      <c r="A132" s="76" t="s">
        <v>421</v>
      </c>
      <c r="B132" s="77" t="s">
        <v>422</v>
      </c>
      <c r="C132" s="78">
        <v>0</v>
      </c>
      <c r="D132" s="78">
        <v>0</v>
      </c>
      <c r="E132" s="78">
        <v>0</v>
      </c>
      <c r="F132" s="78">
        <v>0</v>
      </c>
      <c r="G132" s="78">
        <v>1132.58</v>
      </c>
      <c r="H132" s="78">
        <v>936.87</v>
      </c>
      <c r="I132" s="78">
        <v>1132.58</v>
      </c>
      <c r="J132" s="78">
        <v>936.87</v>
      </c>
      <c r="K132" s="78">
        <v>195.71</v>
      </c>
      <c r="L132" s="78">
        <v>0</v>
      </c>
    </row>
    <row r="133" spans="1:12" x14ac:dyDescent="0.25">
      <c r="A133" s="76" t="s">
        <v>423</v>
      </c>
      <c r="B133" s="77" t="s">
        <v>424</v>
      </c>
      <c r="C133" s="78">
        <v>0</v>
      </c>
      <c r="D133" s="78">
        <v>0</v>
      </c>
      <c r="E133" s="78">
        <v>24972.1</v>
      </c>
      <c r="F133" s="78">
        <v>0</v>
      </c>
      <c r="G133" s="78">
        <v>3131.36</v>
      </c>
      <c r="H133" s="78">
        <v>0</v>
      </c>
      <c r="I133" s="78">
        <v>28103.46</v>
      </c>
      <c r="J133" s="78">
        <v>0</v>
      </c>
      <c r="K133" s="78">
        <v>28103.46</v>
      </c>
      <c r="L133" s="78">
        <v>0</v>
      </c>
    </row>
    <row r="134" spans="1:12" x14ac:dyDescent="0.25">
      <c r="A134" s="76" t="s">
        <v>425</v>
      </c>
      <c r="B134" s="77" t="s">
        <v>426</v>
      </c>
      <c r="C134" s="78">
        <v>0</v>
      </c>
      <c r="D134" s="78">
        <v>0</v>
      </c>
      <c r="E134" s="78">
        <v>0</v>
      </c>
      <c r="F134" s="78">
        <v>0</v>
      </c>
      <c r="G134" s="78">
        <v>394.5</v>
      </c>
      <c r="H134" s="78">
        <v>329.74</v>
      </c>
      <c r="I134" s="78">
        <v>394.5</v>
      </c>
      <c r="J134" s="78">
        <v>329.74</v>
      </c>
      <c r="K134" s="78">
        <v>64.760000000000005</v>
      </c>
      <c r="L134" s="78">
        <v>0</v>
      </c>
    </row>
    <row r="135" spans="1:12" x14ac:dyDescent="0.25">
      <c r="A135" s="76" t="s">
        <v>427</v>
      </c>
      <c r="B135" s="77" t="s">
        <v>428</v>
      </c>
      <c r="C135" s="78">
        <v>0</v>
      </c>
      <c r="D135" s="78">
        <v>0</v>
      </c>
      <c r="E135" s="78">
        <v>581.63</v>
      </c>
      <c r="F135" s="78">
        <v>0</v>
      </c>
      <c r="G135" s="78">
        <v>63.61</v>
      </c>
      <c r="H135" s="78">
        <v>0</v>
      </c>
      <c r="I135" s="78">
        <v>645.24</v>
      </c>
      <c r="J135" s="78">
        <v>0</v>
      </c>
      <c r="K135" s="78">
        <v>645.24</v>
      </c>
      <c r="L135" s="78">
        <v>0</v>
      </c>
    </row>
    <row r="136" spans="1:12" x14ac:dyDescent="0.25">
      <c r="A136" s="76" t="s">
        <v>429</v>
      </c>
      <c r="B136" s="77" t="s">
        <v>428</v>
      </c>
      <c r="C136" s="78">
        <v>0</v>
      </c>
      <c r="D136" s="78">
        <v>0</v>
      </c>
      <c r="E136" s="78">
        <v>2571.39</v>
      </c>
      <c r="F136" s="78">
        <v>0</v>
      </c>
      <c r="G136" s="78">
        <v>261.19</v>
      </c>
      <c r="H136" s="78">
        <v>0</v>
      </c>
      <c r="I136" s="78">
        <v>2832.58</v>
      </c>
      <c r="J136" s="78">
        <v>0</v>
      </c>
      <c r="K136" s="78">
        <v>2832.58</v>
      </c>
      <c r="L136" s="78">
        <v>0</v>
      </c>
    </row>
    <row r="137" spans="1:12" x14ac:dyDescent="0.25">
      <c r="A137" s="76" t="s">
        <v>430</v>
      </c>
      <c r="B137" s="77" t="s">
        <v>431</v>
      </c>
      <c r="C137" s="78">
        <v>0</v>
      </c>
      <c r="D137" s="78">
        <v>0</v>
      </c>
      <c r="E137" s="78">
        <v>492.6</v>
      </c>
      <c r="F137" s="78">
        <v>0</v>
      </c>
      <c r="G137" s="78">
        <v>0</v>
      </c>
      <c r="H137" s="78">
        <v>0</v>
      </c>
      <c r="I137" s="78">
        <v>492.6</v>
      </c>
      <c r="J137" s="78">
        <v>0</v>
      </c>
      <c r="K137" s="78">
        <v>492.6</v>
      </c>
      <c r="L137" s="78">
        <v>0</v>
      </c>
    </row>
    <row r="138" spans="1:12" x14ac:dyDescent="0.25">
      <c r="A138" s="76" t="s">
        <v>432</v>
      </c>
      <c r="B138" s="77" t="s">
        <v>433</v>
      </c>
      <c r="C138" s="78">
        <v>0</v>
      </c>
      <c r="D138" s="78">
        <v>0</v>
      </c>
      <c r="E138" s="78">
        <v>1858.84</v>
      </c>
      <c r="F138" s="78">
        <v>0</v>
      </c>
      <c r="G138" s="78">
        <v>0</v>
      </c>
      <c r="H138" s="78">
        <v>0</v>
      </c>
      <c r="I138" s="78">
        <v>1858.84</v>
      </c>
      <c r="J138" s="78">
        <v>0</v>
      </c>
      <c r="K138" s="78">
        <v>1858.84</v>
      </c>
      <c r="L138" s="78">
        <v>0</v>
      </c>
    </row>
    <row r="139" spans="1:12" x14ac:dyDescent="0.25">
      <c r="A139" s="76" t="s">
        <v>434</v>
      </c>
      <c r="B139" s="77" t="s">
        <v>435</v>
      </c>
      <c r="C139" s="78">
        <v>0</v>
      </c>
      <c r="D139" s="78">
        <v>0</v>
      </c>
      <c r="E139" s="78">
        <v>224.4</v>
      </c>
      <c r="F139" s="78">
        <v>0</v>
      </c>
      <c r="G139" s="78">
        <v>0</v>
      </c>
      <c r="H139" s="78">
        <v>0</v>
      </c>
      <c r="I139" s="78">
        <v>224.4</v>
      </c>
      <c r="J139" s="78">
        <v>0</v>
      </c>
      <c r="K139" s="78">
        <v>224.4</v>
      </c>
      <c r="L139" s="78">
        <v>0</v>
      </c>
    </row>
    <row r="140" spans="1:12" x14ac:dyDescent="0.25">
      <c r="A140" s="76" t="s">
        <v>436</v>
      </c>
      <c r="B140" s="77" t="s">
        <v>437</v>
      </c>
      <c r="C140" s="78">
        <v>0</v>
      </c>
      <c r="D140" s="78">
        <v>0</v>
      </c>
      <c r="E140" s="78">
        <v>50.15</v>
      </c>
      <c r="F140" s="78">
        <v>0</v>
      </c>
      <c r="G140" s="78">
        <v>0</v>
      </c>
      <c r="H140" s="78">
        <v>0</v>
      </c>
      <c r="I140" s="78">
        <v>50.15</v>
      </c>
      <c r="J140" s="78">
        <v>0</v>
      </c>
      <c r="K140" s="78">
        <v>50.15</v>
      </c>
      <c r="L140" s="78">
        <v>0</v>
      </c>
    </row>
    <row r="141" spans="1:12" x14ac:dyDescent="0.25">
      <c r="A141" s="76" t="s">
        <v>438</v>
      </c>
      <c r="B141" s="77" t="s">
        <v>439</v>
      </c>
      <c r="C141" s="78">
        <v>0</v>
      </c>
      <c r="D141" s="78">
        <v>0</v>
      </c>
      <c r="E141" s="78">
        <v>864.45</v>
      </c>
      <c r="F141" s="78">
        <v>0</v>
      </c>
      <c r="G141" s="78">
        <v>370.39</v>
      </c>
      <c r="H141" s="78">
        <v>0</v>
      </c>
      <c r="I141" s="78">
        <v>1234.8399999999999</v>
      </c>
      <c r="J141" s="78">
        <v>0</v>
      </c>
      <c r="K141" s="78">
        <v>1234.8399999999999</v>
      </c>
      <c r="L141" s="78">
        <v>0</v>
      </c>
    </row>
    <row r="142" spans="1:12" x14ac:dyDescent="0.25">
      <c r="A142" s="76" t="s">
        <v>440</v>
      </c>
      <c r="B142" s="77" t="s">
        <v>441</v>
      </c>
      <c r="C142" s="78">
        <v>0</v>
      </c>
      <c r="D142" s="78">
        <v>0</v>
      </c>
      <c r="E142" s="78">
        <v>1781.16</v>
      </c>
      <c r="F142" s="78">
        <v>0</v>
      </c>
      <c r="G142" s="78">
        <v>0</v>
      </c>
      <c r="H142" s="78">
        <v>0</v>
      </c>
      <c r="I142" s="78">
        <v>1781.16</v>
      </c>
      <c r="J142" s="78">
        <v>0</v>
      </c>
      <c r="K142" s="78">
        <v>1781.16</v>
      </c>
      <c r="L142" s="78">
        <v>0</v>
      </c>
    </row>
    <row r="143" spans="1:12" x14ac:dyDescent="0.25">
      <c r="A143" s="76" t="s">
        <v>442</v>
      </c>
      <c r="B143" s="77" t="s">
        <v>443</v>
      </c>
      <c r="C143" s="78">
        <v>0</v>
      </c>
      <c r="D143" s="78">
        <v>0</v>
      </c>
      <c r="E143" s="78">
        <v>0</v>
      </c>
      <c r="F143" s="78">
        <v>0</v>
      </c>
      <c r="G143" s="78">
        <v>172.09</v>
      </c>
      <c r="H143" s="78">
        <v>0</v>
      </c>
      <c r="I143" s="78">
        <v>172.09</v>
      </c>
      <c r="J143" s="78">
        <v>0</v>
      </c>
      <c r="K143" s="78">
        <v>172.09</v>
      </c>
      <c r="L143" s="78">
        <v>0</v>
      </c>
    </row>
    <row r="144" spans="1:12" x14ac:dyDescent="0.25">
      <c r="A144" s="76" t="s">
        <v>444</v>
      </c>
      <c r="B144" s="77" t="s">
        <v>445</v>
      </c>
      <c r="C144" s="78">
        <v>0</v>
      </c>
      <c r="D144" s="78">
        <v>0</v>
      </c>
      <c r="E144" s="78">
        <v>0</v>
      </c>
      <c r="F144" s="78">
        <v>0</v>
      </c>
      <c r="G144" s="78">
        <v>57.24</v>
      </c>
      <c r="H144" s="78">
        <v>0</v>
      </c>
      <c r="I144" s="78">
        <v>57.24</v>
      </c>
      <c r="J144" s="78">
        <v>0</v>
      </c>
      <c r="K144" s="78">
        <v>57.24</v>
      </c>
      <c r="L144" s="78">
        <v>0</v>
      </c>
    </row>
    <row r="145" spans="1:12" x14ac:dyDescent="0.25">
      <c r="A145" s="76" t="s">
        <v>446</v>
      </c>
      <c r="B145" s="77" t="s">
        <v>447</v>
      </c>
      <c r="C145" s="78">
        <v>0</v>
      </c>
      <c r="D145" s="78">
        <v>0</v>
      </c>
      <c r="E145" s="78">
        <v>0</v>
      </c>
      <c r="F145" s="78">
        <v>0</v>
      </c>
      <c r="G145" s="78">
        <v>158.44999999999999</v>
      </c>
      <c r="H145" s="78">
        <v>0</v>
      </c>
      <c r="I145" s="78">
        <v>158.44999999999999</v>
      </c>
      <c r="J145" s="78">
        <v>0</v>
      </c>
      <c r="K145" s="78">
        <v>158.44999999999999</v>
      </c>
      <c r="L145" s="78">
        <v>0</v>
      </c>
    </row>
    <row r="146" spans="1:12" x14ac:dyDescent="0.25">
      <c r="A146" s="76" t="s">
        <v>448</v>
      </c>
      <c r="B146" s="77" t="s">
        <v>449</v>
      </c>
      <c r="C146" s="78">
        <v>0</v>
      </c>
      <c r="D146" s="78">
        <v>0</v>
      </c>
      <c r="E146" s="78">
        <v>70.680000000000007</v>
      </c>
      <c r="F146" s="78">
        <v>0</v>
      </c>
      <c r="G146" s="78">
        <v>0</v>
      </c>
      <c r="H146" s="78">
        <v>0</v>
      </c>
      <c r="I146" s="78">
        <v>156.21</v>
      </c>
      <c r="J146" s="78">
        <v>85.53</v>
      </c>
      <c r="K146" s="78">
        <v>70.680000000000007</v>
      </c>
      <c r="L146" s="78">
        <v>0</v>
      </c>
    </row>
    <row r="147" spans="1:12" x14ac:dyDescent="0.25">
      <c r="A147" s="76" t="s">
        <v>450</v>
      </c>
      <c r="B147" s="77" t="s">
        <v>451</v>
      </c>
      <c r="C147" s="78">
        <v>0</v>
      </c>
      <c r="D147" s="78">
        <v>0</v>
      </c>
      <c r="E147" s="78">
        <v>1233.56</v>
      </c>
      <c r="F147" s="78">
        <v>0</v>
      </c>
      <c r="G147" s="78">
        <v>0</v>
      </c>
      <c r="H147" s="78">
        <v>0</v>
      </c>
      <c r="I147" s="78">
        <v>1233.56</v>
      </c>
      <c r="J147" s="78">
        <v>0</v>
      </c>
      <c r="K147" s="78">
        <v>1233.56</v>
      </c>
      <c r="L147" s="78">
        <v>0</v>
      </c>
    </row>
    <row r="148" spans="1:12" x14ac:dyDescent="0.25">
      <c r="A148" s="76" t="s">
        <v>452</v>
      </c>
      <c r="B148" s="77" t="s">
        <v>453</v>
      </c>
      <c r="C148" s="78">
        <v>0</v>
      </c>
      <c r="D148" s="78">
        <v>0</v>
      </c>
      <c r="E148" s="78">
        <v>47.88</v>
      </c>
      <c r="F148" s="78">
        <v>0</v>
      </c>
      <c r="G148" s="78">
        <v>0</v>
      </c>
      <c r="H148" s="78">
        <v>0</v>
      </c>
      <c r="I148" s="78">
        <v>47.88</v>
      </c>
      <c r="J148" s="78">
        <v>0</v>
      </c>
      <c r="K148" s="78">
        <v>47.88</v>
      </c>
      <c r="L148" s="78">
        <v>0</v>
      </c>
    </row>
    <row r="149" spans="1:12" x14ac:dyDescent="0.25">
      <c r="A149" s="76" t="s">
        <v>454</v>
      </c>
      <c r="B149" s="77" t="s">
        <v>455</v>
      </c>
      <c r="C149" s="78">
        <v>0</v>
      </c>
      <c r="D149" s="78">
        <v>0</v>
      </c>
      <c r="E149" s="78">
        <v>496.54</v>
      </c>
      <c r="F149" s="78">
        <v>0</v>
      </c>
      <c r="G149" s="78">
        <v>45.14</v>
      </c>
      <c r="H149" s="78">
        <v>0</v>
      </c>
      <c r="I149" s="78">
        <v>541.67999999999995</v>
      </c>
      <c r="J149" s="78">
        <v>0</v>
      </c>
      <c r="K149" s="78">
        <v>541.67999999999995</v>
      </c>
      <c r="L149" s="78">
        <v>0</v>
      </c>
    </row>
    <row r="150" spans="1:12" x14ac:dyDescent="0.25">
      <c r="A150" s="76" t="s">
        <v>456</v>
      </c>
      <c r="B150" s="77" t="s">
        <v>457</v>
      </c>
      <c r="C150" s="78">
        <v>0</v>
      </c>
      <c r="D150" s="78">
        <v>0</v>
      </c>
      <c r="E150" s="78">
        <v>43434.34</v>
      </c>
      <c r="F150" s="78">
        <v>0</v>
      </c>
      <c r="G150" s="78">
        <v>4718.3</v>
      </c>
      <c r="H150" s="78">
        <v>0</v>
      </c>
      <c r="I150" s="78">
        <v>48152.639999999999</v>
      </c>
      <c r="J150" s="78">
        <v>0</v>
      </c>
      <c r="K150" s="78">
        <v>48152.639999999999</v>
      </c>
      <c r="L150" s="78">
        <v>0</v>
      </c>
    </row>
    <row r="151" spans="1:12" x14ac:dyDescent="0.25">
      <c r="A151" s="76" t="s">
        <v>458</v>
      </c>
      <c r="B151" s="77" t="s">
        <v>459</v>
      </c>
      <c r="C151" s="78">
        <v>0</v>
      </c>
      <c r="D151" s="78">
        <v>0</v>
      </c>
      <c r="E151" s="78">
        <v>1565.97</v>
      </c>
      <c r="F151" s="78">
        <v>0</v>
      </c>
      <c r="G151" s="78">
        <v>139.62</v>
      </c>
      <c r="H151" s="78">
        <v>0</v>
      </c>
      <c r="I151" s="78">
        <v>1705.59</v>
      </c>
      <c r="J151" s="78">
        <v>0</v>
      </c>
      <c r="K151" s="78">
        <v>1705.59</v>
      </c>
      <c r="L151" s="78">
        <v>0</v>
      </c>
    </row>
    <row r="152" spans="1:12" x14ac:dyDescent="0.25">
      <c r="A152" s="76" t="s">
        <v>460</v>
      </c>
      <c r="B152" s="77" t="s">
        <v>461</v>
      </c>
      <c r="C152" s="78">
        <v>0</v>
      </c>
      <c r="D152" s="78">
        <v>0</v>
      </c>
      <c r="E152" s="78">
        <v>792.44</v>
      </c>
      <c r="F152" s="78">
        <v>0</v>
      </c>
      <c r="G152" s="78">
        <v>52.13</v>
      </c>
      <c r="H152" s="78">
        <v>0</v>
      </c>
      <c r="I152" s="78">
        <v>844.57</v>
      </c>
      <c r="J152" s="78">
        <v>0</v>
      </c>
      <c r="K152" s="78">
        <v>844.57</v>
      </c>
      <c r="L152" s="78">
        <v>0</v>
      </c>
    </row>
    <row r="153" spans="1:12" x14ac:dyDescent="0.25">
      <c r="A153" s="76" t="s">
        <v>462</v>
      </c>
      <c r="B153" s="77" t="s">
        <v>463</v>
      </c>
      <c r="C153" s="78">
        <v>0</v>
      </c>
      <c r="D153" s="78">
        <v>0</v>
      </c>
      <c r="E153" s="78">
        <v>588.19000000000005</v>
      </c>
      <c r="F153" s="78">
        <v>0</v>
      </c>
      <c r="G153" s="78">
        <v>43.56</v>
      </c>
      <c r="H153" s="78">
        <v>0</v>
      </c>
      <c r="I153" s="78">
        <v>631.75</v>
      </c>
      <c r="J153" s="78">
        <v>0</v>
      </c>
      <c r="K153" s="78">
        <v>631.75</v>
      </c>
      <c r="L153" s="78">
        <v>0</v>
      </c>
    </row>
    <row r="154" spans="1:12" x14ac:dyDescent="0.25">
      <c r="A154" s="76" t="s">
        <v>464</v>
      </c>
      <c r="B154" s="77" t="s">
        <v>465</v>
      </c>
      <c r="C154" s="78">
        <v>0</v>
      </c>
      <c r="D154" s="78">
        <v>0</v>
      </c>
      <c r="E154" s="78">
        <v>207.64</v>
      </c>
      <c r="F154" s="78">
        <v>0</v>
      </c>
      <c r="G154" s="78">
        <v>43.4</v>
      </c>
      <c r="H154" s="78">
        <v>0</v>
      </c>
      <c r="I154" s="78">
        <v>251.04</v>
      </c>
      <c r="J154" s="78">
        <v>0</v>
      </c>
      <c r="K154" s="78">
        <v>251.04</v>
      </c>
      <c r="L154" s="78">
        <v>0</v>
      </c>
    </row>
    <row r="155" spans="1:12" x14ac:dyDescent="0.25">
      <c r="A155" s="76" t="s">
        <v>466</v>
      </c>
      <c r="B155" s="77" t="s">
        <v>467</v>
      </c>
      <c r="C155" s="78">
        <v>0</v>
      </c>
      <c r="D155" s="78">
        <v>0</v>
      </c>
      <c r="E155" s="78">
        <v>2793.02</v>
      </c>
      <c r="F155" s="78">
        <v>0</v>
      </c>
      <c r="G155" s="78">
        <v>281.92</v>
      </c>
      <c r="H155" s="78">
        <v>0</v>
      </c>
      <c r="I155" s="78">
        <v>3088.44</v>
      </c>
      <c r="J155" s="78">
        <v>13.5</v>
      </c>
      <c r="K155" s="78">
        <v>3074.94</v>
      </c>
      <c r="L155" s="78">
        <v>0</v>
      </c>
    </row>
    <row r="156" spans="1:12" x14ac:dyDescent="0.25">
      <c r="A156" s="76" t="s">
        <v>468</v>
      </c>
      <c r="B156" s="77" t="s">
        <v>469</v>
      </c>
      <c r="C156" s="78">
        <v>0</v>
      </c>
      <c r="D156" s="78">
        <v>0</v>
      </c>
      <c r="E156" s="78">
        <v>0</v>
      </c>
      <c r="F156" s="78">
        <v>0</v>
      </c>
      <c r="G156" s="78">
        <v>7840.43</v>
      </c>
      <c r="H156" s="78">
        <v>0</v>
      </c>
      <c r="I156" s="78">
        <v>7840.43</v>
      </c>
      <c r="J156" s="78">
        <v>0</v>
      </c>
      <c r="K156" s="78">
        <v>7840.43</v>
      </c>
      <c r="L156" s="78">
        <v>0</v>
      </c>
    </row>
    <row r="157" spans="1:12" x14ac:dyDescent="0.25">
      <c r="A157" s="76" t="s">
        <v>470</v>
      </c>
      <c r="B157" s="77" t="s">
        <v>471</v>
      </c>
      <c r="C157" s="78">
        <v>0</v>
      </c>
      <c r="D157" s="78">
        <v>0</v>
      </c>
      <c r="E157" s="78">
        <v>731.85</v>
      </c>
      <c r="F157" s="78">
        <v>0</v>
      </c>
      <c r="G157" s="78">
        <v>0</v>
      </c>
      <c r="H157" s="78">
        <v>0</v>
      </c>
      <c r="I157" s="78">
        <v>731.85</v>
      </c>
      <c r="J157" s="78">
        <v>0</v>
      </c>
      <c r="K157" s="78">
        <v>731.85</v>
      </c>
      <c r="L157" s="78">
        <v>0</v>
      </c>
    </row>
    <row r="158" spans="1:12" x14ac:dyDescent="0.25">
      <c r="A158" s="76" t="s">
        <v>472</v>
      </c>
      <c r="B158" s="77" t="s">
        <v>473</v>
      </c>
      <c r="C158" s="78">
        <v>0</v>
      </c>
      <c r="D158" s="78">
        <v>0</v>
      </c>
      <c r="E158" s="78">
        <v>0</v>
      </c>
      <c r="F158" s="78">
        <v>1052.6199999999999</v>
      </c>
      <c r="G158" s="78">
        <v>0</v>
      </c>
      <c r="H158" s="78">
        <v>101.36</v>
      </c>
      <c r="I158" s="78">
        <v>0</v>
      </c>
      <c r="J158" s="78">
        <v>1153.98</v>
      </c>
      <c r="K158" s="78">
        <v>0</v>
      </c>
      <c r="L158" s="78">
        <v>1153.98</v>
      </c>
    </row>
    <row r="159" spans="1:12" x14ac:dyDescent="0.25">
      <c r="A159" s="76" t="s">
        <v>474</v>
      </c>
      <c r="B159" s="77" t="s">
        <v>475</v>
      </c>
      <c r="C159" s="78">
        <v>0</v>
      </c>
      <c r="D159" s="78">
        <v>0</v>
      </c>
      <c r="E159" s="78">
        <v>0</v>
      </c>
      <c r="F159" s="78">
        <v>261.58999999999997</v>
      </c>
      <c r="G159" s="78">
        <v>0</v>
      </c>
      <c r="H159" s="78">
        <v>0</v>
      </c>
      <c r="I159" s="78">
        <v>0</v>
      </c>
      <c r="J159" s="78">
        <v>261.58999999999997</v>
      </c>
      <c r="K159" s="78">
        <v>0</v>
      </c>
      <c r="L159" s="78">
        <v>261.58999999999997</v>
      </c>
    </row>
    <row r="160" spans="1:12" x14ac:dyDescent="0.25">
      <c r="A160" s="76" t="s">
        <v>476</v>
      </c>
      <c r="B160" s="77" t="s">
        <v>477</v>
      </c>
      <c r="C160" s="78">
        <v>0</v>
      </c>
      <c r="D160" s="78">
        <v>0</v>
      </c>
      <c r="E160" s="78">
        <v>0</v>
      </c>
      <c r="F160" s="78">
        <v>1430</v>
      </c>
      <c r="G160" s="78">
        <v>0</v>
      </c>
      <c r="H160" s="78">
        <v>130</v>
      </c>
      <c r="I160" s="78">
        <v>0</v>
      </c>
      <c r="J160" s="78">
        <v>1560</v>
      </c>
      <c r="K160" s="78">
        <v>0</v>
      </c>
      <c r="L160" s="78">
        <v>1560</v>
      </c>
    </row>
    <row r="161" spans="1:12" x14ac:dyDescent="0.25">
      <c r="A161" s="76" t="s">
        <v>478</v>
      </c>
      <c r="B161" s="77" t="s">
        <v>479</v>
      </c>
      <c r="C161" s="78">
        <v>0</v>
      </c>
      <c r="D161" s="78">
        <v>0</v>
      </c>
      <c r="E161" s="78">
        <v>0</v>
      </c>
      <c r="F161" s="78">
        <v>651601.57999999996</v>
      </c>
      <c r="G161" s="78">
        <v>0</v>
      </c>
      <c r="H161" s="78">
        <v>80302.320000000007</v>
      </c>
      <c r="I161" s="78">
        <v>0</v>
      </c>
      <c r="J161" s="78">
        <v>731903.9</v>
      </c>
      <c r="K161" s="78">
        <v>0</v>
      </c>
      <c r="L161" s="78">
        <v>731903.9</v>
      </c>
    </row>
    <row r="162" spans="1:12" x14ac:dyDescent="0.25">
      <c r="A162" s="76" t="s">
        <v>480</v>
      </c>
      <c r="B162" s="77" t="s">
        <v>481</v>
      </c>
      <c r="C162" s="78">
        <v>0</v>
      </c>
      <c r="D162" s="78">
        <v>0</v>
      </c>
      <c r="E162" s="78">
        <v>0</v>
      </c>
      <c r="F162" s="78">
        <v>106507.72</v>
      </c>
      <c r="G162" s="78">
        <v>0</v>
      </c>
      <c r="H162" s="78">
        <v>11166.87</v>
      </c>
      <c r="I162" s="78">
        <v>0</v>
      </c>
      <c r="J162" s="78">
        <v>117674.59</v>
      </c>
      <c r="K162" s="78">
        <v>0</v>
      </c>
      <c r="L162" s="78">
        <v>117674.59</v>
      </c>
    </row>
    <row r="163" spans="1:12" x14ac:dyDescent="0.25">
      <c r="A163" s="76" t="s">
        <v>482</v>
      </c>
      <c r="B163" s="77" t="s">
        <v>483</v>
      </c>
      <c r="C163" s="78">
        <v>0</v>
      </c>
      <c r="D163" s="78">
        <v>0</v>
      </c>
      <c r="E163" s="78">
        <v>0</v>
      </c>
      <c r="F163" s="78">
        <v>179109.07</v>
      </c>
      <c r="G163" s="78">
        <v>0</v>
      </c>
      <c r="H163" s="78">
        <v>22668.63</v>
      </c>
      <c r="I163" s="78">
        <v>0</v>
      </c>
      <c r="J163" s="78">
        <v>201777.7</v>
      </c>
      <c r="K163" s="78">
        <v>0</v>
      </c>
      <c r="L163" s="78">
        <v>201777.7</v>
      </c>
    </row>
    <row r="164" spans="1:12" x14ac:dyDescent="0.25">
      <c r="A164" s="76" t="s">
        <v>484</v>
      </c>
      <c r="B164" s="77" t="s">
        <v>485</v>
      </c>
      <c r="C164" s="78">
        <v>0</v>
      </c>
      <c r="D164" s="78">
        <v>0</v>
      </c>
      <c r="E164" s="78">
        <v>0</v>
      </c>
      <c r="F164" s="78">
        <v>-2750</v>
      </c>
      <c r="G164" s="78">
        <v>0</v>
      </c>
      <c r="H164" s="78">
        <v>750</v>
      </c>
      <c r="I164" s="78">
        <v>3500</v>
      </c>
      <c r="J164" s="78">
        <v>1500</v>
      </c>
      <c r="K164" s="78">
        <v>0</v>
      </c>
      <c r="L164" s="78">
        <v>-2000</v>
      </c>
    </row>
    <row r="165" spans="1:12" x14ac:dyDescent="0.25">
      <c r="A165" s="76" t="s">
        <v>486</v>
      </c>
      <c r="B165" s="77" t="s">
        <v>487</v>
      </c>
      <c r="C165" s="78">
        <v>0</v>
      </c>
      <c r="D165" s="78">
        <v>0</v>
      </c>
      <c r="E165" s="78">
        <v>0</v>
      </c>
      <c r="F165" s="78">
        <v>3500</v>
      </c>
      <c r="G165" s="78">
        <v>0</v>
      </c>
      <c r="H165" s="78">
        <v>0</v>
      </c>
      <c r="I165" s="78">
        <v>0</v>
      </c>
      <c r="J165" s="78">
        <v>3500</v>
      </c>
      <c r="K165" s="78">
        <v>0</v>
      </c>
      <c r="L165" s="78">
        <v>3500</v>
      </c>
    </row>
    <row r="166" spans="1:12" x14ac:dyDescent="0.25">
      <c r="A166" s="76" t="s">
        <v>488</v>
      </c>
      <c r="B166" s="77" t="s">
        <v>489</v>
      </c>
      <c r="C166" s="78">
        <v>0</v>
      </c>
      <c r="D166" s="78">
        <v>0</v>
      </c>
      <c r="E166" s="78">
        <v>0</v>
      </c>
      <c r="F166" s="78">
        <v>1650.33</v>
      </c>
      <c r="G166" s="78">
        <v>0</v>
      </c>
      <c r="H166" s="78">
        <v>-44.31</v>
      </c>
      <c r="I166" s="78">
        <v>0</v>
      </c>
      <c r="J166" s="78">
        <v>1606.02</v>
      </c>
      <c r="K166" s="78">
        <v>0</v>
      </c>
      <c r="L166" s="78">
        <v>1606.02</v>
      </c>
    </row>
    <row r="167" spans="1:12" x14ac:dyDescent="0.25">
      <c r="A167" s="76" t="s">
        <v>490</v>
      </c>
      <c r="B167" s="77" t="s">
        <v>491</v>
      </c>
      <c r="C167" s="78">
        <v>0</v>
      </c>
      <c r="D167" s="78">
        <v>0</v>
      </c>
      <c r="E167" s="78">
        <v>0</v>
      </c>
      <c r="F167" s="78">
        <v>1684.56</v>
      </c>
      <c r="G167" s="78">
        <v>0</v>
      </c>
      <c r="H167" s="78">
        <v>842.28</v>
      </c>
      <c r="I167" s="78">
        <v>0</v>
      </c>
      <c r="J167" s="78">
        <v>2526.84</v>
      </c>
      <c r="K167" s="78">
        <v>0</v>
      </c>
      <c r="L167" s="78">
        <v>2526.84</v>
      </c>
    </row>
    <row r="168" spans="1:12" x14ac:dyDescent="0.25">
      <c r="A168" s="76" t="s">
        <v>492</v>
      </c>
      <c r="B168" s="77" t="s">
        <v>493</v>
      </c>
      <c r="C168" s="78">
        <v>0</v>
      </c>
      <c r="D168" s="78">
        <v>0</v>
      </c>
      <c r="E168" s="78">
        <v>0</v>
      </c>
      <c r="F168" s="78">
        <v>0</v>
      </c>
      <c r="G168" s="78">
        <v>0</v>
      </c>
      <c r="H168" s="78">
        <v>5802.28</v>
      </c>
      <c r="I168" s="78">
        <v>0</v>
      </c>
      <c r="J168" s="78">
        <v>5802.28</v>
      </c>
      <c r="K168" s="78">
        <v>0</v>
      </c>
      <c r="L168" s="78">
        <v>5802.28</v>
      </c>
    </row>
    <row r="169" spans="1:12" x14ac:dyDescent="0.25">
      <c r="A169" s="76" t="s">
        <v>494</v>
      </c>
      <c r="B169" s="77" t="s">
        <v>495</v>
      </c>
      <c r="C169" s="78">
        <v>0</v>
      </c>
      <c r="D169" s="78">
        <v>0</v>
      </c>
      <c r="E169" s="78">
        <v>0</v>
      </c>
      <c r="F169" s="78">
        <v>0.01</v>
      </c>
      <c r="G169" s="78">
        <v>0</v>
      </c>
      <c r="H169" s="78">
        <v>0</v>
      </c>
      <c r="I169" s="78">
        <v>0</v>
      </c>
      <c r="J169" s="78">
        <v>0.01</v>
      </c>
      <c r="K169" s="78">
        <v>0</v>
      </c>
      <c r="L169" s="78">
        <v>0.01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A34" workbookViewId="0">
      <selection activeCell="B2" sqref="B2"/>
    </sheetView>
  </sheetViews>
  <sheetFormatPr defaultColWidth="9.140625" defaultRowHeight="15" x14ac:dyDescent="0.25"/>
  <cols>
    <col min="1" max="1" width="16.140625" style="76" customWidth="1"/>
    <col min="2" max="2" width="46.7109375" style="77" customWidth="1"/>
    <col min="3" max="3" width="15.28515625" style="78" customWidth="1"/>
    <col min="4" max="4" width="15.28515625" style="78" bestFit="1" customWidth="1"/>
    <col min="5" max="5" width="15.140625" style="78" customWidth="1"/>
    <col min="6" max="7" width="15.28515625" style="78" bestFit="1" customWidth="1"/>
    <col min="8" max="8" width="15.28515625" style="78" customWidth="1"/>
    <col min="9" max="11" width="15.28515625" style="78" bestFit="1" customWidth="1"/>
    <col min="12" max="12" width="14.85546875" style="78" customWidth="1"/>
    <col min="13" max="16384" width="9.140625" style="72"/>
  </cols>
  <sheetData>
    <row r="1" spans="1:12" ht="22.5" x14ac:dyDescent="0.25">
      <c r="A1" s="82" t="s">
        <v>151</v>
      </c>
      <c r="B1" s="83" t="s">
        <v>152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511</v>
      </c>
      <c r="B2" s="74" t="s">
        <v>512</v>
      </c>
      <c r="C2" s="75">
        <v>25480.799999999999</v>
      </c>
      <c r="D2" s="75">
        <v>0</v>
      </c>
      <c r="E2" s="75">
        <v>25980.799999999999</v>
      </c>
      <c r="F2" s="75">
        <v>0</v>
      </c>
      <c r="G2" s="75">
        <v>0</v>
      </c>
      <c r="H2" s="75">
        <v>0</v>
      </c>
      <c r="I2" s="75">
        <v>500</v>
      </c>
      <c r="J2" s="75">
        <v>0</v>
      </c>
      <c r="K2" s="75">
        <v>25980.799999999999</v>
      </c>
      <c r="L2" s="75">
        <v>0</v>
      </c>
    </row>
    <row r="3" spans="1:12" x14ac:dyDescent="0.25">
      <c r="A3" s="73" t="s">
        <v>513</v>
      </c>
      <c r="B3" s="74" t="s">
        <v>28</v>
      </c>
      <c r="C3" s="75">
        <v>163499.4</v>
      </c>
      <c r="D3" s="75">
        <v>0</v>
      </c>
      <c r="E3" s="75">
        <v>163499.4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163499.4</v>
      </c>
      <c r="L3" s="75">
        <v>0</v>
      </c>
    </row>
    <row r="4" spans="1:12" x14ac:dyDescent="0.25">
      <c r="A4" s="73" t="s">
        <v>514</v>
      </c>
      <c r="B4" s="74" t="s">
        <v>515</v>
      </c>
      <c r="C4" s="75">
        <v>145195.51</v>
      </c>
      <c r="D4" s="75">
        <v>0</v>
      </c>
      <c r="E4" s="75">
        <v>164270.87</v>
      </c>
      <c r="F4" s="75">
        <v>0</v>
      </c>
      <c r="G4" s="75">
        <v>0</v>
      </c>
      <c r="H4" s="75">
        <v>0</v>
      </c>
      <c r="I4" s="75">
        <v>19075.36</v>
      </c>
      <c r="J4" s="75">
        <v>0</v>
      </c>
      <c r="K4" s="75">
        <v>164270.87</v>
      </c>
      <c r="L4" s="75">
        <v>0</v>
      </c>
    </row>
    <row r="5" spans="1:12" x14ac:dyDescent="0.25">
      <c r="A5" s="73" t="s">
        <v>516</v>
      </c>
      <c r="B5" s="74" t="s">
        <v>517</v>
      </c>
      <c r="C5" s="75">
        <v>0</v>
      </c>
      <c r="D5" s="75">
        <v>0</v>
      </c>
      <c r="E5" s="75">
        <v>3500</v>
      </c>
      <c r="F5" s="75">
        <v>0</v>
      </c>
      <c r="G5" s="75">
        <v>0</v>
      </c>
      <c r="H5" s="75">
        <v>0</v>
      </c>
      <c r="I5" s="75">
        <v>3500</v>
      </c>
      <c r="J5" s="75">
        <v>0</v>
      </c>
      <c r="K5" s="75">
        <v>3500</v>
      </c>
      <c r="L5" s="75">
        <v>0</v>
      </c>
    </row>
    <row r="6" spans="1:12" x14ac:dyDescent="0.25">
      <c r="A6" s="73" t="s">
        <v>518</v>
      </c>
      <c r="B6" s="74" t="s">
        <v>519</v>
      </c>
      <c r="C6" s="75">
        <v>28718.19</v>
      </c>
      <c r="D6" s="75">
        <v>0</v>
      </c>
      <c r="E6" s="75">
        <v>79618.19</v>
      </c>
      <c r="F6" s="75">
        <v>0</v>
      </c>
      <c r="G6" s="75">
        <v>0</v>
      </c>
      <c r="H6" s="75">
        <v>0</v>
      </c>
      <c r="I6" s="75">
        <v>50900</v>
      </c>
      <c r="J6" s="75">
        <v>0</v>
      </c>
      <c r="K6" s="75">
        <v>79618.19</v>
      </c>
      <c r="L6" s="75">
        <v>0</v>
      </c>
    </row>
    <row r="7" spans="1:12" x14ac:dyDescent="0.25">
      <c r="A7" s="73" t="s">
        <v>520</v>
      </c>
      <c r="B7" s="74" t="s">
        <v>27</v>
      </c>
      <c r="C7" s="75">
        <v>34418</v>
      </c>
      <c r="D7" s="75">
        <v>0</v>
      </c>
      <c r="E7" s="75">
        <v>34418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34418</v>
      </c>
      <c r="L7" s="75">
        <v>0</v>
      </c>
    </row>
    <row r="8" spans="1:12" x14ac:dyDescent="0.25">
      <c r="A8" s="73" t="s">
        <v>521</v>
      </c>
      <c r="B8" s="74" t="s">
        <v>194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500</v>
      </c>
      <c r="J8" s="75">
        <v>500</v>
      </c>
      <c r="K8" s="75">
        <v>0</v>
      </c>
      <c r="L8" s="75">
        <v>0</v>
      </c>
    </row>
    <row r="9" spans="1:12" x14ac:dyDescent="0.25">
      <c r="A9" s="73" t="s">
        <v>522</v>
      </c>
      <c r="B9" s="74" t="s">
        <v>196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73475.360000000001</v>
      </c>
      <c r="J9" s="75">
        <v>73475.360000000001</v>
      </c>
      <c r="K9" s="75">
        <v>0</v>
      </c>
      <c r="L9" s="75">
        <v>0</v>
      </c>
    </row>
    <row r="10" spans="1:12" x14ac:dyDescent="0.25">
      <c r="A10" s="73" t="s">
        <v>523</v>
      </c>
      <c r="B10" s="74" t="s">
        <v>524</v>
      </c>
      <c r="C10" s="75">
        <v>0</v>
      </c>
      <c r="D10" s="75">
        <v>17519.2</v>
      </c>
      <c r="E10" s="75">
        <v>0</v>
      </c>
      <c r="F10" s="75">
        <v>23410.65</v>
      </c>
      <c r="G10" s="75">
        <v>0</v>
      </c>
      <c r="H10" s="75">
        <v>603.75</v>
      </c>
      <c r="I10" s="75">
        <v>0</v>
      </c>
      <c r="J10" s="75">
        <v>6495.2</v>
      </c>
      <c r="K10" s="75">
        <v>0</v>
      </c>
      <c r="L10" s="75">
        <v>24014.400000000001</v>
      </c>
    </row>
    <row r="11" spans="1:12" x14ac:dyDescent="0.25">
      <c r="A11" s="73" t="s">
        <v>525</v>
      </c>
      <c r="B11" s="74" t="s">
        <v>200</v>
      </c>
      <c r="C11" s="75">
        <v>0</v>
      </c>
      <c r="D11" s="75">
        <v>37602.1</v>
      </c>
      <c r="E11" s="75">
        <v>0</v>
      </c>
      <c r="F11" s="75">
        <v>45095.94</v>
      </c>
      <c r="G11" s="75">
        <v>0</v>
      </c>
      <c r="H11" s="75">
        <v>681.13</v>
      </c>
      <c r="I11" s="75">
        <v>0</v>
      </c>
      <c r="J11" s="75">
        <v>8174.97</v>
      </c>
      <c r="K11" s="75">
        <v>0</v>
      </c>
      <c r="L11" s="75">
        <v>45777.07</v>
      </c>
    </row>
    <row r="12" spans="1:12" x14ac:dyDescent="0.25">
      <c r="A12" s="73" t="s">
        <v>526</v>
      </c>
      <c r="B12" s="74" t="s">
        <v>527</v>
      </c>
      <c r="C12" s="75">
        <v>0</v>
      </c>
      <c r="D12" s="75">
        <v>110958.08</v>
      </c>
      <c r="E12" s="75">
        <v>0</v>
      </c>
      <c r="F12" s="75">
        <v>129940.13</v>
      </c>
      <c r="G12" s="75">
        <v>0</v>
      </c>
      <c r="H12" s="75">
        <v>1958.64</v>
      </c>
      <c r="I12" s="75">
        <v>0</v>
      </c>
      <c r="J12" s="75">
        <v>20940.689999999999</v>
      </c>
      <c r="K12" s="75">
        <v>0</v>
      </c>
      <c r="L12" s="75">
        <v>131898.76999999999</v>
      </c>
    </row>
    <row r="13" spans="1:12" x14ac:dyDescent="0.25">
      <c r="A13" s="73" t="s">
        <v>528</v>
      </c>
      <c r="B13" s="74" t="s">
        <v>208</v>
      </c>
      <c r="C13" s="75">
        <v>0</v>
      </c>
      <c r="D13" s="75">
        <v>0</v>
      </c>
      <c r="E13" s="75">
        <v>0</v>
      </c>
      <c r="F13" s="75">
        <v>496.54</v>
      </c>
      <c r="G13" s="75">
        <v>0</v>
      </c>
      <c r="H13" s="75">
        <v>45.14</v>
      </c>
      <c r="I13" s="75">
        <v>0</v>
      </c>
      <c r="J13" s="75">
        <v>541.67999999999995</v>
      </c>
      <c r="K13" s="75">
        <v>0</v>
      </c>
      <c r="L13" s="75">
        <v>541.67999999999995</v>
      </c>
    </row>
    <row r="14" spans="1:12" x14ac:dyDescent="0.25">
      <c r="A14" s="73" t="s">
        <v>529</v>
      </c>
      <c r="B14" s="74" t="s">
        <v>530</v>
      </c>
      <c r="C14" s="75">
        <v>0</v>
      </c>
      <c r="D14" s="75">
        <v>6194.2</v>
      </c>
      <c r="E14" s="75">
        <v>0</v>
      </c>
      <c r="F14" s="75">
        <v>17261.2</v>
      </c>
      <c r="G14" s="75">
        <v>0</v>
      </c>
      <c r="H14" s="75">
        <v>1474.78</v>
      </c>
      <c r="I14" s="75">
        <v>0</v>
      </c>
      <c r="J14" s="75">
        <v>12541.78</v>
      </c>
      <c r="K14" s="75">
        <v>0</v>
      </c>
      <c r="L14" s="75">
        <v>18735.98</v>
      </c>
    </row>
    <row r="15" spans="1:12" x14ac:dyDescent="0.25">
      <c r="A15" s="73" t="s">
        <v>531</v>
      </c>
      <c r="B15" s="74" t="s">
        <v>532</v>
      </c>
      <c r="C15" s="75">
        <v>133.91</v>
      </c>
      <c r="D15" s="75">
        <v>0</v>
      </c>
      <c r="E15" s="75">
        <v>0</v>
      </c>
      <c r="F15" s="75">
        <v>0</v>
      </c>
      <c r="G15" s="75">
        <v>168.62</v>
      </c>
      <c r="H15" s="75">
        <v>0</v>
      </c>
      <c r="I15" s="75">
        <v>168.62</v>
      </c>
      <c r="J15" s="75">
        <v>133.91</v>
      </c>
      <c r="K15" s="75">
        <v>168.62</v>
      </c>
      <c r="L15" s="75">
        <v>0</v>
      </c>
    </row>
    <row r="16" spans="1:12" x14ac:dyDescent="0.25">
      <c r="A16" s="73" t="s">
        <v>533</v>
      </c>
      <c r="B16" s="74" t="s">
        <v>89</v>
      </c>
      <c r="C16" s="75">
        <v>4300</v>
      </c>
      <c r="D16" s="75">
        <v>0</v>
      </c>
      <c r="E16" s="75">
        <v>1550</v>
      </c>
      <c r="F16" s="75">
        <v>0</v>
      </c>
      <c r="G16" s="75">
        <v>750</v>
      </c>
      <c r="H16" s="75">
        <v>0</v>
      </c>
      <c r="I16" s="75">
        <v>1500</v>
      </c>
      <c r="J16" s="75">
        <v>3500</v>
      </c>
      <c r="K16" s="75">
        <v>2300</v>
      </c>
      <c r="L16" s="75">
        <v>0</v>
      </c>
    </row>
    <row r="17" spans="1:12" x14ac:dyDescent="0.25">
      <c r="A17" s="73" t="s">
        <v>534</v>
      </c>
      <c r="B17" s="74" t="s">
        <v>228</v>
      </c>
      <c r="C17" s="75">
        <v>0</v>
      </c>
      <c r="D17" s="75">
        <v>0</v>
      </c>
      <c r="E17" s="75">
        <v>0</v>
      </c>
      <c r="F17" s="75">
        <v>0.01</v>
      </c>
      <c r="G17" s="75">
        <v>54470.78</v>
      </c>
      <c r="H17" s="75">
        <v>54470.77</v>
      </c>
      <c r="I17" s="75">
        <v>849169.03</v>
      </c>
      <c r="J17" s="75">
        <v>849169.03</v>
      </c>
      <c r="K17" s="75">
        <v>0</v>
      </c>
      <c r="L17" s="75">
        <v>0</v>
      </c>
    </row>
    <row r="18" spans="1:12" x14ac:dyDescent="0.25">
      <c r="A18" s="73" t="s">
        <v>535</v>
      </c>
      <c r="B18" s="74" t="s">
        <v>536</v>
      </c>
      <c r="C18" s="75">
        <v>254994.07</v>
      </c>
      <c r="D18" s="75">
        <v>0</v>
      </c>
      <c r="E18" s="75">
        <v>342035.09</v>
      </c>
      <c r="F18" s="75">
        <v>0</v>
      </c>
      <c r="G18" s="75">
        <v>67990.03</v>
      </c>
      <c r="H18" s="75">
        <v>88235.85</v>
      </c>
      <c r="I18" s="75">
        <v>1040938.36</v>
      </c>
      <c r="J18" s="75">
        <v>974143.16</v>
      </c>
      <c r="K18" s="75">
        <v>321789.27</v>
      </c>
      <c r="L18" s="75">
        <v>0</v>
      </c>
    </row>
    <row r="19" spans="1:12" x14ac:dyDescent="0.25">
      <c r="A19" s="73" t="s">
        <v>537</v>
      </c>
      <c r="B19" s="74" t="s">
        <v>538</v>
      </c>
      <c r="C19" s="75">
        <v>8026.38</v>
      </c>
      <c r="D19" s="75">
        <v>0</v>
      </c>
      <c r="E19" s="75">
        <v>403.09</v>
      </c>
      <c r="F19" s="75">
        <v>0</v>
      </c>
      <c r="G19" s="75">
        <v>104252.3</v>
      </c>
      <c r="H19" s="75">
        <v>96506.28</v>
      </c>
      <c r="I19" s="75">
        <v>896961.87</v>
      </c>
      <c r="J19" s="75">
        <v>896839.14</v>
      </c>
      <c r="K19" s="75">
        <v>8149.11</v>
      </c>
      <c r="L19" s="75">
        <v>0</v>
      </c>
    </row>
    <row r="20" spans="1:12" x14ac:dyDescent="0.25">
      <c r="A20" s="73" t="s">
        <v>539</v>
      </c>
      <c r="B20" s="74" t="s">
        <v>540</v>
      </c>
      <c r="C20" s="75">
        <v>1179.01</v>
      </c>
      <c r="D20" s="75">
        <v>0</v>
      </c>
      <c r="E20" s="75">
        <v>1119.9100000000001</v>
      </c>
      <c r="F20" s="75">
        <v>0</v>
      </c>
      <c r="G20" s="75">
        <v>506.25</v>
      </c>
      <c r="H20" s="75">
        <v>642.27</v>
      </c>
      <c r="I20" s="75">
        <v>4636.92</v>
      </c>
      <c r="J20" s="75">
        <v>4832.04</v>
      </c>
      <c r="K20" s="75">
        <v>983.89</v>
      </c>
      <c r="L20" s="75">
        <v>0</v>
      </c>
    </row>
    <row r="21" spans="1:12" x14ac:dyDescent="0.25">
      <c r="A21" s="73" t="s">
        <v>541</v>
      </c>
      <c r="B21" s="74" t="s">
        <v>242</v>
      </c>
      <c r="C21" s="75">
        <v>-23330.17</v>
      </c>
      <c r="D21" s="75">
        <v>0</v>
      </c>
      <c r="E21" s="75">
        <v>-24892.22</v>
      </c>
      <c r="F21" s="75">
        <v>0</v>
      </c>
      <c r="G21" s="75">
        <v>120724.9</v>
      </c>
      <c r="H21" s="75">
        <v>119897.86</v>
      </c>
      <c r="I21" s="75">
        <v>1178179.95</v>
      </c>
      <c r="J21" s="75">
        <v>1178914.96</v>
      </c>
      <c r="K21" s="75">
        <v>-24065.18</v>
      </c>
      <c r="L21" s="75">
        <v>0</v>
      </c>
    </row>
    <row r="22" spans="1:12" x14ac:dyDescent="0.25">
      <c r="A22" s="73" t="s">
        <v>542</v>
      </c>
      <c r="B22" s="74" t="s">
        <v>543</v>
      </c>
      <c r="C22" s="75">
        <v>0</v>
      </c>
      <c r="D22" s="75">
        <v>0</v>
      </c>
      <c r="E22" s="75">
        <v>0</v>
      </c>
      <c r="F22" s="75">
        <v>0</v>
      </c>
      <c r="G22" s="75">
        <v>79600</v>
      </c>
      <c r="H22" s="75">
        <v>79600</v>
      </c>
      <c r="I22" s="75">
        <v>784060</v>
      </c>
      <c r="J22" s="75">
        <v>784060</v>
      </c>
      <c r="K22" s="75">
        <v>0</v>
      </c>
      <c r="L22" s="75">
        <v>0</v>
      </c>
    </row>
    <row r="23" spans="1:12" x14ac:dyDescent="0.25">
      <c r="A23" s="73" t="s">
        <v>544</v>
      </c>
      <c r="B23" s="74" t="s">
        <v>545</v>
      </c>
      <c r="C23" s="75">
        <v>1695.82</v>
      </c>
      <c r="D23" s="75">
        <v>0</v>
      </c>
      <c r="E23" s="75">
        <v>8263.64</v>
      </c>
      <c r="F23" s="75">
        <v>0</v>
      </c>
      <c r="G23" s="75">
        <v>13559.18</v>
      </c>
      <c r="H23" s="75">
        <v>13549.38</v>
      </c>
      <c r="I23" s="75">
        <v>143985.68</v>
      </c>
      <c r="J23" s="75">
        <v>137408.06</v>
      </c>
      <c r="K23" s="75">
        <v>8273.44</v>
      </c>
      <c r="L23" s="75">
        <v>0</v>
      </c>
    </row>
    <row r="24" spans="1:12" x14ac:dyDescent="0.25">
      <c r="A24" s="73" t="s">
        <v>546</v>
      </c>
      <c r="B24" s="74" t="s">
        <v>250</v>
      </c>
      <c r="C24" s="75">
        <v>5326.66</v>
      </c>
      <c r="D24" s="75">
        <v>0</v>
      </c>
      <c r="E24" s="75">
        <v>5326.66</v>
      </c>
      <c r="F24" s="75">
        <v>0</v>
      </c>
      <c r="G24" s="75">
        <v>274.57</v>
      </c>
      <c r="H24" s="75">
        <v>274.57</v>
      </c>
      <c r="I24" s="75">
        <v>5448.02</v>
      </c>
      <c r="J24" s="75">
        <v>5448.02</v>
      </c>
      <c r="K24" s="75">
        <v>5326.66</v>
      </c>
      <c r="L24" s="75">
        <v>0</v>
      </c>
    </row>
    <row r="25" spans="1:12" x14ac:dyDescent="0.25">
      <c r="A25" s="73" t="s">
        <v>547</v>
      </c>
      <c r="B25" s="74" t="s">
        <v>548</v>
      </c>
      <c r="C25" s="75">
        <v>0</v>
      </c>
      <c r="D25" s="75">
        <v>0</v>
      </c>
      <c r="E25" s="75">
        <v>1469.53</v>
      </c>
      <c r="F25" s="75">
        <v>0</v>
      </c>
      <c r="G25" s="75">
        <v>0</v>
      </c>
      <c r="H25" s="75">
        <v>1469.53</v>
      </c>
      <c r="I25" s="75">
        <v>172.52</v>
      </c>
      <c r="J25" s="75">
        <v>172.52</v>
      </c>
      <c r="K25" s="75">
        <v>0</v>
      </c>
      <c r="L25" s="75">
        <v>0</v>
      </c>
    </row>
    <row r="26" spans="1:12" x14ac:dyDescent="0.25">
      <c r="A26" s="73" t="s">
        <v>549</v>
      </c>
      <c r="B26" s="74" t="s">
        <v>550</v>
      </c>
      <c r="C26" s="75">
        <v>0</v>
      </c>
      <c r="D26" s="75">
        <v>102387.61</v>
      </c>
      <c r="E26" s="75">
        <v>0</v>
      </c>
      <c r="F26" s="75">
        <v>175163.03</v>
      </c>
      <c r="G26" s="75">
        <v>91880.55</v>
      </c>
      <c r="H26" s="75">
        <v>64588.9</v>
      </c>
      <c r="I26" s="75">
        <v>1009708.53</v>
      </c>
      <c r="J26" s="75">
        <v>1055192.3</v>
      </c>
      <c r="K26" s="75">
        <v>0</v>
      </c>
      <c r="L26" s="75">
        <v>147871.38</v>
      </c>
    </row>
    <row r="27" spans="1:12" x14ac:dyDescent="0.25">
      <c r="A27" s="73" t="s">
        <v>551</v>
      </c>
      <c r="B27" s="74" t="s">
        <v>552</v>
      </c>
      <c r="C27" s="75">
        <v>0</v>
      </c>
      <c r="D27" s="75">
        <v>1266.6099999999999</v>
      </c>
      <c r="E27" s="75">
        <v>0</v>
      </c>
      <c r="F27" s="75">
        <v>1266.6099999999999</v>
      </c>
      <c r="G27" s="75">
        <v>1266.6099999999999</v>
      </c>
      <c r="H27" s="75">
        <v>1527.08</v>
      </c>
      <c r="I27" s="75">
        <v>1266.6099999999999</v>
      </c>
      <c r="J27" s="75">
        <v>1527.08</v>
      </c>
      <c r="K27" s="75">
        <v>0</v>
      </c>
      <c r="L27" s="75">
        <v>1527.08</v>
      </c>
    </row>
    <row r="28" spans="1:12" x14ac:dyDescent="0.25">
      <c r="A28" s="73" t="s">
        <v>553</v>
      </c>
      <c r="B28" s="74" t="s">
        <v>269</v>
      </c>
      <c r="C28" s="75">
        <v>0</v>
      </c>
      <c r="D28" s="75">
        <v>3955.18</v>
      </c>
      <c r="E28" s="75">
        <v>0</v>
      </c>
      <c r="F28" s="75">
        <v>5930.02</v>
      </c>
      <c r="G28" s="75">
        <v>15254.5</v>
      </c>
      <c r="H28" s="75">
        <v>16544.5</v>
      </c>
      <c r="I28" s="75">
        <v>146606.99</v>
      </c>
      <c r="J28" s="75">
        <v>149871.82999999999</v>
      </c>
      <c r="K28" s="75">
        <v>0</v>
      </c>
      <c r="L28" s="75">
        <v>7220.02</v>
      </c>
    </row>
    <row r="29" spans="1:12" x14ac:dyDescent="0.25">
      <c r="A29" s="73" t="s">
        <v>554</v>
      </c>
      <c r="B29" s="74" t="s">
        <v>555</v>
      </c>
      <c r="C29" s="75">
        <v>111.78</v>
      </c>
      <c r="D29" s="75">
        <v>0</v>
      </c>
      <c r="E29" s="75">
        <v>147.41999999999999</v>
      </c>
      <c r="F29" s="75">
        <v>0</v>
      </c>
      <c r="G29" s="75">
        <v>249.76</v>
      </c>
      <c r="H29" s="75">
        <v>180.1</v>
      </c>
      <c r="I29" s="75">
        <v>2178.08</v>
      </c>
      <c r="J29" s="75">
        <v>2072.7800000000002</v>
      </c>
      <c r="K29" s="75">
        <v>217.08</v>
      </c>
      <c r="L29" s="75">
        <v>0</v>
      </c>
    </row>
    <row r="30" spans="1:12" x14ac:dyDescent="0.25">
      <c r="A30" s="73" t="s">
        <v>556</v>
      </c>
      <c r="B30" s="74" t="s">
        <v>557</v>
      </c>
      <c r="C30" s="75">
        <v>0</v>
      </c>
      <c r="D30" s="75">
        <v>2244.81</v>
      </c>
      <c r="E30" s="75">
        <v>0</v>
      </c>
      <c r="F30" s="75">
        <v>3399.61</v>
      </c>
      <c r="G30" s="75">
        <v>3399.61</v>
      </c>
      <c r="H30" s="75">
        <v>4323.54</v>
      </c>
      <c r="I30" s="75">
        <v>36728.44</v>
      </c>
      <c r="J30" s="75">
        <v>38807.17</v>
      </c>
      <c r="K30" s="75">
        <v>0</v>
      </c>
      <c r="L30" s="75">
        <v>4323.54</v>
      </c>
    </row>
    <row r="31" spans="1:12" x14ac:dyDescent="0.25">
      <c r="A31" s="73" t="s">
        <v>558</v>
      </c>
      <c r="B31" s="74" t="s">
        <v>279</v>
      </c>
      <c r="C31" s="75">
        <v>0</v>
      </c>
      <c r="D31" s="75">
        <v>-1332.56</v>
      </c>
      <c r="E31" s="75">
        <v>0</v>
      </c>
      <c r="F31" s="75">
        <v>-5294.94</v>
      </c>
      <c r="G31" s="75">
        <v>1764.98</v>
      </c>
      <c r="H31" s="75">
        <v>7840.43</v>
      </c>
      <c r="I31" s="75">
        <v>7791.77</v>
      </c>
      <c r="J31" s="75">
        <v>9904.84</v>
      </c>
      <c r="K31" s="75">
        <v>0</v>
      </c>
      <c r="L31" s="75">
        <v>780.51</v>
      </c>
    </row>
    <row r="32" spans="1:12" x14ac:dyDescent="0.25">
      <c r="A32" s="73" t="s">
        <v>559</v>
      </c>
      <c r="B32" s="74" t="s">
        <v>281</v>
      </c>
      <c r="C32" s="75">
        <v>0</v>
      </c>
      <c r="D32" s="75">
        <v>181.74</v>
      </c>
      <c r="E32" s="75">
        <v>0</v>
      </c>
      <c r="F32" s="75">
        <v>508.56</v>
      </c>
      <c r="G32" s="75">
        <v>610.72</v>
      </c>
      <c r="H32" s="75">
        <v>879.6</v>
      </c>
      <c r="I32" s="75">
        <v>6211.17</v>
      </c>
      <c r="J32" s="75">
        <v>6806.87</v>
      </c>
      <c r="K32" s="75">
        <v>0</v>
      </c>
      <c r="L32" s="75">
        <v>777.44</v>
      </c>
    </row>
    <row r="33" spans="1:12" x14ac:dyDescent="0.25">
      <c r="A33" s="73" t="s">
        <v>560</v>
      </c>
      <c r="B33" s="74" t="s">
        <v>561</v>
      </c>
      <c r="C33" s="75">
        <v>0</v>
      </c>
      <c r="D33" s="75">
        <v>12943.69</v>
      </c>
      <c r="E33" s="75">
        <v>0</v>
      </c>
      <c r="F33" s="75">
        <v>14460.68</v>
      </c>
      <c r="G33" s="75">
        <v>56450.62</v>
      </c>
      <c r="H33" s="75">
        <v>59505.4</v>
      </c>
      <c r="I33" s="75">
        <v>626910.99</v>
      </c>
      <c r="J33" s="75">
        <v>631482.76</v>
      </c>
      <c r="K33" s="75">
        <v>0</v>
      </c>
      <c r="L33" s="75">
        <v>17515.46</v>
      </c>
    </row>
    <row r="34" spans="1:12" x14ac:dyDescent="0.25">
      <c r="A34" s="73" t="s">
        <v>562</v>
      </c>
      <c r="B34" s="74" t="s">
        <v>299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2351.44</v>
      </c>
      <c r="J34" s="75">
        <v>2351.44</v>
      </c>
      <c r="K34" s="75">
        <v>0</v>
      </c>
      <c r="L34" s="75">
        <v>0</v>
      </c>
    </row>
    <row r="35" spans="1:12" x14ac:dyDescent="0.25">
      <c r="A35" s="73" t="s">
        <v>563</v>
      </c>
      <c r="B35" s="74" t="s">
        <v>564</v>
      </c>
      <c r="C35" s="75">
        <v>0</v>
      </c>
      <c r="D35" s="75">
        <v>0</v>
      </c>
      <c r="E35" s="75">
        <v>0</v>
      </c>
      <c r="F35" s="75">
        <v>0</v>
      </c>
      <c r="G35" s="75">
        <v>6644.56</v>
      </c>
      <c r="H35" s="75">
        <v>6644.56</v>
      </c>
      <c r="I35" s="75">
        <v>8329.27</v>
      </c>
      <c r="J35" s="75">
        <v>8329.27</v>
      </c>
      <c r="K35" s="75">
        <v>0</v>
      </c>
      <c r="L35" s="75">
        <v>0</v>
      </c>
    </row>
    <row r="36" spans="1:12" x14ac:dyDescent="0.25">
      <c r="A36" s="73" t="s">
        <v>565</v>
      </c>
      <c r="B36" s="74" t="s">
        <v>566</v>
      </c>
      <c r="C36" s="75">
        <v>0</v>
      </c>
      <c r="D36" s="75">
        <v>28722.799999999999</v>
      </c>
      <c r="E36" s="75">
        <v>0</v>
      </c>
      <c r="F36" s="75">
        <v>43534.3</v>
      </c>
      <c r="G36" s="75">
        <v>11664.24</v>
      </c>
      <c r="H36" s="75">
        <v>0</v>
      </c>
      <c r="I36" s="75">
        <v>16902.740000000002</v>
      </c>
      <c r="J36" s="75">
        <v>20050</v>
      </c>
      <c r="K36" s="75">
        <v>0</v>
      </c>
      <c r="L36" s="75">
        <v>31870.06</v>
      </c>
    </row>
    <row r="37" spans="1:12" x14ac:dyDescent="0.25">
      <c r="A37" s="73" t="s">
        <v>567</v>
      </c>
      <c r="B37" s="74" t="s">
        <v>38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1619.43</v>
      </c>
      <c r="J37" s="75">
        <v>1619.43</v>
      </c>
      <c r="K37" s="75">
        <v>0</v>
      </c>
      <c r="L37" s="75">
        <v>0</v>
      </c>
    </row>
    <row r="38" spans="1:12" x14ac:dyDescent="0.25">
      <c r="A38" s="73" t="s">
        <v>568</v>
      </c>
      <c r="B38" s="74" t="s">
        <v>308</v>
      </c>
      <c r="C38" s="75">
        <v>0</v>
      </c>
      <c r="D38" s="75">
        <v>0</v>
      </c>
      <c r="E38" s="75">
        <v>0</v>
      </c>
      <c r="F38" s="75">
        <v>718.86</v>
      </c>
      <c r="G38" s="75">
        <v>1477.03</v>
      </c>
      <c r="H38" s="75">
        <v>758.17</v>
      </c>
      <c r="I38" s="75">
        <v>5427.19</v>
      </c>
      <c r="J38" s="75">
        <v>5427.19</v>
      </c>
      <c r="K38" s="75">
        <v>0</v>
      </c>
      <c r="L38" s="75">
        <v>0</v>
      </c>
    </row>
    <row r="39" spans="1:12" x14ac:dyDescent="0.25">
      <c r="A39" s="73" t="s">
        <v>569</v>
      </c>
      <c r="B39" s="74" t="s">
        <v>310</v>
      </c>
      <c r="C39" s="75">
        <v>0</v>
      </c>
      <c r="D39" s="75">
        <v>0</v>
      </c>
      <c r="E39" s="75">
        <v>40.99</v>
      </c>
      <c r="F39" s="75">
        <v>0</v>
      </c>
      <c r="G39" s="75">
        <v>13478.27</v>
      </c>
      <c r="H39" s="75">
        <v>13519.26</v>
      </c>
      <c r="I39" s="75">
        <v>191769.33</v>
      </c>
      <c r="J39" s="75">
        <v>191769.33</v>
      </c>
      <c r="K39" s="75">
        <v>0</v>
      </c>
      <c r="L39" s="75">
        <v>0</v>
      </c>
    </row>
    <row r="40" spans="1:12" x14ac:dyDescent="0.25">
      <c r="A40" s="73" t="s">
        <v>570</v>
      </c>
      <c r="B40" s="74" t="s">
        <v>312</v>
      </c>
      <c r="C40" s="75">
        <v>0</v>
      </c>
      <c r="D40" s="75">
        <v>109068</v>
      </c>
      <c r="E40" s="75">
        <v>0</v>
      </c>
      <c r="F40" s="75">
        <v>109068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109068</v>
      </c>
    </row>
    <row r="41" spans="1:12" x14ac:dyDescent="0.25">
      <c r="A41" s="73" t="s">
        <v>571</v>
      </c>
      <c r="B41" s="74" t="s">
        <v>314</v>
      </c>
      <c r="C41" s="75">
        <v>0</v>
      </c>
      <c r="D41" s="75">
        <v>10906.8</v>
      </c>
      <c r="E41" s="75">
        <v>0</v>
      </c>
      <c r="F41" s="75">
        <v>10906.8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10906.8</v>
      </c>
    </row>
    <row r="42" spans="1:12" x14ac:dyDescent="0.25">
      <c r="A42" s="73" t="s">
        <v>572</v>
      </c>
      <c r="B42" s="74" t="s">
        <v>573</v>
      </c>
      <c r="C42" s="75">
        <v>0</v>
      </c>
      <c r="D42" s="75">
        <v>130464.6</v>
      </c>
      <c r="E42" s="75">
        <v>0</v>
      </c>
      <c r="F42" s="75">
        <v>156957.29999999999</v>
      </c>
      <c r="G42" s="75">
        <v>0</v>
      </c>
      <c r="H42" s="75">
        <v>0</v>
      </c>
      <c r="I42" s="75">
        <v>0</v>
      </c>
      <c r="J42" s="75">
        <v>26492.7</v>
      </c>
      <c r="K42" s="75">
        <v>0</v>
      </c>
      <c r="L42" s="75">
        <v>156957.29999999999</v>
      </c>
    </row>
    <row r="43" spans="1:12" x14ac:dyDescent="0.25">
      <c r="A43" s="73" t="s">
        <v>574</v>
      </c>
      <c r="B43" s="74" t="s">
        <v>326</v>
      </c>
      <c r="C43" s="75">
        <v>0</v>
      </c>
      <c r="D43" s="75">
        <v>26492.7</v>
      </c>
      <c r="E43" s="75">
        <v>0</v>
      </c>
      <c r="F43" s="75">
        <v>0</v>
      </c>
      <c r="G43" s="75">
        <v>0</v>
      </c>
      <c r="H43" s="75">
        <v>0</v>
      </c>
      <c r="I43" s="75">
        <v>26492.7</v>
      </c>
      <c r="J43" s="75">
        <v>0</v>
      </c>
      <c r="K43" s="75">
        <v>0</v>
      </c>
      <c r="L43" s="75">
        <v>0</v>
      </c>
    </row>
    <row r="44" spans="1:12" x14ac:dyDescent="0.25">
      <c r="A44" s="73" t="s">
        <v>575</v>
      </c>
      <c r="B44" s="74" t="s">
        <v>328</v>
      </c>
      <c r="C44" s="75">
        <v>0</v>
      </c>
      <c r="D44" s="75">
        <v>556.61</v>
      </c>
      <c r="E44" s="75">
        <v>0</v>
      </c>
      <c r="F44" s="75">
        <v>421.76</v>
      </c>
      <c r="G44" s="75">
        <v>167.5</v>
      </c>
      <c r="H44" s="75">
        <v>46.4</v>
      </c>
      <c r="I44" s="75">
        <v>683.25</v>
      </c>
      <c r="J44" s="75">
        <v>427.3</v>
      </c>
      <c r="K44" s="75">
        <v>0</v>
      </c>
      <c r="L44" s="75">
        <v>300.66000000000003</v>
      </c>
    </row>
    <row r="45" spans="1:12" x14ac:dyDescent="0.25">
      <c r="A45" s="73" t="s">
        <v>576</v>
      </c>
      <c r="B45" s="74" t="s">
        <v>577</v>
      </c>
      <c r="C45" s="75">
        <v>0</v>
      </c>
      <c r="D45" s="75">
        <v>49617.19</v>
      </c>
      <c r="E45" s="75">
        <v>0</v>
      </c>
      <c r="F45" s="75">
        <v>58637.31</v>
      </c>
      <c r="G45" s="75">
        <v>3031.43</v>
      </c>
      <c r="H45" s="75">
        <v>139.09</v>
      </c>
      <c r="I45" s="75">
        <v>29799.58</v>
      </c>
      <c r="J45" s="75">
        <v>35927.360000000001</v>
      </c>
      <c r="K45" s="75">
        <v>0</v>
      </c>
      <c r="L45" s="75">
        <v>55744.97</v>
      </c>
    </row>
    <row r="46" spans="1:12" x14ac:dyDescent="0.25">
      <c r="A46" s="73" t="s">
        <v>578</v>
      </c>
      <c r="B46" s="74" t="s">
        <v>579</v>
      </c>
      <c r="C46" s="75">
        <v>0</v>
      </c>
      <c r="D46" s="75">
        <v>0</v>
      </c>
      <c r="E46" s="75">
        <v>29035.25</v>
      </c>
      <c r="F46" s="75">
        <v>0</v>
      </c>
      <c r="G46" s="75">
        <v>3545.89</v>
      </c>
      <c r="H46" s="75">
        <v>168.62</v>
      </c>
      <c r="I46" s="75">
        <v>32581.14</v>
      </c>
      <c r="J46" s="75">
        <v>168.62</v>
      </c>
      <c r="K46" s="75">
        <v>32412.52</v>
      </c>
      <c r="L46" s="75">
        <v>0</v>
      </c>
    </row>
    <row r="47" spans="1:12" x14ac:dyDescent="0.25">
      <c r="A47" s="73" t="s">
        <v>580</v>
      </c>
      <c r="B47" s="74" t="s">
        <v>382</v>
      </c>
      <c r="C47" s="75">
        <v>0</v>
      </c>
      <c r="D47" s="75">
        <v>0</v>
      </c>
      <c r="E47" s="75">
        <v>926.86</v>
      </c>
      <c r="F47" s="75">
        <v>0</v>
      </c>
      <c r="G47" s="75">
        <v>313.51</v>
      </c>
      <c r="H47" s="75">
        <v>0</v>
      </c>
      <c r="I47" s="75">
        <v>1240.3699999999999</v>
      </c>
      <c r="J47" s="75">
        <v>0</v>
      </c>
      <c r="K47" s="75">
        <v>1240.3699999999999</v>
      </c>
      <c r="L47" s="75">
        <v>0</v>
      </c>
    </row>
    <row r="48" spans="1:12" x14ac:dyDescent="0.25">
      <c r="A48" s="73" t="s">
        <v>581</v>
      </c>
      <c r="B48" s="74" t="s">
        <v>582</v>
      </c>
      <c r="C48" s="75">
        <v>0</v>
      </c>
      <c r="D48" s="75">
        <v>0</v>
      </c>
      <c r="E48" s="75">
        <v>707608.34</v>
      </c>
      <c r="F48" s="75">
        <v>0</v>
      </c>
      <c r="G48" s="75">
        <v>74713.259999999995</v>
      </c>
      <c r="H48" s="75">
        <v>0</v>
      </c>
      <c r="I48" s="75">
        <v>782321.6</v>
      </c>
      <c r="J48" s="75">
        <v>0</v>
      </c>
      <c r="K48" s="75">
        <v>782321.6</v>
      </c>
      <c r="L48" s="75">
        <v>0</v>
      </c>
    </row>
    <row r="49" spans="1:12" x14ac:dyDescent="0.25">
      <c r="A49" s="73" t="s">
        <v>583</v>
      </c>
      <c r="B49" s="74" t="s">
        <v>386</v>
      </c>
      <c r="C49" s="75">
        <v>0</v>
      </c>
      <c r="D49" s="75">
        <v>0</v>
      </c>
      <c r="E49" s="75">
        <v>3360.28</v>
      </c>
      <c r="F49" s="75">
        <v>0</v>
      </c>
      <c r="G49" s="75">
        <v>0</v>
      </c>
      <c r="H49" s="75">
        <v>0</v>
      </c>
      <c r="I49" s="75">
        <v>3360.28</v>
      </c>
      <c r="J49" s="75">
        <v>0</v>
      </c>
      <c r="K49" s="75">
        <v>3360.28</v>
      </c>
      <c r="L49" s="75">
        <v>0</v>
      </c>
    </row>
    <row r="50" spans="1:12" x14ac:dyDescent="0.25">
      <c r="A50" s="73" t="s">
        <v>584</v>
      </c>
      <c r="B50" s="74" t="s">
        <v>398</v>
      </c>
      <c r="C50" s="75">
        <v>0</v>
      </c>
      <c r="D50" s="75">
        <v>0</v>
      </c>
      <c r="E50" s="75">
        <v>30161.81</v>
      </c>
      <c r="F50" s="75">
        <v>0</v>
      </c>
      <c r="G50" s="75">
        <v>2740.95</v>
      </c>
      <c r="H50" s="75">
        <v>0</v>
      </c>
      <c r="I50" s="75">
        <v>32902.76</v>
      </c>
      <c r="J50" s="75">
        <v>0</v>
      </c>
      <c r="K50" s="75">
        <v>32902.76</v>
      </c>
      <c r="L50" s="75">
        <v>0</v>
      </c>
    </row>
    <row r="51" spans="1:12" x14ac:dyDescent="0.25">
      <c r="A51" s="73" t="s">
        <v>585</v>
      </c>
      <c r="B51" s="74" t="s">
        <v>420</v>
      </c>
      <c r="C51" s="75">
        <v>0</v>
      </c>
      <c r="D51" s="75">
        <v>0</v>
      </c>
      <c r="E51" s="75">
        <v>72727.11</v>
      </c>
      <c r="F51" s="75">
        <v>0</v>
      </c>
      <c r="G51" s="75">
        <v>10337.69</v>
      </c>
      <c r="H51" s="75">
        <v>936.87</v>
      </c>
      <c r="I51" s="75">
        <v>83064.800000000003</v>
      </c>
      <c r="J51" s="75">
        <v>936.87</v>
      </c>
      <c r="K51" s="75">
        <v>82127.929999999993</v>
      </c>
      <c r="L51" s="75">
        <v>0</v>
      </c>
    </row>
    <row r="52" spans="1:12" x14ac:dyDescent="0.25">
      <c r="A52" s="73" t="s">
        <v>586</v>
      </c>
      <c r="B52" s="74" t="s">
        <v>424</v>
      </c>
      <c r="C52" s="75">
        <v>0</v>
      </c>
      <c r="D52" s="75">
        <v>0</v>
      </c>
      <c r="E52" s="75">
        <v>24972.1</v>
      </c>
      <c r="F52" s="75">
        <v>0</v>
      </c>
      <c r="G52" s="75">
        <v>3525.86</v>
      </c>
      <c r="H52" s="75">
        <v>329.74</v>
      </c>
      <c r="I52" s="75">
        <v>28497.96</v>
      </c>
      <c r="J52" s="75">
        <v>329.74</v>
      </c>
      <c r="K52" s="75">
        <v>28168.22</v>
      </c>
      <c r="L52" s="75">
        <v>0</v>
      </c>
    </row>
    <row r="53" spans="1:12" x14ac:dyDescent="0.25">
      <c r="A53" s="73" t="s">
        <v>587</v>
      </c>
      <c r="B53" s="74" t="s">
        <v>428</v>
      </c>
      <c r="C53" s="75">
        <v>0</v>
      </c>
      <c r="D53" s="75">
        <v>0</v>
      </c>
      <c r="E53" s="75">
        <v>3153.02</v>
      </c>
      <c r="F53" s="75">
        <v>0</v>
      </c>
      <c r="G53" s="75">
        <v>324.8</v>
      </c>
      <c r="H53" s="75">
        <v>0</v>
      </c>
      <c r="I53" s="75">
        <v>3477.82</v>
      </c>
      <c r="J53" s="75">
        <v>0</v>
      </c>
      <c r="K53" s="75">
        <v>3477.82</v>
      </c>
      <c r="L53" s="75">
        <v>0</v>
      </c>
    </row>
    <row r="54" spans="1:12" x14ac:dyDescent="0.25">
      <c r="A54" s="73" t="s">
        <v>588</v>
      </c>
      <c r="B54" s="74" t="s">
        <v>431</v>
      </c>
      <c r="C54" s="75">
        <v>0</v>
      </c>
      <c r="D54" s="75">
        <v>0</v>
      </c>
      <c r="E54" s="75">
        <v>492.6</v>
      </c>
      <c r="F54" s="75">
        <v>0</v>
      </c>
      <c r="G54" s="75">
        <v>0</v>
      </c>
      <c r="H54" s="75">
        <v>0</v>
      </c>
      <c r="I54" s="75">
        <v>492.6</v>
      </c>
      <c r="J54" s="75">
        <v>0</v>
      </c>
      <c r="K54" s="75">
        <v>492.6</v>
      </c>
      <c r="L54" s="75">
        <v>0</v>
      </c>
    </row>
    <row r="55" spans="1:12" x14ac:dyDescent="0.25">
      <c r="A55" s="73" t="s">
        <v>589</v>
      </c>
      <c r="B55" s="74" t="s">
        <v>433</v>
      </c>
      <c r="C55" s="75">
        <v>0</v>
      </c>
      <c r="D55" s="75">
        <v>0</v>
      </c>
      <c r="E55" s="75">
        <v>1858.84</v>
      </c>
      <c r="F55" s="75">
        <v>0</v>
      </c>
      <c r="G55" s="75">
        <v>0</v>
      </c>
      <c r="H55" s="75">
        <v>0</v>
      </c>
      <c r="I55" s="75">
        <v>1858.84</v>
      </c>
      <c r="J55" s="75">
        <v>0</v>
      </c>
      <c r="K55" s="75">
        <v>1858.84</v>
      </c>
      <c r="L55" s="75">
        <v>0</v>
      </c>
    </row>
    <row r="56" spans="1:12" x14ac:dyDescent="0.25">
      <c r="A56" s="73" t="s">
        <v>590</v>
      </c>
      <c r="B56" s="74" t="s">
        <v>435</v>
      </c>
      <c r="C56" s="75">
        <v>0</v>
      </c>
      <c r="D56" s="75">
        <v>0</v>
      </c>
      <c r="E56" s="75">
        <v>224.4</v>
      </c>
      <c r="F56" s="75">
        <v>0</v>
      </c>
      <c r="G56" s="75">
        <v>0</v>
      </c>
      <c r="H56" s="75">
        <v>0</v>
      </c>
      <c r="I56" s="75">
        <v>224.4</v>
      </c>
      <c r="J56" s="75">
        <v>0</v>
      </c>
      <c r="K56" s="75">
        <v>224.4</v>
      </c>
      <c r="L56" s="75">
        <v>0</v>
      </c>
    </row>
    <row r="57" spans="1:12" x14ac:dyDescent="0.25">
      <c r="A57" s="73" t="s">
        <v>591</v>
      </c>
      <c r="B57" s="74" t="s">
        <v>437</v>
      </c>
      <c r="C57" s="75">
        <v>0</v>
      </c>
      <c r="D57" s="75">
        <v>0</v>
      </c>
      <c r="E57" s="75">
        <v>4047.88</v>
      </c>
      <c r="F57" s="75">
        <v>0</v>
      </c>
      <c r="G57" s="75">
        <v>758.17</v>
      </c>
      <c r="H57" s="75">
        <v>0</v>
      </c>
      <c r="I57" s="75">
        <v>4891.58</v>
      </c>
      <c r="J57" s="75">
        <v>85.53</v>
      </c>
      <c r="K57" s="75">
        <v>4806.05</v>
      </c>
      <c r="L57" s="75">
        <v>0</v>
      </c>
    </row>
    <row r="58" spans="1:12" x14ac:dyDescent="0.25">
      <c r="A58" s="73" t="s">
        <v>592</v>
      </c>
      <c r="B58" s="74" t="s">
        <v>593</v>
      </c>
      <c r="C58" s="75">
        <v>0</v>
      </c>
      <c r="D58" s="75">
        <v>0</v>
      </c>
      <c r="E58" s="75">
        <v>43930.879999999997</v>
      </c>
      <c r="F58" s="75">
        <v>0</v>
      </c>
      <c r="G58" s="75">
        <v>4763.4399999999996</v>
      </c>
      <c r="H58" s="75">
        <v>0</v>
      </c>
      <c r="I58" s="75">
        <v>48694.32</v>
      </c>
      <c r="J58" s="75">
        <v>0</v>
      </c>
      <c r="K58" s="75">
        <v>48694.32</v>
      </c>
      <c r="L58" s="75">
        <v>0</v>
      </c>
    </row>
    <row r="59" spans="1:12" x14ac:dyDescent="0.25">
      <c r="A59" s="73" t="s">
        <v>594</v>
      </c>
      <c r="B59" s="74" t="s">
        <v>595</v>
      </c>
      <c r="C59" s="75">
        <v>0</v>
      </c>
      <c r="D59" s="75">
        <v>0</v>
      </c>
      <c r="E59" s="75">
        <v>3154.24</v>
      </c>
      <c r="F59" s="75">
        <v>0</v>
      </c>
      <c r="G59" s="75">
        <v>278.70999999999998</v>
      </c>
      <c r="H59" s="75">
        <v>0</v>
      </c>
      <c r="I59" s="75">
        <v>3432.95</v>
      </c>
      <c r="J59" s="75">
        <v>0</v>
      </c>
      <c r="K59" s="75">
        <v>3432.95</v>
      </c>
      <c r="L59" s="75">
        <v>0</v>
      </c>
    </row>
    <row r="60" spans="1:12" x14ac:dyDescent="0.25">
      <c r="A60" s="73" t="s">
        <v>596</v>
      </c>
      <c r="B60" s="74" t="s">
        <v>597</v>
      </c>
      <c r="C60" s="75">
        <v>0</v>
      </c>
      <c r="D60" s="75">
        <v>0</v>
      </c>
      <c r="E60" s="75">
        <v>2793.02</v>
      </c>
      <c r="F60" s="75">
        <v>0</v>
      </c>
      <c r="G60" s="75">
        <v>281.92</v>
      </c>
      <c r="H60" s="75">
        <v>0</v>
      </c>
      <c r="I60" s="75">
        <v>3088.44</v>
      </c>
      <c r="J60" s="75">
        <v>13.5</v>
      </c>
      <c r="K60" s="75">
        <v>3074.94</v>
      </c>
      <c r="L60" s="75">
        <v>0</v>
      </c>
    </row>
    <row r="61" spans="1:12" x14ac:dyDescent="0.25">
      <c r="A61" s="73" t="s">
        <v>598</v>
      </c>
      <c r="B61" s="74" t="s">
        <v>469</v>
      </c>
      <c r="C61" s="75">
        <v>0</v>
      </c>
      <c r="D61" s="75">
        <v>0</v>
      </c>
      <c r="E61" s="75">
        <v>0</v>
      </c>
      <c r="F61" s="75">
        <v>0</v>
      </c>
      <c r="G61" s="75">
        <v>7840.43</v>
      </c>
      <c r="H61" s="75">
        <v>0</v>
      </c>
      <c r="I61" s="75">
        <v>7840.43</v>
      </c>
      <c r="J61" s="75">
        <v>0</v>
      </c>
      <c r="K61" s="75">
        <v>7840.43</v>
      </c>
      <c r="L61" s="75">
        <v>0</v>
      </c>
    </row>
    <row r="62" spans="1:12" x14ac:dyDescent="0.25">
      <c r="A62" s="73" t="s">
        <v>599</v>
      </c>
      <c r="B62" s="74" t="s">
        <v>471</v>
      </c>
      <c r="C62" s="75">
        <v>0</v>
      </c>
      <c r="D62" s="75">
        <v>0</v>
      </c>
      <c r="E62" s="75">
        <v>731.85</v>
      </c>
      <c r="F62" s="75">
        <v>0</v>
      </c>
      <c r="G62" s="75">
        <v>0</v>
      </c>
      <c r="H62" s="75">
        <v>0</v>
      </c>
      <c r="I62" s="75">
        <v>731.85</v>
      </c>
      <c r="J62" s="75">
        <v>0</v>
      </c>
      <c r="K62" s="75">
        <v>731.85</v>
      </c>
      <c r="L62" s="75">
        <v>0</v>
      </c>
    </row>
    <row r="63" spans="1:12" x14ac:dyDescent="0.25">
      <c r="A63" s="73" t="s">
        <v>600</v>
      </c>
      <c r="B63" s="74" t="s">
        <v>601</v>
      </c>
      <c r="C63" s="75">
        <v>0</v>
      </c>
      <c r="D63" s="75">
        <v>0</v>
      </c>
      <c r="E63" s="75">
        <v>0</v>
      </c>
      <c r="F63" s="75">
        <v>2744.21</v>
      </c>
      <c r="G63" s="75">
        <v>0</v>
      </c>
      <c r="H63" s="75">
        <v>231.36</v>
      </c>
      <c r="I63" s="75">
        <v>0</v>
      </c>
      <c r="J63" s="75">
        <v>2975.57</v>
      </c>
      <c r="K63" s="75">
        <v>0</v>
      </c>
      <c r="L63" s="75">
        <v>2975.57</v>
      </c>
    </row>
    <row r="64" spans="1:12" x14ac:dyDescent="0.25">
      <c r="A64" s="73" t="s">
        <v>602</v>
      </c>
      <c r="B64" s="74" t="s">
        <v>603</v>
      </c>
      <c r="C64" s="75">
        <v>0</v>
      </c>
      <c r="D64" s="75">
        <v>0</v>
      </c>
      <c r="E64" s="75">
        <v>0</v>
      </c>
      <c r="F64" s="75">
        <v>937218.37</v>
      </c>
      <c r="G64" s="75">
        <v>0</v>
      </c>
      <c r="H64" s="75">
        <v>114137.82</v>
      </c>
      <c r="I64" s="75">
        <v>0</v>
      </c>
      <c r="J64" s="75">
        <v>1051356.19</v>
      </c>
      <c r="K64" s="75">
        <v>0</v>
      </c>
      <c r="L64" s="75">
        <v>1051356.19</v>
      </c>
    </row>
    <row r="65" spans="1:12" x14ac:dyDescent="0.25">
      <c r="A65" s="73" t="s">
        <v>604</v>
      </c>
      <c r="B65" s="74" t="s">
        <v>485</v>
      </c>
      <c r="C65" s="75">
        <v>0</v>
      </c>
      <c r="D65" s="75">
        <v>0</v>
      </c>
      <c r="E65" s="75">
        <v>0</v>
      </c>
      <c r="F65" s="75">
        <v>-2750</v>
      </c>
      <c r="G65" s="75">
        <v>0</v>
      </c>
      <c r="H65" s="75">
        <v>750</v>
      </c>
      <c r="I65" s="75">
        <v>3500</v>
      </c>
      <c r="J65" s="75">
        <v>1500</v>
      </c>
      <c r="K65" s="75">
        <v>0</v>
      </c>
      <c r="L65" s="75">
        <v>-2000</v>
      </c>
    </row>
    <row r="66" spans="1:12" x14ac:dyDescent="0.25">
      <c r="A66" s="73" t="s">
        <v>605</v>
      </c>
      <c r="B66" s="74" t="s">
        <v>487</v>
      </c>
      <c r="C66" s="75">
        <v>0</v>
      </c>
      <c r="D66" s="75">
        <v>0</v>
      </c>
      <c r="E66" s="75">
        <v>0</v>
      </c>
      <c r="F66" s="75">
        <v>3500</v>
      </c>
      <c r="G66" s="75">
        <v>0</v>
      </c>
      <c r="H66" s="75">
        <v>0</v>
      </c>
      <c r="I66" s="75">
        <v>0</v>
      </c>
      <c r="J66" s="75">
        <v>3500</v>
      </c>
      <c r="K66" s="75">
        <v>0</v>
      </c>
      <c r="L66" s="75">
        <v>3500</v>
      </c>
    </row>
    <row r="67" spans="1:12" x14ac:dyDescent="0.25">
      <c r="A67" s="73" t="s">
        <v>606</v>
      </c>
      <c r="B67" s="74" t="s">
        <v>489</v>
      </c>
      <c r="C67" s="75">
        <v>0</v>
      </c>
      <c r="D67" s="75">
        <v>0</v>
      </c>
      <c r="E67" s="75">
        <v>0</v>
      </c>
      <c r="F67" s="75">
        <v>3334.89</v>
      </c>
      <c r="G67" s="75">
        <v>0</v>
      </c>
      <c r="H67" s="75">
        <v>6600.25</v>
      </c>
      <c r="I67" s="75">
        <v>0</v>
      </c>
      <c r="J67" s="75">
        <v>9935.14</v>
      </c>
      <c r="K67" s="75">
        <v>0</v>
      </c>
      <c r="L67" s="75">
        <v>9935.14</v>
      </c>
    </row>
    <row r="68" spans="1:12" x14ac:dyDescent="0.25">
      <c r="A68" s="73" t="s">
        <v>607</v>
      </c>
      <c r="B68" s="74" t="s">
        <v>495</v>
      </c>
      <c r="C68" s="75">
        <v>0</v>
      </c>
      <c r="D68" s="75">
        <v>0</v>
      </c>
      <c r="E68" s="75">
        <v>0</v>
      </c>
      <c r="F68" s="75">
        <v>0.01</v>
      </c>
      <c r="G68" s="75">
        <v>0</v>
      </c>
      <c r="H68" s="75">
        <v>0</v>
      </c>
      <c r="I68" s="75">
        <v>0</v>
      </c>
      <c r="J68" s="75">
        <v>0.01</v>
      </c>
      <c r="K68" s="75">
        <v>0</v>
      </c>
      <c r="L68" s="75">
        <v>0.01</v>
      </c>
    </row>
    <row r="69" spans="1:12" x14ac:dyDescent="0.25">
      <c r="A69" s="73"/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x14ac:dyDescent="0.25">
      <c r="A70" s="73"/>
      <c r="B70" s="74"/>
      <c r="C70" s="75"/>
      <c r="D70" s="75"/>
      <c r="E70" s="75"/>
      <c r="F70" s="75"/>
      <c r="G70" s="75"/>
      <c r="H70" s="75"/>
      <c r="I70" s="75"/>
      <c r="J70" s="75"/>
      <c r="K70" s="75"/>
      <c r="L70" s="75"/>
    </row>
    <row r="71" spans="1:12" x14ac:dyDescent="0.25">
      <c r="A71" s="73"/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1:12" x14ac:dyDescent="0.25">
      <c r="A72" s="73"/>
      <c r="B72" s="74"/>
      <c r="C72" s="75"/>
      <c r="D72" s="75"/>
      <c r="E72" s="75"/>
      <c r="F72" s="75"/>
      <c r="G72" s="75"/>
      <c r="H72" s="75"/>
      <c r="I72" s="75"/>
      <c r="J72" s="75"/>
      <c r="K72" s="75"/>
      <c r="L72" s="75"/>
    </row>
    <row r="73" spans="1:12" x14ac:dyDescent="0.25">
      <c r="A73" s="73"/>
      <c r="B73" s="74"/>
      <c r="C73" s="75"/>
      <c r="D73" s="75"/>
      <c r="E73" s="75"/>
      <c r="F73" s="75"/>
      <c r="G73" s="75"/>
      <c r="H73" s="75"/>
      <c r="I73" s="75"/>
      <c r="J73" s="75"/>
      <c r="K73" s="75"/>
      <c r="L73" s="75"/>
    </row>
    <row r="74" spans="1:12" x14ac:dyDescent="0.25">
      <c r="A74" s="73"/>
      <c r="B74" s="74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 x14ac:dyDescent="0.25">
      <c r="A75" s="73"/>
      <c r="B75" s="74"/>
      <c r="C75" s="75"/>
      <c r="D75" s="75"/>
      <c r="E75" s="75"/>
      <c r="F75" s="75"/>
      <c r="G75" s="75"/>
      <c r="H75" s="75"/>
      <c r="I75" s="75"/>
      <c r="J75" s="75"/>
      <c r="K75" s="75"/>
      <c r="L75" s="75"/>
    </row>
    <row r="76" spans="1:12" x14ac:dyDescent="0.25">
      <c r="A76" s="73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</row>
    <row r="77" spans="1:12" x14ac:dyDescent="0.25">
      <c r="A77" s="73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</row>
    <row r="78" spans="1:12" x14ac:dyDescent="0.25">
      <c r="A78" s="73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</row>
    <row r="79" spans="1:12" x14ac:dyDescent="0.25">
      <c r="A79" s="73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</row>
    <row r="80" spans="1:12" x14ac:dyDescent="0.25">
      <c r="A80" s="73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</row>
    <row r="81" spans="1:12" x14ac:dyDescent="0.25">
      <c r="A81" s="73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x14ac:dyDescent="0.25">
      <c r="A82" s="73"/>
      <c r="B82" s="74"/>
      <c r="C82" s="75"/>
      <c r="D82" s="75"/>
      <c r="E82" s="75"/>
      <c r="F82" s="75"/>
      <c r="G82" s="75"/>
      <c r="H82" s="75"/>
      <c r="I82" s="75"/>
      <c r="J82" s="75"/>
      <c r="K82" s="75"/>
      <c r="L82" s="75"/>
    </row>
    <row r="83" spans="1:12" x14ac:dyDescent="0.25">
      <c r="A83" s="73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 x14ac:dyDescent="0.25">
      <c r="A84" s="73"/>
      <c r="B84" s="74"/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1:12" x14ac:dyDescent="0.25">
      <c r="A85" s="73"/>
      <c r="B85" s="74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2" x14ac:dyDescent="0.25">
      <c r="A86" s="73"/>
      <c r="B86" s="74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2" x14ac:dyDescent="0.25">
      <c r="A87" s="73"/>
      <c r="B87" s="74"/>
      <c r="C87" s="75"/>
      <c r="D87" s="75"/>
      <c r="E87" s="75"/>
      <c r="F87" s="75"/>
      <c r="G87" s="75"/>
      <c r="H87" s="75"/>
      <c r="I87" s="75"/>
      <c r="J87" s="75"/>
      <c r="K87" s="75"/>
      <c r="L87" s="75"/>
    </row>
    <row r="88" spans="1:12" x14ac:dyDescent="0.25">
      <c r="A88" s="73"/>
      <c r="B88" s="74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 x14ac:dyDescent="0.25">
      <c r="A89" s="73"/>
      <c r="B89" s="74"/>
      <c r="C89" s="75"/>
      <c r="D89" s="75"/>
      <c r="E89" s="75"/>
      <c r="F89" s="75"/>
      <c r="G89" s="75"/>
      <c r="H89" s="75"/>
      <c r="I89" s="75"/>
      <c r="J89" s="75"/>
      <c r="K89" s="75"/>
      <c r="L89" s="75"/>
    </row>
    <row r="90" spans="1:12" x14ac:dyDescent="0.25">
      <c r="A90" s="73"/>
      <c r="B90" s="74"/>
      <c r="C90" s="75"/>
      <c r="D90" s="75"/>
      <c r="E90" s="75"/>
      <c r="F90" s="75"/>
      <c r="G90" s="75"/>
      <c r="H90" s="75"/>
      <c r="I90" s="75"/>
      <c r="J90" s="75"/>
      <c r="K90" s="75"/>
      <c r="L90" s="75"/>
    </row>
    <row r="91" spans="1:12" x14ac:dyDescent="0.25">
      <c r="A91" s="73"/>
      <c r="B91" s="74"/>
      <c r="C91" s="75"/>
      <c r="D91" s="75"/>
      <c r="E91" s="75"/>
      <c r="F91" s="75"/>
      <c r="G91" s="75"/>
      <c r="H91" s="75"/>
      <c r="I91" s="75"/>
      <c r="J91" s="75"/>
      <c r="K91" s="75"/>
      <c r="L91" s="75"/>
    </row>
    <row r="92" spans="1:12" x14ac:dyDescent="0.25">
      <c r="A92" s="73"/>
      <c r="B92" s="74"/>
      <c r="C92" s="75"/>
      <c r="D92" s="75"/>
      <c r="E92" s="75"/>
      <c r="F92" s="75"/>
      <c r="G92" s="75"/>
      <c r="H92" s="75"/>
      <c r="I92" s="75"/>
      <c r="J92" s="75"/>
      <c r="K92" s="75"/>
      <c r="L92" s="75"/>
    </row>
    <row r="93" spans="1:12" x14ac:dyDescent="0.25">
      <c r="A93" s="73"/>
      <c r="B93" s="74"/>
      <c r="C93" s="75"/>
      <c r="D93" s="75"/>
      <c r="E93" s="75"/>
      <c r="F93" s="75"/>
      <c r="G93" s="75"/>
      <c r="H93" s="75"/>
      <c r="I93" s="75"/>
      <c r="J93" s="75"/>
      <c r="K93" s="75"/>
      <c r="L93" s="75"/>
    </row>
    <row r="94" spans="1:12" x14ac:dyDescent="0.25">
      <c r="A94" s="73"/>
      <c r="B94" s="74"/>
      <c r="C94" s="75"/>
      <c r="D94" s="75"/>
      <c r="E94" s="75"/>
      <c r="F94" s="75"/>
      <c r="G94" s="75"/>
      <c r="H94" s="75"/>
      <c r="I94" s="75"/>
      <c r="J94" s="75"/>
      <c r="K94" s="75"/>
      <c r="L94" s="75"/>
    </row>
    <row r="95" spans="1:12" x14ac:dyDescent="0.25">
      <c r="A95" s="73"/>
      <c r="B95" s="74"/>
      <c r="C95" s="75"/>
      <c r="D95" s="75"/>
      <c r="E95" s="75"/>
      <c r="F95" s="75"/>
      <c r="G95" s="75"/>
      <c r="H95" s="75"/>
      <c r="I95" s="75"/>
      <c r="J95" s="75"/>
      <c r="K95" s="75"/>
      <c r="L95" s="75"/>
    </row>
    <row r="96" spans="1:12" x14ac:dyDescent="0.25">
      <c r="A96" s="73"/>
      <c r="B96" s="74"/>
      <c r="C96" s="75"/>
      <c r="D96" s="75"/>
      <c r="E96" s="75"/>
      <c r="F96" s="75"/>
      <c r="G96" s="75"/>
      <c r="H96" s="75"/>
      <c r="I96" s="75"/>
      <c r="J96" s="75"/>
      <c r="K96" s="75"/>
      <c r="L96" s="75"/>
    </row>
    <row r="97" spans="1:12" x14ac:dyDescent="0.25">
      <c r="A97" s="73"/>
      <c r="B97" s="74"/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1:12" x14ac:dyDescent="0.25">
      <c r="A98" s="73"/>
      <c r="B98" s="74"/>
      <c r="C98" s="75"/>
      <c r="D98" s="75"/>
      <c r="E98" s="75"/>
      <c r="F98" s="75"/>
      <c r="G98" s="75"/>
      <c r="H98" s="75"/>
      <c r="I98" s="75"/>
      <c r="J98" s="75"/>
      <c r="K98" s="75"/>
      <c r="L98" s="75"/>
    </row>
    <row r="99" spans="1:12" x14ac:dyDescent="0.25">
      <c r="A99" s="73"/>
      <c r="B99" s="74"/>
      <c r="C99" s="75"/>
      <c r="D99" s="75"/>
      <c r="E99" s="75"/>
      <c r="F99" s="75"/>
      <c r="G99" s="75"/>
      <c r="H99" s="75"/>
      <c r="I99" s="75"/>
      <c r="J99" s="75"/>
      <c r="K99" s="75"/>
      <c r="L99" s="75"/>
    </row>
    <row r="100" spans="1:12" x14ac:dyDescent="0.25">
      <c r="A100" s="73"/>
      <c r="B100" s="74"/>
      <c r="C100" s="75"/>
      <c r="D100" s="75"/>
      <c r="E100" s="75"/>
      <c r="F100" s="75"/>
      <c r="G100" s="75"/>
      <c r="H100" s="75"/>
      <c r="I100" s="75"/>
      <c r="J100" s="75"/>
      <c r="K100" s="75"/>
      <c r="L100" s="75"/>
    </row>
    <row r="101" spans="1:12" x14ac:dyDescent="0.25">
      <c r="A101" s="73"/>
      <c r="B101" s="74"/>
      <c r="C101" s="75"/>
      <c r="D101" s="75"/>
      <c r="E101" s="75"/>
      <c r="F101" s="75"/>
      <c r="G101" s="75"/>
      <c r="H101" s="75"/>
      <c r="I101" s="75"/>
      <c r="J101" s="75"/>
      <c r="K101" s="75"/>
      <c r="L101" s="75"/>
    </row>
    <row r="102" spans="1:12" x14ac:dyDescent="0.25">
      <c r="A102" s="73"/>
      <c r="B102" s="74"/>
      <c r="C102" s="75"/>
      <c r="D102" s="75"/>
      <c r="E102" s="75"/>
      <c r="F102" s="75"/>
      <c r="G102" s="75"/>
      <c r="H102" s="75"/>
      <c r="I102" s="75"/>
      <c r="J102" s="75"/>
      <c r="K102" s="75"/>
      <c r="L102" s="75"/>
    </row>
    <row r="103" spans="1:12" x14ac:dyDescent="0.25">
      <c r="A103" s="73"/>
      <c r="B103" s="74"/>
      <c r="C103" s="75"/>
      <c r="D103" s="75"/>
      <c r="E103" s="75"/>
      <c r="F103" s="75"/>
      <c r="G103" s="75"/>
      <c r="H103" s="75"/>
      <c r="I103" s="75"/>
      <c r="J103" s="75"/>
      <c r="K103" s="75"/>
      <c r="L103" s="75"/>
    </row>
    <row r="104" spans="1:12" x14ac:dyDescent="0.25">
      <c r="A104" s="73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75"/>
    </row>
    <row r="105" spans="1:12" x14ac:dyDescent="0.25">
      <c r="A105" s="73"/>
      <c r="B105" s="74"/>
      <c r="C105" s="75"/>
      <c r="D105" s="75"/>
      <c r="E105" s="75"/>
      <c r="F105" s="75"/>
      <c r="G105" s="75"/>
      <c r="H105" s="75"/>
      <c r="I105" s="75"/>
      <c r="J105" s="75"/>
      <c r="K105" s="75"/>
      <c r="L105" s="75"/>
    </row>
    <row r="106" spans="1:12" x14ac:dyDescent="0.25">
      <c r="A106" s="73"/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75"/>
    </row>
    <row r="107" spans="1:12" x14ac:dyDescent="0.25">
      <c r="A107" s="73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75"/>
    </row>
    <row r="108" spans="1:12" x14ac:dyDescent="0.25">
      <c r="A108" s="73"/>
      <c r="B108" s="74"/>
      <c r="C108" s="75"/>
      <c r="D108" s="75"/>
      <c r="E108" s="75"/>
      <c r="F108" s="75"/>
      <c r="G108" s="75"/>
      <c r="H108" s="75"/>
      <c r="I108" s="75"/>
      <c r="J108" s="75"/>
      <c r="K108" s="75"/>
      <c r="L108" s="75"/>
    </row>
    <row r="109" spans="1:12" x14ac:dyDescent="0.25">
      <c r="A109" s="73"/>
      <c r="B109" s="74"/>
      <c r="C109" s="75"/>
      <c r="D109" s="75"/>
      <c r="E109" s="75"/>
      <c r="F109" s="75"/>
      <c r="G109" s="75"/>
      <c r="H109" s="75"/>
      <c r="I109" s="75"/>
      <c r="J109" s="75"/>
      <c r="K109" s="75"/>
      <c r="L109" s="75"/>
    </row>
    <row r="110" spans="1:12" x14ac:dyDescent="0.25">
      <c r="A110" s="73"/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75"/>
    </row>
    <row r="111" spans="1:12" x14ac:dyDescent="0.25">
      <c r="A111" s="73"/>
      <c r="B111" s="74"/>
      <c r="C111" s="75"/>
      <c r="D111" s="75"/>
      <c r="E111" s="75"/>
      <c r="F111" s="75"/>
      <c r="G111" s="75"/>
      <c r="H111" s="75"/>
      <c r="I111" s="75"/>
      <c r="J111" s="75"/>
      <c r="K111" s="75"/>
      <c r="L111" s="75"/>
    </row>
    <row r="112" spans="1:12" x14ac:dyDescent="0.25">
      <c r="A112" s="73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1:12" x14ac:dyDescent="0.25">
      <c r="A113" s="73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75"/>
    </row>
    <row r="114" spans="1:12" x14ac:dyDescent="0.25">
      <c r="A114" s="73"/>
      <c r="B114" s="74"/>
      <c r="C114" s="75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1:12" x14ac:dyDescent="0.25">
      <c r="A115" s="73"/>
      <c r="B115" s="74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 x14ac:dyDescent="0.25">
      <c r="A116" s="73"/>
      <c r="B116" s="74"/>
      <c r="C116" s="75"/>
      <c r="D116" s="75"/>
      <c r="E116" s="75"/>
      <c r="F116" s="75"/>
      <c r="G116" s="75"/>
      <c r="H116" s="75"/>
      <c r="I116" s="75"/>
      <c r="J116" s="75"/>
      <c r="K116" s="75"/>
      <c r="L116" s="75"/>
    </row>
    <row r="117" spans="1:12" x14ac:dyDescent="0.25">
      <c r="A117" s="73"/>
      <c r="B117" s="74"/>
      <c r="C117" s="75"/>
      <c r="D117" s="75"/>
      <c r="E117" s="75"/>
      <c r="F117" s="75"/>
      <c r="G117" s="75"/>
      <c r="H117" s="75"/>
      <c r="I117" s="75"/>
      <c r="J117" s="75"/>
      <c r="K117" s="75"/>
      <c r="L117" s="75"/>
    </row>
    <row r="118" spans="1:12" x14ac:dyDescent="0.25">
      <c r="A118" s="73"/>
      <c r="B118" s="74"/>
      <c r="C118" s="75"/>
      <c r="D118" s="75"/>
      <c r="E118" s="75"/>
      <c r="F118" s="75"/>
      <c r="G118" s="75"/>
      <c r="H118" s="75"/>
      <c r="I118" s="75"/>
      <c r="J118" s="75"/>
      <c r="K118" s="75"/>
      <c r="L118" s="75"/>
    </row>
    <row r="119" spans="1:12" x14ac:dyDescent="0.25">
      <c r="A119" s="73"/>
      <c r="B119" s="74"/>
      <c r="C119" s="75"/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1:12" x14ac:dyDescent="0.25">
      <c r="A120" s="73"/>
      <c r="B120" s="74"/>
      <c r="C120" s="75"/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 x14ac:dyDescent="0.25">
      <c r="A121" s="73"/>
      <c r="B121" s="74"/>
      <c r="C121" s="75"/>
      <c r="D121" s="75"/>
      <c r="E121" s="75"/>
      <c r="F121" s="75"/>
      <c r="G121" s="75"/>
      <c r="H121" s="75"/>
      <c r="I121" s="75"/>
      <c r="J121" s="75"/>
      <c r="K121" s="75"/>
      <c r="L121" s="75"/>
    </row>
    <row r="122" spans="1:12" x14ac:dyDescent="0.25">
      <c r="A122" s="73"/>
      <c r="B122" s="74"/>
      <c r="C122" s="75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1:12" x14ac:dyDescent="0.25">
      <c r="A123" s="73"/>
      <c r="B123" s="74"/>
      <c r="C123" s="75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1:12" x14ac:dyDescent="0.25">
      <c r="A124" s="73"/>
      <c r="B124" s="74"/>
      <c r="C124" s="75"/>
      <c r="D124" s="75"/>
      <c r="E124" s="75"/>
      <c r="F124" s="75"/>
      <c r="G124" s="75"/>
      <c r="H124" s="75"/>
      <c r="I124" s="75"/>
      <c r="J124" s="75"/>
      <c r="K124" s="75"/>
      <c r="L124" s="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45"/>
  <sheetViews>
    <sheetView topLeftCell="A121" workbookViewId="0">
      <selection activeCell="B2" sqref="B2"/>
    </sheetView>
  </sheetViews>
  <sheetFormatPr defaultColWidth="9.140625" defaultRowHeight="15" x14ac:dyDescent="0.25"/>
  <cols>
    <col min="1" max="1" width="16.5703125" style="76" customWidth="1"/>
    <col min="2" max="2" width="46.7109375" style="77" customWidth="1"/>
    <col min="3" max="12" width="15.28515625" style="78" bestFit="1" customWidth="1"/>
    <col min="13" max="16384" width="9.140625" style="72"/>
  </cols>
  <sheetData>
    <row r="1" spans="1:12" ht="22.5" x14ac:dyDescent="0.25">
      <c r="A1" s="82" t="s">
        <v>129</v>
      </c>
      <c r="B1" s="83" t="s">
        <v>130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163</v>
      </c>
      <c r="B2" s="74" t="s">
        <v>164</v>
      </c>
      <c r="C2" s="75">
        <v>25480.799999999999</v>
      </c>
      <c r="D2" s="75">
        <v>0</v>
      </c>
      <c r="E2" s="75">
        <v>25480.799999999999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25480.799999999999</v>
      </c>
      <c r="L2" s="75">
        <v>0</v>
      </c>
    </row>
    <row r="3" spans="1:12" x14ac:dyDescent="0.25">
      <c r="A3" s="73" t="s">
        <v>496</v>
      </c>
      <c r="B3" s="74" t="s">
        <v>28</v>
      </c>
      <c r="C3" s="75">
        <v>182060.51</v>
      </c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182060.51</v>
      </c>
      <c r="K3" s="75">
        <v>0</v>
      </c>
      <c r="L3" s="75">
        <v>0</v>
      </c>
    </row>
    <row r="4" spans="1:12" x14ac:dyDescent="0.25">
      <c r="A4" s="73" t="s">
        <v>165</v>
      </c>
      <c r="B4" s="74" t="s">
        <v>166</v>
      </c>
      <c r="C4" s="75">
        <v>0</v>
      </c>
      <c r="D4" s="75">
        <v>0</v>
      </c>
      <c r="E4" s="75">
        <v>50914.79</v>
      </c>
      <c r="F4" s="75">
        <v>0</v>
      </c>
      <c r="G4" s="75">
        <v>0</v>
      </c>
      <c r="H4" s="75">
        <v>0</v>
      </c>
      <c r="I4" s="75">
        <v>50914.79</v>
      </c>
      <c r="J4" s="75">
        <v>0</v>
      </c>
      <c r="K4" s="75">
        <v>50914.79</v>
      </c>
      <c r="L4" s="75">
        <v>0</v>
      </c>
    </row>
    <row r="5" spans="1:12" x14ac:dyDescent="0.25">
      <c r="A5" s="73" t="s">
        <v>167</v>
      </c>
      <c r="B5" s="74" t="s">
        <v>168</v>
      </c>
      <c r="C5" s="75">
        <v>0</v>
      </c>
      <c r="D5" s="75">
        <v>0</v>
      </c>
      <c r="E5" s="75">
        <v>112584.61</v>
      </c>
      <c r="F5" s="75">
        <v>0</v>
      </c>
      <c r="G5" s="75">
        <v>0</v>
      </c>
      <c r="H5" s="75">
        <v>0</v>
      </c>
      <c r="I5" s="75">
        <v>112584.61</v>
      </c>
      <c r="J5" s="75">
        <v>0</v>
      </c>
      <c r="K5" s="75">
        <v>112584.61</v>
      </c>
      <c r="L5" s="75">
        <v>0</v>
      </c>
    </row>
    <row r="6" spans="1:12" x14ac:dyDescent="0.25">
      <c r="A6" s="73" t="s">
        <v>169</v>
      </c>
      <c r="B6" s="74" t="s">
        <v>170</v>
      </c>
      <c r="C6" s="75">
        <v>137118.89000000001</v>
      </c>
      <c r="D6" s="75">
        <v>0</v>
      </c>
      <c r="E6" s="75">
        <v>137118.89000000001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137118.89000000001</v>
      </c>
      <c r="L6" s="75">
        <v>0</v>
      </c>
    </row>
    <row r="7" spans="1:12" x14ac:dyDescent="0.25">
      <c r="A7" s="73" t="s">
        <v>173</v>
      </c>
      <c r="B7" s="74" t="s">
        <v>174</v>
      </c>
      <c r="C7" s="75">
        <v>8076.62</v>
      </c>
      <c r="D7" s="75">
        <v>0</v>
      </c>
      <c r="E7" s="75">
        <v>8076.62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8076.62</v>
      </c>
      <c r="L7" s="75">
        <v>0</v>
      </c>
    </row>
    <row r="8" spans="1:12" x14ac:dyDescent="0.25">
      <c r="A8" s="73" t="s">
        <v>177</v>
      </c>
      <c r="B8" s="74" t="s">
        <v>178</v>
      </c>
      <c r="C8" s="75">
        <v>28718.19</v>
      </c>
      <c r="D8" s="75">
        <v>0</v>
      </c>
      <c r="E8" s="75">
        <v>28718.19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28718.19</v>
      </c>
      <c r="L8" s="75">
        <v>0</v>
      </c>
    </row>
    <row r="9" spans="1:12" x14ac:dyDescent="0.25">
      <c r="A9" s="73" t="s">
        <v>189</v>
      </c>
      <c r="B9" s="74" t="s">
        <v>190</v>
      </c>
      <c r="C9" s="75">
        <v>0</v>
      </c>
      <c r="D9" s="75">
        <v>0</v>
      </c>
      <c r="E9" s="75">
        <v>25350</v>
      </c>
      <c r="F9" s="75">
        <v>0</v>
      </c>
      <c r="G9" s="75">
        <v>0</v>
      </c>
      <c r="H9" s="75">
        <v>0</v>
      </c>
      <c r="I9" s="75">
        <v>25350</v>
      </c>
      <c r="J9" s="75">
        <v>0</v>
      </c>
      <c r="K9" s="75">
        <v>25350</v>
      </c>
      <c r="L9" s="75">
        <v>0</v>
      </c>
    </row>
    <row r="10" spans="1:12" x14ac:dyDescent="0.25">
      <c r="A10" s="73" t="s">
        <v>191</v>
      </c>
      <c r="B10" s="74" t="s">
        <v>192</v>
      </c>
      <c r="C10" s="75">
        <v>0</v>
      </c>
      <c r="D10" s="75">
        <v>0</v>
      </c>
      <c r="E10" s="75">
        <v>9068</v>
      </c>
      <c r="F10" s="75">
        <v>0</v>
      </c>
      <c r="G10" s="75">
        <v>0</v>
      </c>
      <c r="H10" s="75">
        <v>0</v>
      </c>
      <c r="I10" s="75">
        <v>9068</v>
      </c>
      <c r="J10" s="75">
        <v>0</v>
      </c>
      <c r="K10" s="75">
        <v>9068</v>
      </c>
      <c r="L10" s="75">
        <v>0</v>
      </c>
    </row>
    <row r="11" spans="1:12" x14ac:dyDescent="0.25">
      <c r="A11" s="73" t="s">
        <v>195</v>
      </c>
      <c r="B11" s="74" t="s">
        <v>196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15856.89</v>
      </c>
      <c r="J11" s="75">
        <v>15856.89</v>
      </c>
      <c r="K11" s="75">
        <v>0</v>
      </c>
      <c r="L11" s="75">
        <v>0</v>
      </c>
    </row>
    <row r="12" spans="1:12" x14ac:dyDescent="0.25">
      <c r="A12" s="73" t="s">
        <v>197</v>
      </c>
      <c r="B12" s="74" t="s">
        <v>198</v>
      </c>
      <c r="C12" s="75">
        <v>0</v>
      </c>
      <c r="D12" s="75">
        <v>11149</v>
      </c>
      <c r="E12" s="75">
        <v>0</v>
      </c>
      <c r="F12" s="75">
        <v>16988.349999999999</v>
      </c>
      <c r="G12" s="75">
        <v>0</v>
      </c>
      <c r="H12" s="75">
        <v>530.85</v>
      </c>
      <c r="I12" s="75">
        <v>0</v>
      </c>
      <c r="J12" s="75">
        <v>6370.2</v>
      </c>
      <c r="K12" s="75">
        <v>0</v>
      </c>
      <c r="L12" s="75">
        <v>17519.2</v>
      </c>
    </row>
    <row r="13" spans="1:12" x14ac:dyDescent="0.25">
      <c r="A13" s="73" t="s">
        <v>199</v>
      </c>
      <c r="B13" s="74" t="s">
        <v>200</v>
      </c>
      <c r="C13" s="75">
        <v>0</v>
      </c>
      <c r="D13" s="75">
        <v>29427</v>
      </c>
      <c r="E13" s="75">
        <v>0</v>
      </c>
      <c r="F13" s="75">
        <v>36260.06</v>
      </c>
      <c r="G13" s="75">
        <v>0</v>
      </c>
      <c r="H13" s="75">
        <v>1342.04</v>
      </c>
      <c r="I13" s="75">
        <v>0</v>
      </c>
      <c r="J13" s="75">
        <v>8175.1</v>
      </c>
      <c r="K13" s="75">
        <v>0</v>
      </c>
      <c r="L13" s="75">
        <v>37602.1</v>
      </c>
    </row>
    <row r="14" spans="1:12" x14ac:dyDescent="0.25">
      <c r="A14" s="73" t="s">
        <v>201</v>
      </c>
      <c r="B14" s="74" t="s">
        <v>202</v>
      </c>
      <c r="C14" s="75">
        <v>0</v>
      </c>
      <c r="D14" s="75">
        <v>79806.149999999994</v>
      </c>
      <c r="E14" s="75">
        <v>0</v>
      </c>
      <c r="F14" s="75">
        <v>102985.86</v>
      </c>
      <c r="G14" s="75">
        <v>0</v>
      </c>
      <c r="H14" s="75">
        <v>1264.26</v>
      </c>
      <c r="I14" s="75">
        <v>0</v>
      </c>
      <c r="J14" s="75">
        <v>24443.97</v>
      </c>
      <c r="K14" s="75">
        <v>0</v>
      </c>
      <c r="L14" s="75">
        <v>104250.12</v>
      </c>
    </row>
    <row r="15" spans="1:12" x14ac:dyDescent="0.25">
      <c r="A15" s="73" t="s">
        <v>205</v>
      </c>
      <c r="B15" s="74" t="s">
        <v>206</v>
      </c>
      <c r="C15" s="75">
        <v>0</v>
      </c>
      <c r="D15" s="75">
        <v>5338.36</v>
      </c>
      <c r="E15" s="75">
        <v>0</v>
      </c>
      <c r="F15" s="75">
        <v>6593.79</v>
      </c>
      <c r="G15" s="75">
        <v>0</v>
      </c>
      <c r="H15" s="75">
        <v>114.17</v>
      </c>
      <c r="I15" s="75">
        <v>0</v>
      </c>
      <c r="J15" s="75">
        <v>1369.6</v>
      </c>
      <c r="K15" s="75">
        <v>0</v>
      </c>
      <c r="L15" s="75">
        <v>6707.96</v>
      </c>
    </row>
    <row r="16" spans="1:12" x14ac:dyDescent="0.25">
      <c r="A16" s="73" t="s">
        <v>209</v>
      </c>
      <c r="B16" s="74" t="s">
        <v>210</v>
      </c>
      <c r="C16" s="75">
        <v>0</v>
      </c>
      <c r="D16" s="75">
        <v>1219</v>
      </c>
      <c r="E16" s="75">
        <v>0</v>
      </c>
      <c r="F16" s="75">
        <v>5779.6</v>
      </c>
      <c r="G16" s="75">
        <v>0</v>
      </c>
      <c r="H16" s="75">
        <v>414.6</v>
      </c>
      <c r="I16" s="75">
        <v>0</v>
      </c>
      <c r="J16" s="75">
        <v>4975.2</v>
      </c>
      <c r="K16" s="75">
        <v>0</v>
      </c>
      <c r="L16" s="75">
        <v>6194.2</v>
      </c>
    </row>
    <row r="17" spans="1:12" x14ac:dyDescent="0.25">
      <c r="A17" s="73" t="s">
        <v>221</v>
      </c>
      <c r="B17" s="74" t="s">
        <v>222</v>
      </c>
      <c r="C17" s="75">
        <v>97.57</v>
      </c>
      <c r="D17" s="75">
        <v>0</v>
      </c>
      <c r="E17" s="75">
        <v>0</v>
      </c>
      <c r="F17" s="75">
        <v>0</v>
      </c>
      <c r="G17" s="75">
        <v>133.91</v>
      </c>
      <c r="H17" s="75">
        <v>0</v>
      </c>
      <c r="I17" s="75">
        <v>133.91</v>
      </c>
      <c r="J17" s="75">
        <v>97.57</v>
      </c>
      <c r="K17" s="75">
        <v>133.91</v>
      </c>
      <c r="L17" s="75">
        <v>0</v>
      </c>
    </row>
    <row r="18" spans="1:12" x14ac:dyDescent="0.25">
      <c r="A18" s="73" t="s">
        <v>223</v>
      </c>
      <c r="B18" s="74" t="s">
        <v>224</v>
      </c>
      <c r="C18" s="75">
        <v>0</v>
      </c>
      <c r="D18" s="75">
        <v>0</v>
      </c>
      <c r="E18" s="75">
        <v>800</v>
      </c>
      <c r="F18" s="75">
        <v>0</v>
      </c>
      <c r="G18" s="75">
        <v>0</v>
      </c>
      <c r="H18" s="75">
        <v>0</v>
      </c>
      <c r="I18" s="75">
        <v>800</v>
      </c>
      <c r="J18" s="75">
        <v>0</v>
      </c>
      <c r="K18" s="75">
        <v>800</v>
      </c>
      <c r="L18" s="75">
        <v>0</v>
      </c>
    </row>
    <row r="19" spans="1:12" x14ac:dyDescent="0.25">
      <c r="A19" s="73" t="s">
        <v>225</v>
      </c>
      <c r="B19" s="74" t="s">
        <v>226</v>
      </c>
      <c r="C19" s="75">
        <v>0</v>
      </c>
      <c r="D19" s="75">
        <v>0</v>
      </c>
      <c r="E19" s="75">
        <v>3500</v>
      </c>
      <c r="F19" s="75">
        <v>0</v>
      </c>
      <c r="G19" s="75">
        <v>0</v>
      </c>
      <c r="H19" s="75">
        <v>0</v>
      </c>
      <c r="I19" s="75">
        <v>3500</v>
      </c>
      <c r="J19" s="75">
        <v>0</v>
      </c>
      <c r="K19" s="75">
        <v>3500</v>
      </c>
      <c r="L19" s="75">
        <v>0</v>
      </c>
    </row>
    <row r="20" spans="1:12" x14ac:dyDescent="0.25">
      <c r="A20" s="76" t="s">
        <v>227</v>
      </c>
      <c r="B20" s="77" t="s">
        <v>228</v>
      </c>
      <c r="C20" s="78">
        <v>0</v>
      </c>
      <c r="D20" s="78">
        <v>0</v>
      </c>
      <c r="E20" s="78">
        <v>0</v>
      </c>
      <c r="F20" s="78">
        <v>38.450000000000003</v>
      </c>
      <c r="G20" s="78">
        <v>51226.11</v>
      </c>
      <c r="H20" s="78">
        <v>51187.66</v>
      </c>
      <c r="I20" s="78">
        <v>633174.93000000005</v>
      </c>
      <c r="J20" s="78">
        <v>633174.93000000005</v>
      </c>
      <c r="K20" s="78">
        <v>0</v>
      </c>
      <c r="L20" s="78">
        <v>0</v>
      </c>
    </row>
    <row r="21" spans="1:12" x14ac:dyDescent="0.25">
      <c r="A21" s="76" t="s">
        <v>229</v>
      </c>
      <c r="B21" s="77" t="s">
        <v>230</v>
      </c>
      <c r="C21" s="78">
        <v>200245.61</v>
      </c>
      <c r="D21" s="78">
        <v>0</v>
      </c>
      <c r="E21" s="78">
        <v>219876.41</v>
      </c>
      <c r="F21" s="78">
        <v>0</v>
      </c>
      <c r="G21" s="78">
        <v>53213.2</v>
      </c>
      <c r="H21" s="78">
        <v>64549.75</v>
      </c>
      <c r="I21" s="78">
        <v>652662.96</v>
      </c>
      <c r="J21" s="78">
        <v>644368.71</v>
      </c>
      <c r="K21" s="78">
        <v>208539.86</v>
      </c>
      <c r="L21" s="78">
        <v>0</v>
      </c>
    </row>
    <row r="22" spans="1:12" x14ac:dyDescent="0.25">
      <c r="A22" s="76" t="s">
        <v>231</v>
      </c>
      <c r="B22" s="77" t="s">
        <v>232</v>
      </c>
      <c r="C22" s="78">
        <v>28402.35</v>
      </c>
      <c r="D22" s="78">
        <v>0</v>
      </c>
      <c r="E22" s="78">
        <v>38183.69</v>
      </c>
      <c r="F22" s="78">
        <v>0</v>
      </c>
      <c r="G22" s="78">
        <v>21639.11</v>
      </c>
      <c r="H22" s="78">
        <v>18146.150000000001</v>
      </c>
      <c r="I22" s="78">
        <v>167545.5</v>
      </c>
      <c r="J22" s="78">
        <v>154271.20000000001</v>
      </c>
      <c r="K22" s="78">
        <v>41676.65</v>
      </c>
      <c r="L22" s="78">
        <v>0</v>
      </c>
    </row>
    <row r="23" spans="1:12" x14ac:dyDescent="0.25">
      <c r="A23" s="76" t="s">
        <v>233</v>
      </c>
      <c r="B23" s="77" t="s">
        <v>234</v>
      </c>
      <c r="C23" s="78">
        <v>8112.95</v>
      </c>
      <c r="D23" s="78">
        <v>0</v>
      </c>
      <c r="E23" s="78">
        <v>2847.86</v>
      </c>
      <c r="F23" s="78">
        <v>0</v>
      </c>
      <c r="G23" s="78">
        <v>2696.66</v>
      </c>
      <c r="H23" s="78">
        <v>766.96</v>
      </c>
      <c r="I23" s="78">
        <v>7819.06</v>
      </c>
      <c r="J23" s="78">
        <v>11154.45</v>
      </c>
      <c r="K23" s="78">
        <v>4777.5600000000004</v>
      </c>
      <c r="L23" s="78">
        <v>0</v>
      </c>
    </row>
    <row r="24" spans="1:12" x14ac:dyDescent="0.25">
      <c r="A24" s="76" t="s">
        <v>235</v>
      </c>
      <c r="B24" s="77" t="s">
        <v>236</v>
      </c>
      <c r="C24" s="78">
        <v>7579.64</v>
      </c>
      <c r="D24" s="78">
        <v>0</v>
      </c>
      <c r="E24" s="78">
        <v>409.86</v>
      </c>
      <c r="F24" s="78">
        <v>0</v>
      </c>
      <c r="G24" s="78">
        <v>83245.09</v>
      </c>
      <c r="H24" s="78">
        <v>75628.570000000007</v>
      </c>
      <c r="I24" s="78">
        <v>716037.31</v>
      </c>
      <c r="J24" s="78">
        <v>715590.57</v>
      </c>
      <c r="K24" s="78">
        <v>8026.38</v>
      </c>
      <c r="L24" s="78">
        <v>0</v>
      </c>
    </row>
    <row r="25" spans="1:12" x14ac:dyDescent="0.25">
      <c r="A25" s="76" t="s">
        <v>237</v>
      </c>
      <c r="B25" s="77" t="s">
        <v>238</v>
      </c>
      <c r="C25" s="78">
        <v>585</v>
      </c>
      <c r="D25" s="78">
        <v>0</v>
      </c>
      <c r="E25" s="78">
        <v>675.75</v>
      </c>
      <c r="F25" s="78">
        <v>0</v>
      </c>
      <c r="G25" s="78">
        <v>425</v>
      </c>
      <c r="H25" s="78">
        <v>293.25</v>
      </c>
      <c r="I25" s="78">
        <v>4181.75</v>
      </c>
      <c r="J25" s="78">
        <v>3959.25</v>
      </c>
      <c r="K25" s="78">
        <v>807.5</v>
      </c>
      <c r="L25" s="78">
        <v>0</v>
      </c>
    </row>
    <row r="26" spans="1:12" x14ac:dyDescent="0.25">
      <c r="A26" s="76" t="s">
        <v>239</v>
      </c>
      <c r="B26" s="77" t="s">
        <v>240</v>
      </c>
      <c r="C26" s="78">
        <v>61.28</v>
      </c>
      <c r="D26" s="78">
        <v>0</v>
      </c>
      <c r="E26" s="78">
        <v>15.32</v>
      </c>
      <c r="F26" s="78">
        <v>0</v>
      </c>
      <c r="G26" s="78">
        <v>383</v>
      </c>
      <c r="H26" s="78">
        <v>26.81</v>
      </c>
      <c r="I26" s="78">
        <v>1149</v>
      </c>
      <c r="J26" s="78">
        <v>838.77</v>
      </c>
      <c r="K26" s="78">
        <v>371.51</v>
      </c>
      <c r="L26" s="78">
        <v>0</v>
      </c>
    </row>
    <row r="27" spans="1:12" x14ac:dyDescent="0.25">
      <c r="A27" s="76" t="s">
        <v>241</v>
      </c>
      <c r="B27" s="77" t="s">
        <v>242</v>
      </c>
      <c r="C27" s="78">
        <v>-24342.27</v>
      </c>
      <c r="D27" s="78">
        <v>0</v>
      </c>
      <c r="E27" s="78">
        <v>-25156.75</v>
      </c>
      <c r="F27" s="78">
        <v>0</v>
      </c>
      <c r="G27" s="78">
        <v>106054.75</v>
      </c>
      <c r="H27" s="78">
        <v>104228.17</v>
      </c>
      <c r="I27" s="78">
        <v>925863.52</v>
      </c>
      <c r="J27" s="78">
        <v>924851.42</v>
      </c>
      <c r="K27" s="78">
        <v>-23330.17</v>
      </c>
      <c r="L27" s="78">
        <v>0</v>
      </c>
    </row>
    <row r="28" spans="1:12" x14ac:dyDescent="0.25">
      <c r="A28" s="76" t="s">
        <v>243</v>
      </c>
      <c r="B28" s="77" t="s">
        <v>244</v>
      </c>
      <c r="C28" s="78">
        <v>0</v>
      </c>
      <c r="D28" s="78">
        <v>0</v>
      </c>
      <c r="E28" s="78">
        <v>0</v>
      </c>
      <c r="F28" s="78">
        <v>0</v>
      </c>
      <c r="G28" s="78">
        <v>63640</v>
      </c>
      <c r="H28" s="78">
        <v>63640</v>
      </c>
      <c r="I28" s="78">
        <v>606265</v>
      </c>
      <c r="J28" s="78">
        <v>606265</v>
      </c>
      <c r="K28" s="78">
        <v>0</v>
      </c>
      <c r="L28" s="78">
        <v>0</v>
      </c>
    </row>
    <row r="29" spans="1:12" x14ac:dyDescent="0.25">
      <c r="A29" s="76" t="s">
        <v>245</v>
      </c>
      <c r="B29" s="77" t="s">
        <v>246</v>
      </c>
      <c r="C29" s="78">
        <v>7556.66</v>
      </c>
      <c r="D29" s="78">
        <v>0</v>
      </c>
      <c r="E29" s="78">
        <v>4971.83</v>
      </c>
      <c r="F29" s="78">
        <v>0</v>
      </c>
      <c r="G29" s="78">
        <v>17038.14</v>
      </c>
      <c r="H29" s="78">
        <v>20730.34</v>
      </c>
      <c r="I29" s="78">
        <v>130638.7</v>
      </c>
      <c r="J29" s="78">
        <v>136915.73000000001</v>
      </c>
      <c r="K29" s="78">
        <v>1279.6300000000001</v>
      </c>
      <c r="L29" s="78">
        <v>0</v>
      </c>
    </row>
    <row r="30" spans="1:12" x14ac:dyDescent="0.25">
      <c r="A30" s="76" t="s">
        <v>247</v>
      </c>
      <c r="B30" s="77" t="s">
        <v>248</v>
      </c>
      <c r="C30" s="78">
        <v>142.38999999999999</v>
      </c>
      <c r="D30" s="78">
        <v>0</v>
      </c>
      <c r="E30" s="78">
        <v>390.56</v>
      </c>
      <c r="F30" s="78">
        <v>0</v>
      </c>
      <c r="G30" s="78">
        <v>210.35</v>
      </c>
      <c r="H30" s="78">
        <v>184.72</v>
      </c>
      <c r="I30" s="78">
        <v>3333.99</v>
      </c>
      <c r="J30" s="78">
        <v>3060.19</v>
      </c>
      <c r="K30" s="78">
        <v>416.19</v>
      </c>
      <c r="L30" s="78">
        <v>0</v>
      </c>
    </row>
    <row r="31" spans="1:12" x14ac:dyDescent="0.25">
      <c r="A31" s="76" t="s">
        <v>249</v>
      </c>
      <c r="B31" s="77" t="s">
        <v>250</v>
      </c>
      <c r="C31" s="78">
        <v>0</v>
      </c>
      <c r="D31" s="78">
        <v>0</v>
      </c>
      <c r="E31" s="78">
        <v>0</v>
      </c>
      <c r="F31" s="78">
        <v>0</v>
      </c>
      <c r="G31" s="78">
        <v>334.57</v>
      </c>
      <c r="H31" s="78">
        <v>334.57</v>
      </c>
      <c r="I31" s="78">
        <v>2107.11</v>
      </c>
      <c r="J31" s="78">
        <v>2107.11</v>
      </c>
      <c r="K31" s="78">
        <v>0</v>
      </c>
      <c r="L31" s="78">
        <v>0</v>
      </c>
    </row>
    <row r="32" spans="1:12" x14ac:dyDescent="0.25">
      <c r="A32" s="76" t="s">
        <v>251</v>
      </c>
      <c r="B32" s="77" t="s">
        <v>252</v>
      </c>
      <c r="C32" s="78">
        <v>0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4436.3900000000003</v>
      </c>
      <c r="J32" s="78">
        <v>4436.3900000000003</v>
      </c>
      <c r="K32" s="78">
        <v>0</v>
      </c>
      <c r="L32" s="78">
        <v>0</v>
      </c>
    </row>
    <row r="33" spans="1:12" x14ac:dyDescent="0.25">
      <c r="A33" s="76" t="s">
        <v>253</v>
      </c>
      <c r="B33" s="77" t="s">
        <v>250</v>
      </c>
      <c r="C33" s="78">
        <v>5326.66</v>
      </c>
      <c r="D33" s="78">
        <v>0</v>
      </c>
      <c r="E33" s="78">
        <v>5326.66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5326.66</v>
      </c>
      <c r="L33" s="78">
        <v>0</v>
      </c>
    </row>
    <row r="34" spans="1:12" x14ac:dyDescent="0.25">
      <c r="A34" s="76" t="s">
        <v>254</v>
      </c>
      <c r="B34" s="77" t="s">
        <v>255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</row>
    <row r="35" spans="1:12" x14ac:dyDescent="0.25">
      <c r="A35" s="76" t="s">
        <v>256</v>
      </c>
      <c r="B35" s="77" t="s">
        <v>257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</row>
    <row r="36" spans="1:12" x14ac:dyDescent="0.25">
      <c r="A36" s="76" t="s">
        <v>258</v>
      </c>
      <c r="B36" s="77" t="s">
        <v>259</v>
      </c>
      <c r="C36" s="78">
        <v>0</v>
      </c>
      <c r="D36" s="78">
        <v>0</v>
      </c>
      <c r="E36" s="78">
        <v>580.91999999999996</v>
      </c>
      <c r="F36" s="78">
        <v>0</v>
      </c>
      <c r="G36" s="78">
        <v>20.52</v>
      </c>
      <c r="H36" s="78">
        <v>601.44000000000005</v>
      </c>
      <c r="I36" s="78">
        <v>20.52</v>
      </c>
      <c r="J36" s="78">
        <v>20.52</v>
      </c>
      <c r="K36" s="78">
        <v>0</v>
      </c>
      <c r="L36" s="78">
        <v>0</v>
      </c>
    </row>
    <row r="37" spans="1:12" x14ac:dyDescent="0.25">
      <c r="A37" s="76" t="s">
        <v>262</v>
      </c>
      <c r="B37" s="77" t="s">
        <v>263</v>
      </c>
      <c r="C37" s="78">
        <v>0</v>
      </c>
      <c r="D37" s="78">
        <v>33220.639999999999</v>
      </c>
      <c r="E37" s="78">
        <v>0</v>
      </c>
      <c r="F37" s="78">
        <v>36293.79</v>
      </c>
      <c r="G37" s="78">
        <v>44967.69</v>
      </c>
      <c r="H37" s="78">
        <v>40565.620000000003</v>
      </c>
      <c r="I37" s="78">
        <v>409400.15</v>
      </c>
      <c r="J37" s="78">
        <v>408071.23</v>
      </c>
      <c r="K37" s="78">
        <v>0</v>
      </c>
      <c r="L37" s="78">
        <v>31891.72</v>
      </c>
    </row>
    <row r="38" spans="1:12" x14ac:dyDescent="0.25">
      <c r="A38" s="76" t="s">
        <v>264</v>
      </c>
      <c r="B38" s="77" t="s">
        <v>265</v>
      </c>
      <c r="C38" s="78">
        <v>0</v>
      </c>
      <c r="D38" s="78">
        <v>88920.12</v>
      </c>
      <c r="E38" s="78">
        <v>0</v>
      </c>
      <c r="F38" s="78">
        <v>90343.27</v>
      </c>
      <c r="G38" s="78">
        <v>46674.720000000001</v>
      </c>
      <c r="H38" s="78">
        <v>26827.34</v>
      </c>
      <c r="I38" s="78">
        <v>376659.41</v>
      </c>
      <c r="J38" s="78">
        <v>358235.18</v>
      </c>
      <c r="K38" s="78">
        <v>0</v>
      </c>
      <c r="L38" s="78">
        <v>70495.89</v>
      </c>
    </row>
    <row r="39" spans="1:12" x14ac:dyDescent="0.25">
      <c r="A39" s="76" t="s">
        <v>266</v>
      </c>
      <c r="B39" s="77" t="s">
        <v>267</v>
      </c>
      <c r="C39" s="78">
        <v>0</v>
      </c>
      <c r="D39" s="78">
        <v>977.49</v>
      </c>
      <c r="E39" s="78">
        <v>0</v>
      </c>
      <c r="F39" s="78">
        <v>977.49</v>
      </c>
      <c r="G39" s="78">
        <v>977.49</v>
      </c>
      <c r="H39" s="78">
        <v>1266.6099999999999</v>
      </c>
      <c r="I39" s="78">
        <v>977.49</v>
      </c>
      <c r="J39" s="78">
        <v>1266.6099999999999</v>
      </c>
      <c r="K39" s="78">
        <v>0</v>
      </c>
      <c r="L39" s="78">
        <v>1266.6099999999999</v>
      </c>
    </row>
    <row r="40" spans="1:12" x14ac:dyDescent="0.25">
      <c r="A40" s="76" t="s">
        <v>497</v>
      </c>
      <c r="B40" s="77" t="s">
        <v>498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10398.280000000001</v>
      </c>
      <c r="J40" s="78">
        <v>10398.280000000001</v>
      </c>
      <c r="K40" s="78">
        <v>0</v>
      </c>
      <c r="L40" s="78">
        <v>0</v>
      </c>
    </row>
    <row r="41" spans="1:12" x14ac:dyDescent="0.25">
      <c r="A41" s="76" t="s">
        <v>268</v>
      </c>
      <c r="B41" s="77" t="s">
        <v>269</v>
      </c>
      <c r="C41" s="78">
        <v>0</v>
      </c>
      <c r="D41" s="78">
        <v>3239.39</v>
      </c>
      <c r="E41" s="78">
        <v>0</v>
      </c>
      <c r="F41" s="78">
        <v>4456.3</v>
      </c>
      <c r="G41" s="78">
        <v>9290.4</v>
      </c>
      <c r="H41" s="78">
        <v>8789.2800000000007</v>
      </c>
      <c r="I41" s="78">
        <v>110362.1</v>
      </c>
      <c r="J41" s="78">
        <v>111077.89</v>
      </c>
      <c r="K41" s="78">
        <v>0</v>
      </c>
      <c r="L41" s="78">
        <v>3955.18</v>
      </c>
    </row>
    <row r="42" spans="1:12" x14ac:dyDescent="0.25">
      <c r="A42" s="76" t="s">
        <v>270</v>
      </c>
      <c r="B42" s="77" t="s">
        <v>271</v>
      </c>
      <c r="C42" s="78">
        <v>105.3</v>
      </c>
      <c r="D42" s="78">
        <v>0</v>
      </c>
      <c r="E42" s="78">
        <v>127.98</v>
      </c>
      <c r="F42" s="78">
        <v>0</v>
      </c>
      <c r="G42" s="78">
        <v>123.82</v>
      </c>
      <c r="H42" s="78">
        <v>140.02000000000001</v>
      </c>
      <c r="I42" s="78">
        <v>2155.44</v>
      </c>
      <c r="J42" s="78">
        <v>2148.96</v>
      </c>
      <c r="K42" s="78">
        <v>111.78</v>
      </c>
      <c r="L42" s="78">
        <v>0</v>
      </c>
    </row>
    <row r="43" spans="1:12" x14ac:dyDescent="0.25">
      <c r="A43" s="76" t="s">
        <v>272</v>
      </c>
      <c r="B43" s="77" t="s">
        <v>273</v>
      </c>
      <c r="C43" s="78">
        <v>0</v>
      </c>
      <c r="D43" s="78">
        <v>451.36</v>
      </c>
      <c r="E43" s="78">
        <v>0</v>
      </c>
      <c r="F43" s="78">
        <v>464.28</v>
      </c>
      <c r="G43" s="78">
        <v>464.28</v>
      </c>
      <c r="H43" s="78">
        <v>455.01</v>
      </c>
      <c r="I43" s="78">
        <v>5426.84</v>
      </c>
      <c r="J43" s="78">
        <v>5430.49</v>
      </c>
      <c r="K43" s="78">
        <v>0</v>
      </c>
      <c r="L43" s="78">
        <v>455.01</v>
      </c>
    </row>
    <row r="44" spans="1:12" x14ac:dyDescent="0.25">
      <c r="A44" s="76" t="s">
        <v>274</v>
      </c>
      <c r="B44" s="77" t="s">
        <v>275</v>
      </c>
      <c r="C44" s="78">
        <v>0</v>
      </c>
      <c r="D44" s="78">
        <v>37.92</v>
      </c>
      <c r="E44" s="78">
        <v>0</v>
      </c>
      <c r="F44" s="78">
        <v>100.53</v>
      </c>
      <c r="G44" s="78">
        <v>100.53</v>
      </c>
      <c r="H44" s="78">
        <v>159.16999999999999</v>
      </c>
      <c r="I44" s="78">
        <v>1587.87</v>
      </c>
      <c r="J44" s="78">
        <v>1709.12</v>
      </c>
      <c r="K44" s="78">
        <v>0</v>
      </c>
      <c r="L44" s="78">
        <v>159.16999999999999</v>
      </c>
    </row>
    <row r="45" spans="1:12" x14ac:dyDescent="0.25">
      <c r="A45" s="76" t="s">
        <v>276</v>
      </c>
      <c r="B45" s="77" t="s">
        <v>277</v>
      </c>
      <c r="C45" s="78">
        <v>0</v>
      </c>
      <c r="D45" s="78">
        <v>1368.43</v>
      </c>
      <c r="E45" s="78">
        <v>0</v>
      </c>
      <c r="F45" s="78">
        <v>1463.53</v>
      </c>
      <c r="G45" s="78">
        <v>1463.53</v>
      </c>
      <c r="H45" s="78">
        <v>1630.63</v>
      </c>
      <c r="I45" s="78">
        <v>19933.12</v>
      </c>
      <c r="J45" s="78">
        <v>20195.32</v>
      </c>
      <c r="K45" s="78">
        <v>0</v>
      </c>
      <c r="L45" s="78">
        <v>1630.63</v>
      </c>
    </row>
    <row r="46" spans="1:12" x14ac:dyDescent="0.25">
      <c r="A46" s="76" t="s">
        <v>278</v>
      </c>
      <c r="B46" s="77" t="s">
        <v>279</v>
      </c>
      <c r="C46" s="78">
        <v>0</v>
      </c>
      <c r="D46" s="78">
        <v>-780.15</v>
      </c>
      <c r="E46" s="78">
        <v>0</v>
      </c>
      <c r="F46" s="78">
        <v>-6294.36</v>
      </c>
      <c r="G46" s="78">
        <v>2985.77</v>
      </c>
      <c r="H46" s="78">
        <v>7947.57</v>
      </c>
      <c r="I46" s="78">
        <v>9280.1299999999992</v>
      </c>
      <c r="J46" s="78">
        <v>8727.7199999999993</v>
      </c>
      <c r="K46" s="78">
        <v>0</v>
      </c>
      <c r="L46" s="78">
        <v>-1332.56</v>
      </c>
    </row>
    <row r="47" spans="1:12" x14ac:dyDescent="0.25">
      <c r="A47" s="76" t="s">
        <v>280</v>
      </c>
      <c r="B47" s="77" t="s">
        <v>281</v>
      </c>
      <c r="C47" s="78">
        <v>0</v>
      </c>
      <c r="D47" s="78">
        <v>181.19</v>
      </c>
      <c r="E47" s="78">
        <v>0</v>
      </c>
      <c r="F47" s="78">
        <v>189.99</v>
      </c>
      <c r="G47" s="78">
        <v>280.87</v>
      </c>
      <c r="H47" s="78">
        <v>272.62</v>
      </c>
      <c r="I47" s="78">
        <v>3576.58</v>
      </c>
      <c r="J47" s="78">
        <v>3577.13</v>
      </c>
      <c r="K47" s="78">
        <v>0</v>
      </c>
      <c r="L47" s="78">
        <v>181.74</v>
      </c>
    </row>
    <row r="48" spans="1:12" x14ac:dyDescent="0.25">
      <c r="A48" s="76" t="s">
        <v>282</v>
      </c>
      <c r="B48" s="77" t="s">
        <v>283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12.92</v>
      </c>
      <c r="J48" s="78">
        <v>12.92</v>
      </c>
      <c r="K48" s="78">
        <v>0</v>
      </c>
      <c r="L48" s="78">
        <v>0</v>
      </c>
    </row>
    <row r="49" spans="1:12" x14ac:dyDescent="0.25">
      <c r="A49" s="76" t="s">
        <v>284</v>
      </c>
      <c r="B49" s="77" t="s">
        <v>285</v>
      </c>
      <c r="C49" s="78">
        <v>0</v>
      </c>
      <c r="D49" s="78">
        <v>0</v>
      </c>
      <c r="E49" s="78">
        <v>0</v>
      </c>
      <c r="F49" s="78">
        <v>0</v>
      </c>
      <c r="G49" s="78">
        <v>19398.09</v>
      </c>
      <c r="H49" s="78">
        <v>19398.09</v>
      </c>
      <c r="I49" s="78">
        <v>169944.27</v>
      </c>
      <c r="J49" s="78">
        <v>169944.27</v>
      </c>
      <c r="K49" s="78">
        <v>0</v>
      </c>
      <c r="L49" s="78">
        <v>0</v>
      </c>
    </row>
    <row r="50" spans="1:12" x14ac:dyDescent="0.25">
      <c r="A50" s="76" t="s">
        <v>286</v>
      </c>
      <c r="B50" s="77" t="s">
        <v>287</v>
      </c>
      <c r="C50" s="78">
        <v>0</v>
      </c>
      <c r="D50" s="78">
        <v>0</v>
      </c>
      <c r="E50" s="78">
        <v>0</v>
      </c>
      <c r="F50" s="78">
        <v>0</v>
      </c>
      <c r="G50" s="78">
        <v>6454.4</v>
      </c>
      <c r="H50" s="78">
        <v>6454.4</v>
      </c>
      <c r="I50" s="78">
        <v>69737.22</v>
      </c>
      <c r="J50" s="78">
        <v>69737.22</v>
      </c>
      <c r="K50" s="78">
        <v>0</v>
      </c>
      <c r="L50" s="78">
        <v>0</v>
      </c>
    </row>
    <row r="51" spans="1:12" x14ac:dyDescent="0.25">
      <c r="A51" s="76" t="s">
        <v>288</v>
      </c>
      <c r="B51" s="77" t="s">
        <v>289</v>
      </c>
      <c r="C51" s="78">
        <v>0</v>
      </c>
      <c r="D51" s="78">
        <v>-34.880000000000003</v>
      </c>
      <c r="E51" s="78">
        <v>0</v>
      </c>
      <c r="F51" s="78">
        <v>0</v>
      </c>
      <c r="G51" s="78">
        <v>5365.47</v>
      </c>
      <c r="H51" s="78">
        <v>5365.47</v>
      </c>
      <c r="I51" s="78">
        <v>71539.47</v>
      </c>
      <c r="J51" s="78">
        <v>71574.350000000006</v>
      </c>
      <c r="K51" s="78">
        <v>0</v>
      </c>
      <c r="L51" s="78">
        <v>0</v>
      </c>
    </row>
    <row r="52" spans="1:12" x14ac:dyDescent="0.25">
      <c r="A52" s="76" t="s">
        <v>290</v>
      </c>
      <c r="B52" s="77" t="s">
        <v>291</v>
      </c>
      <c r="C52" s="78">
        <v>0</v>
      </c>
      <c r="D52" s="78">
        <v>34.880000000000003</v>
      </c>
      <c r="E52" s="78">
        <v>0</v>
      </c>
      <c r="F52" s="78">
        <v>0</v>
      </c>
      <c r="G52" s="78">
        <v>5365.47</v>
      </c>
      <c r="H52" s="78">
        <v>5365.47</v>
      </c>
      <c r="I52" s="78">
        <v>71574.350000000006</v>
      </c>
      <c r="J52" s="78">
        <v>71539.47</v>
      </c>
      <c r="K52" s="78">
        <v>0</v>
      </c>
      <c r="L52" s="78">
        <v>0</v>
      </c>
    </row>
    <row r="53" spans="1:12" x14ac:dyDescent="0.25">
      <c r="A53" s="76" t="s">
        <v>292</v>
      </c>
      <c r="B53" s="77" t="s">
        <v>293</v>
      </c>
      <c r="C53" s="78">
        <v>0</v>
      </c>
      <c r="D53" s="78">
        <v>0</v>
      </c>
      <c r="E53" s="78">
        <v>0</v>
      </c>
      <c r="F53" s="78">
        <v>0</v>
      </c>
      <c r="G53" s="78">
        <v>296.95999999999998</v>
      </c>
      <c r="H53" s="78">
        <v>296.95999999999998</v>
      </c>
      <c r="I53" s="78">
        <v>1305.73</v>
      </c>
      <c r="J53" s="78">
        <v>1305.73</v>
      </c>
      <c r="K53" s="78">
        <v>0</v>
      </c>
      <c r="L53" s="78">
        <v>0</v>
      </c>
    </row>
    <row r="54" spans="1:12" x14ac:dyDescent="0.25">
      <c r="A54" s="76" t="s">
        <v>294</v>
      </c>
      <c r="B54" s="77" t="s">
        <v>295</v>
      </c>
      <c r="C54" s="78">
        <v>0</v>
      </c>
      <c r="D54" s="78">
        <v>0</v>
      </c>
      <c r="E54" s="78">
        <v>0</v>
      </c>
      <c r="F54" s="78">
        <v>0</v>
      </c>
      <c r="G54" s="78">
        <v>296.95999999999998</v>
      </c>
      <c r="H54" s="78">
        <v>296.95999999999998</v>
      </c>
      <c r="I54" s="78">
        <v>1305.73</v>
      </c>
      <c r="J54" s="78">
        <v>1305.73</v>
      </c>
      <c r="K54" s="78">
        <v>0</v>
      </c>
      <c r="L54" s="78">
        <v>0</v>
      </c>
    </row>
    <row r="55" spans="1:12" x14ac:dyDescent="0.25">
      <c r="A55" s="76" t="s">
        <v>296</v>
      </c>
      <c r="B55" s="77" t="s">
        <v>297</v>
      </c>
      <c r="C55" s="78">
        <v>0</v>
      </c>
      <c r="D55" s="78">
        <v>4061.02</v>
      </c>
      <c r="E55" s="78">
        <v>0</v>
      </c>
      <c r="F55" s="78">
        <v>7239.27</v>
      </c>
      <c r="G55" s="78">
        <v>7239.27</v>
      </c>
      <c r="H55" s="78">
        <v>12943.69</v>
      </c>
      <c r="I55" s="78">
        <v>91276.58</v>
      </c>
      <c r="J55" s="78">
        <v>100159.25</v>
      </c>
      <c r="K55" s="78">
        <v>0</v>
      </c>
      <c r="L55" s="78">
        <v>12943.69</v>
      </c>
    </row>
    <row r="56" spans="1:12" x14ac:dyDescent="0.25">
      <c r="A56" s="76" t="s">
        <v>298</v>
      </c>
      <c r="B56" s="77" t="s">
        <v>299</v>
      </c>
      <c r="C56" s="78">
        <v>0</v>
      </c>
      <c r="D56" s="78">
        <v>0</v>
      </c>
      <c r="E56" s="78">
        <v>0</v>
      </c>
      <c r="F56" s="78">
        <v>-11.42</v>
      </c>
      <c r="G56" s="78">
        <v>30.58</v>
      </c>
      <c r="H56" s="78">
        <v>42</v>
      </c>
      <c r="I56" s="78">
        <v>2416.2199999999998</v>
      </c>
      <c r="J56" s="78">
        <v>2416.2199999999998</v>
      </c>
      <c r="K56" s="78">
        <v>0</v>
      </c>
      <c r="L56" s="78">
        <v>0</v>
      </c>
    </row>
    <row r="57" spans="1:12" x14ac:dyDescent="0.25">
      <c r="A57" s="76" t="s">
        <v>300</v>
      </c>
      <c r="B57" s="77" t="s">
        <v>301</v>
      </c>
      <c r="C57" s="78">
        <v>0</v>
      </c>
      <c r="D57" s="78">
        <v>0</v>
      </c>
      <c r="E57" s="78">
        <v>0</v>
      </c>
      <c r="F57" s="78">
        <v>0</v>
      </c>
      <c r="G57" s="78">
        <v>2758.08</v>
      </c>
      <c r="H57" s="78">
        <v>2758.08</v>
      </c>
      <c r="I57" s="78">
        <v>2758.08</v>
      </c>
      <c r="J57" s="78">
        <v>2758.08</v>
      </c>
      <c r="K57" s="78">
        <v>0</v>
      </c>
      <c r="L57" s="78">
        <v>0</v>
      </c>
    </row>
    <row r="58" spans="1:12" x14ac:dyDescent="0.25">
      <c r="A58" s="76" t="s">
        <v>499</v>
      </c>
      <c r="B58" s="77" t="s">
        <v>500</v>
      </c>
      <c r="C58" s="78">
        <v>0</v>
      </c>
      <c r="D58" s="78">
        <v>0</v>
      </c>
      <c r="E58" s="78">
        <v>0</v>
      </c>
      <c r="F58" s="78">
        <v>0</v>
      </c>
      <c r="G58" s="78">
        <v>1229.24</v>
      </c>
      <c r="H58" s="78">
        <v>1229.24</v>
      </c>
      <c r="I58" s="78">
        <v>1229.24</v>
      </c>
      <c r="J58" s="78">
        <v>1229.24</v>
      </c>
      <c r="K58" s="78">
        <v>0</v>
      </c>
      <c r="L58" s="78">
        <v>0</v>
      </c>
    </row>
    <row r="59" spans="1:12" x14ac:dyDescent="0.25">
      <c r="A59" s="76" t="s">
        <v>304</v>
      </c>
      <c r="B59" s="77" t="s">
        <v>305</v>
      </c>
      <c r="C59" s="78">
        <v>0</v>
      </c>
      <c r="D59" s="78">
        <v>37722.800000000003</v>
      </c>
      <c r="E59" s="78">
        <v>0</v>
      </c>
      <c r="F59" s="78">
        <v>31722.799999999999</v>
      </c>
      <c r="G59" s="78">
        <v>3000</v>
      </c>
      <c r="H59" s="78">
        <v>0</v>
      </c>
      <c r="I59" s="78">
        <v>9000</v>
      </c>
      <c r="J59" s="78">
        <v>0</v>
      </c>
      <c r="K59" s="78">
        <v>0</v>
      </c>
      <c r="L59" s="78">
        <v>28722.799999999999</v>
      </c>
    </row>
    <row r="60" spans="1:12" x14ac:dyDescent="0.25">
      <c r="A60" s="76" t="s">
        <v>307</v>
      </c>
      <c r="B60" s="77" t="s">
        <v>308</v>
      </c>
      <c r="C60" s="78">
        <v>0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3780.28</v>
      </c>
      <c r="J60" s="78">
        <v>3780.28</v>
      </c>
      <c r="K60" s="78">
        <v>0</v>
      </c>
      <c r="L60" s="78">
        <v>0</v>
      </c>
    </row>
    <row r="61" spans="1:12" x14ac:dyDescent="0.25">
      <c r="A61" s="76" t="s">
        <v>309</v>
      </c>
      <c r="B61" s="77" t="s">
        <v>310</v>
      </c>
      <c r="C61" s="78">
        <v>0.01</v>
      </c>
      <c r="D61" s="78">
        <v>0</v>
      </c>
      <c r="E61" s="78">
        <v>16.57</v>
      </c>
      <c r="F61" s="78">
        <v>0</v>
      </c>
      <c r="G61" s="78">
        <v>26344.74</v>
      </c>
      <c r="H61" s="78">
        <v>26361.31</v>
      </c>
      <c r="I61" s="78">
        <v>376913.09</v>
      </c>
      <c r="J61" s="78">
        <v>376913.1</v>
      </c>
      <c r="K61" s="78">
        <v>0</v>
      </c>
      <c r="L61" s="78">
        <v>0</v>
      </c>
    </row>
    <row r="62" spans="1:12" x14ac:dyDescent="0.25">
      <c r="A62" s="76" t="s">
        <v>311</v>
      </c>
      <c r="B62" s="77" t="s">
        <v>312</v>
      </c>
      <c r="C62" s="78">
        <v>0</v>
      </c>
      <c r="D62" s="78">
        <v>6640</v>
      </c>
      <c r="E62" s="78">
        <v>0</v>
      </c>
      <c r="F62" s="78">
        <v>109068</v>
      </c>
      <c r="G62" s="78">
        <v>0</v>
      </c>
      <c r="H62" s="78">
        <v>0</v>
      </c>
      <c r="I62" s="78">
        <v>0</v>
      </c>
      <c r="J62" s="78">
        <v>102428</v>
      </c>
      <c r="K62" s="78">
        <v>0</v>
      </c>
      <c r="L62" s="78">
        <v>109068</v>
      </c>
    </row>
    <row r="63" spans="1:12" x14ac:dyDescent="0.25">
      <c r="A63" s="76" t="s">
        <v>313</v>
      </c>
      <c r="B63" s="77" t="s">
        <v>314</v>
      </c>
      <c r="C63" s="78">
        <v>0</v>
      </c>
      <c r="D63" s="78">
        <v>663.88</v>
      </c>
      <c r="E63" s="78">
        <v>0</v>
      </c>
      <c r="F63" s="78">
        <v>10906.8</v>
      </c>
      <c r="G63" s="78">
        <v>0</v>
      </c>
      <c r="H63" s="78">
        <v>0</v>
      </c>
      <c r="I63" s="78">
        <v>0</v>
      </c>
      <c r="J63" s="78">
        <v>10242.92</v>
      </c>
      <c r="K63" s="78">
        <v>0</v>
      </c>
      <c r="L63" s="78">
        <v>10906.8</v>
      </c>
    </row>
    <row r="64" spans="1:12" x14ac:dyDescent="0.25">
      <c r="A64" s="76" t="s">
        <v>501</v>
      </c>
      <c r="B64" s="77" t="s">
        <v>502</v>
      </c>
      <c r="C64" s="78">
        <v>0</v>
      </c>
      <c r="D64" s="78">
        <v>2988.41</v>
      </c>
      <c r="E64" s="78">
        <v>0</v>
      </c>
      <c r="F64" s="78">
        <v>0</v>
      </c>
      <c r="G64" s="78">
        <v>0</v>
      </c>
      <c r="H64" s="78">
        <v>0</v>
      </c>
      <c r="I64" s="78">
        <v>2988.41</v>
      </c>
      <c r="J64" s="78">
        <v>0</v>
      </c>
      <c r="K64" s="78">
        <v>0</v>
      </c>
      <c r="L64" s="78">
        <v>0</v>
      </c>
    </row>
    <row r="65" spans="1:12" x14ac:dyDescent="0.25">
      <c r="A65" s="76" t="s">
        <v>503</v>
      </c>
      <c r="B65" s="77" t="s">
        <v>504</v>
      </c>
      <c r="C65" s="78">
        <v>0</v>
      </c>
      <c r="D65" s="78">
        <v>19182.8</v>
      </c>
      <c r="E65" s="78">
        <v>0</v>
      </c>
      <c r="F65" s="78">
        <v>0</v>
      </c>
      <c r="G65" s="78">
        <v>0</v>
      </c>
      <c r="H65" s="78">
        <v>0</v>
      </c>
      <c r="I65" s="78">
        <v>19182.8</v>
      </c>
      <c r="J65" s="78">
        <v>0</v>
      </c>
      <c r="K65" s="78">
        <v>0</v>
      </c>
      <c r="L65" s="78">
        <v>0</v>
      </c>
    </row>
    <row r="66" spans="1:12" x14ac:dyDescent="0.25">
      <c r="A66" s="76" t="s">
        <v>505</v>
      </c>
      <c r="B66" s="77" t="s">
        <v>506</v>
      </c>
      <c r="C66" s="78">
        <v>0</v>
      </c>
      <c r="D66" s="78">
        <v>27225.06</v>
      </c>
      <c r="E66" s="78">
        <v>0</v>
      </c>
      <c r="F66" s="78">
        <v>0</v>
      </c>
      <c r="G66" s="78">
        <v>0</v>
      </c>
      <c r="H66" s="78">
        <v>0</v>
      </c>
      <c r="I66" s="78">
        <v>27225.06</v>
      </c>
      <c r="J66" s="78">
        <v>0</v>
      </c>
      <c r="K66" s="78">
        <v>0</v>
      </c>
      <c r="L66" s="78">
        <v>0</v>
      </c>
    </row>
    <row r="67" spans="1:12" x14ac:dyDescent="0.25">
      <c r="A67" s="76" t="s">
        <v>315</v>
      </c>
      <c r="B67" s="77" t="s">
        <v>316</v>
      </c>
      <c r="C67" s="78">
        <v>0</v>
      </c>
      <c r="D67" s="78">
        <v>59671.92</v>
      </c>
      <c r="E67" s="78">
        <v>0</v>
      </c>
      <c r="F67" s="78">
        <v>6640.19</v>
      </c>
      <c r="G67" s="78">
        <v>0</v>
      </c>
      <c r="H67" s="78">
        <v>0</v>
      </c>
      <c r="I67" s="78">
        <v>53031.73</v>
      </c>
      <c r="J67" s="78">
        <v>0</v>
      </c>
      <c r="K67" s="78">
        <v>0</v>
      </c>
      <c r="L67" s="78">
        <v>6640.19</v>
      </c>
    </row>
    <row r="68" spans="1:12" x14ac:dyDescent="0.25">
      <c r="A68" s="76" t="s">
        <v>317</v>
      </c>
      <c r="B68" s="77" t="s">
        <v>318</v>
      </c>
      <c r="C68" s="78">
        <v>0</v>
      </c>
      <c r="D68" s="78">
        <v>66160.09</v>
      </c>
      <c r="E68" s="78">
        <v>0</v>
      </c>
      <c r="F68" s="78">
        <v>55917.17</v>
      </c>
      <c r="G68" s="78">
        <v>0</v>
      </c>
      <c r="H68" s="78">
        <v>0</v>
      </c>
      <c r="I68" s="78">
        <v>10242.92</v>
      </c>
      <c r="J68" s="78">
        <v>0</v>
      </c>
      <c r="K68" s="78">
        <v>0</v>
      </c>
      <c r="L68" s="78">
        <v>55917.17</v>
      </c>
    </row>
    <row r="69" spans="1:12" x14ac:dyDescent="0.25">
      <c r="A69" s="76" t="s">
        <v>319</v>
      </c>
      <c r="B69" s="77" t="s">
        <v>320</v>
      </c>
      <c r="C69" s="78">
        <v>0</v>
      </c>
      <c r="D69" s="78">
        <v>30806.2</v>
      </c>
      <c r="E69" s="78">
        <v>0</v>
      </c>
      <c r="F69" s="78">
        <v>30806.2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30806.2</v>
      </c>
    </row>
    <row r="70" spans="1:12" x14ac:dyDescent="0.25">
      <c r="A70" s="76" t="s">
        <v>321</v>
      </c>
      <c r="B70" s="77" t="s">
        <v>322</v>
      </c>
      <c r="C70" s="78">
        <v>0</v>
      </c>
      <c r="D70" s="78">
        <v>0</v>
      </c>
      <c r="E70" s="78">
        <v>0</v>
      </c>
      <c r="F70" s="78">
        <v>37101.040000000001</v>
      </c>
      <c r="G70" s="78">
        <v>0</v>
      </c>
      <c r="H70" s="78">
        <v>0</v>
      </c>
      <c r="I70" s="78">
        <v>0</v>
      </c>
      <c r="J70" s="78">
        <v>37101.040000000001</v>
      </c>
      <c r="K70" s="78">
        <v>0</v>
      </c>
      <c r="L70" s="78">
        <v>37101.040000000001</v>
      </c>
    </row>
    <row r="71" spans="1:12" x14ac:dyDescent="0.25">
      <c r="A71" s="76" t="s">
        <v>325</v>
      </c>
      <c r="B71" s="77" t="s">
        <v>326</v>
      </c>
      <c r="C71" s="78">
        <v>0</v>
      </c>
      <c r="D71" s="78">
        <v>37101.040000000001</v>
      </c>
      <c r="E71" s="78">
        <v>0</v>
      </c>
      <c r="F71" s="78">
        <v>0</v>
      </c>
      <c r="G71" s="78">
        <v>0</v>
      </c>
      <c r="H71" s="78">
        <v>0</v>
      </c>
      <c r="I71" s="78">
        <v>37101.040000000001</v>
      </c>
      <c r="J71" s="78">
        <v>0</v>
      </c>
      <c r="K71" s="78">
        <v>0</v>
      </c>
      <c r="L71" s="78">
        <v>0</v>
      </c>
    </row>
    <row r="72" spans="1:12" x14ac:dyDescent="0.25">
      <c r="A72" s="76" t="s">
        <v>327</v>
      </c>
      <c r="B72" s="77" t="s">
        <v>328</v>
      </c>
      <c r="C72" s="78">
        <v>0</v>
      </c>
      <c r="D72" s="78">
        <v>915.52</v>
      </c>
      <c r="E72" s="78">
        <v>0</v>
      </c>
      <c r="F72" s="78">
        <v>621.22</v>
      </c>
      <c r="G72" s="78">
        <v>86.25</v>
      </c>
      <c r="H72" s="78">
        <v>21.64</v>
      </c>
      <c r="I72" s="78">
        <v>665.25</v>
      </c>
      <c r="J72" s="78">
        <v>306.33999999999997</v>
      </c>
      <c r="K72" s="78">
        <v>0</v>
      </c>
      <c r="L72" s="78">
        <v>556.61</v>
      </c>
    </row>
    <row r="73" spans="1:12" x14ac:dyDescent="0.25">
      <c r="A73" s="76" t="s">
        <v>329</v>
      </c>
      <c r="B73" s="77" t="s">
        <v>330</v>
      </c>
      <c r="C73" s="78">
        <v>0</v>
      </c>
      <c r="D73" s="78">
        <v>42823.28</v>
      </c>
      <c r="E73" s="78">
        <v>0</v>
      </c>
      <c r="F73" s="78">
        <v>31236.16</v>
      </c>
      <c r="G73" s="78">
        <v>1163.21</v>
      </c>
      <c r="H73" s="78">
        <v>89.67</v>
      </c>
      <c r="I73" s="78">
        <v>13958.52</v>
      </c>
      <c r="J73" s="78">
        <v>1297.8599999999999</v>
      </c>
      <c r="K73" s="78">
        <v>0</v>
      </c>
      <c r="L73" s="78">
        <v>30162.62</v>
      </c>
    </row>
    <row r="74" spans="1:12" x14ac:dyDescent="0.25">
      <c r="A74" s="76" t="s">
        <v>331</v>
      </c>
      <c r="B74" s="77" t="s">
        <v>332</v>
      </c>
      <c r="C74" s="78">
        <v>0</v>
      </c>
      <c r="D74" s="78">
        <v>24810.240000000002</v>
      </c>
      <c r="E74" s="78">
        <v>0</v>
      </c>
      <c r="F74" s="78">
        <v>19460.91</v>
      </c>
      <c r="G74" s="78">
        <v>559.08000000000004</v>
      </c>
      <c r="H74" s="78">
        <v>63.24</v>
      </c>
      <c r="I74" s="78">
        <v>6708.96</v>
      </c>
      <c r="J74" s="78">
        <v>863.79</v>
      </c>
      <c r="K74" s="78">
        <v>0</v>
      </c>
      <c r="L74" s="78">
        <v>18965.07</v>
      </c>
    </row>
    <row r="75" spans="1:12" x14ac:dyDescent="0.25">
      <c r="A75" s="76" t="s">
        <v>333</v>
      </c>
      <c r="B75" s="77" t="s">
        <v>334</v>
      </c>
      <c r="C75" s="78">
        <v>0</v>
      </c>
      <c r="D75" s="78">
        <v>0</v>
      </c>
      <c r="E75" s="78">
        <v>0</v>
      </c>
      <c r="F75" s="78">
        <v>68</v>
      </c>
      <c r="G75" s="78">
        <v>8</v>
      </c>
      <c r="H75" s="78">
        <v>0</v>
      </c>
      <c r="I75" s="78">
        <v>185</v>
      </c>
      <c r="J75" s="78">
        <v>245</v>
      </c>
      <c r="K75" s="78">
        <v>0</v>
      </c>
      <c r="L75" s="78">
        <v>60</v>
      </c>
    </row>
    <row r="76" spans="1:12" x14ac:dyDescent="0.25">
      <c r="A76" s="76" t="s">
        <v>335</v>
      </c>
      <c r="B76" s="77" t="s">
        <v>336</v>
      </c>
      <c r="C76" s="78">
        <v>0</v>
      </c>
      <c r="D76" s="78">
        <v>0</v>
      </c>
      <c r="E76" s="78">
        <v>0</v>
      </c>
      <c r="F76" s="78">
        <v>0</v>
      </c>
      <c r="G76" s="78">
        <v>4.5</v>
      </c>
      <c r="H76" s="78">
        <v>43</v>
      </c>
      <c r="I76" s="78">
        <v>4.5</v>
      </c>
      <c r="J76" s="78">
        <v>43</v>
      </c>
      <c r="K76" s="78">
        <v>0</v>
      </c>
      <c r="L76" s="78">
        <v>38.5</v>
      </c>
    </row>
    <row r="77" spans="1:12" x14ac:dyDescent="0.25">
      <c r="A77" s="76" t="s">
        <v>337</v>
      </c>
      <c r="B77" s="77" t="s">
        <v>338</v>
      </c>
      <c r="C77" s="78">
        <v>0</v>
      </c>
      <c r="D77" s="78">
        <v>0</v>
      </c>
      <c r="E77" s="78">
        <v>0</v>
      </c>
      <c r="F77" s="78">
        <v>0</v>
      </c>
      <c r="G77" s="78">
        <v>126</v>
      </c>
      <c r="H77" s="78">
        <v>287</v>
      </c>
      <c r="I77" s="78">
        <v>126</v>
      </c>
      <c r="J77" s="78">
        <v>287</v>
      </c>
      <c r="K77" s="78">
        <v>0</v>
      </c>
      <c r="L77" s="78">
        <v>161</v>
      </c>
    </row>
    <row r="78" spans="1:12" x14ac:dyDescent="0.25">
      <c r="A78" s="76" t="s">
        <v>339</v>
      </c>
      <c r="B78" s="77" t="s">
        <v>340</v>
      </c>
      <c r="C78" s="78">
        <v>0</v>
      </c>
      <c r="D78" s="78">
        <v>0</v>
      </c>
      <c r="E78" s="78">
        <v>0</v>
      </c>
      <c r="F78" s="78">
        <v>0</v>
      </c>
      <c r="G78" s="78">
        <v>89</v>
      </c>
      <c r="H78" s="78">
        <v>319</v>
      </c>
      <c r="I78" s="78">
        <v>89</v>
      </c>
      <c r="J78" s="78">
        <v>319</v>
      </c>
      <c r="K78" s="78">
        <v>0</v>
      </c>
      <c r="L78" s="78">
        <v>230</v>
      </c>
    </row>
    <row r="79" spans="1:12" x14ac:dyDescent="0.25">
      <c r="A79" s="76" t="s">
        <v>343</v>
      </c>
      <c r="B79" s="77" t="s">
        <v>344</v>
      </c>
      <c r="C79" s="78">
        <v>0</v>
      </c>
      <c r="D79" s="78">
        <v>0</v>
      </c>
      <c r="E79" s="78">
        <v>547.16</v>
      </c>
      <c r="F79" s="78">
        <v>0</v>
      </c>
      <c r="G79" s="78">
        <v>27.02</v>
      </c>
      <c r="H79" s="78">
        <v>0</v>
      </c>
      <c r="I79" s="78">
        <v>574.17999999999995</v>
      </c>
      <c r="J79" s="78">
        <v>0</v>
      </c>
      <c r="K79" s="78">
        <v>574.17999999999995</v>
      </c>
      <c r="L79" s="78">
        <v>0</v>
      </c>
    </row>
    <row r="80" spans="1:12" x14ac:dyDescent="0.25">
      <c r="A80" s="76" t="s">
        <v>345</v>
      </c>
      <c r="B80" s="77" t="s">
        <v>346</v>
      </c>
      <c r="C80" s="78">
        <v>0</v>
      </c>
      <c r="D80" s="78">
        <v>0</v>
      </c>
      <c r="E80" s="78">
        <v>1305.45</v>
      </c>
      <c r="F80" s="78">
        <v>0</v>
      </c>
      <c r="G80" s="78">
        <v>235.2</v>
      </c>
      <c r="H80" s="78">
        <v>0</v>
      </c>
      <c r="I80" s="78">
        <v>1540.65</v>
      </c>
      <c r="J80" s="78">
        <v>0</v>
      </c>
      <c r="K80" s="78">
        <v>1540.65</v>
      </c>
      <c r="L80" s="78">
        <v>0</v>
      </c>
    </row>
    <row r="81" spans="1:12" x14ac:dyDescent="0.25">
      <c r="A81" s="76" t="s">
        <v>347</v>
      </c>
      <c r="B81" s="77" t="s">
        <v>348</v>
      </c>
      <c r="C81" s="78">
        <v>0</v>
      </c>
      <c r="D81" s="78">
        <v>0</v>
      </c>
      <c r="E81" s="78">
        <v>458.94</v>
      </c>
      <c r="F81" s="78">
        <v>0</v>
      </c>
      <c r="G81" s="78">
        <v>540.83000000000004</v>
      </c>
      <c r="H81" s="78">
        <v>0</v>
      </c>
      <c r="I81" s="78">
        <v>999.77</v>
      </c>
      <c r="J81" s="78">
        <v>0</v>
      </c>
      <c r="K81" s="78">
        <v>999.77</v>
      </c>
      <c r="L81" s="78">
        <v>0</v>
      </c>
    </row>
    <row r="82" spans="1:12" x14ac:dyDescent="0.25">
      <c r="A82" s="76" t="s">
        <v>349</v>
      </c>
      <c r="B82" s="77" t="s">
        <v>350</v>
      </c>
      <c r="C82" s="78">
        <v>0</v>
      </c>
      <c r="D82" s="78">
        <v>0</v>
      </c>
      <c r="E82" s="78">
        <v>147.47999999999999</v>
      </c>
      <c r="F82" s="78">
        <v>0</v>
      </c>
      <c r="G82" s="78">
        <v>44.17</v>
      </c>
      <c r="H82" s="78">
        <v>30.17</v>
      </c>
      <c r="I82" s="78">
        <v>191.65</v>
      </c>
      <c r="J82" s="78">
        <v>30.17</v>
      </c>
      <c r="K82" s="78">
        <v>161.47999999999999</v>
      </c>
      <c r="L82" s="78">
        <v>0</v>
      </c>
    </row>
    <row r="83" spans="1:12" x14ac:dyDescent="0.25">
      <c r="A83" s="76" t="s">
        <v>351</v>
      </c>
      <c r="B83" s="77" t="s">
        <v>352</v>
      </c>
      <c r="C83" s="78">
        <v>0</v>
      </c>
      <c r="D83" s="78">
        <v>0</v>
      </c>
      <c r="E83" s="78">
        <v>1183.98</v>
      </c>
      <c r="F83" s="78">
        <v>0</v>
      </c>
      <c r="G83" s="78">
        <v>120.58</v>
      </c>
      <c r="H83" s="78">
        <v>42.5</v>
      </c>
      <c r="I83" s="78">
        <v>1304.56</v>
      </c>
      <c r="J83" s="78">
        <v>42.5</v>
      </c>
      <c r="K83" s="78">
        <v>1262.06</v>
      </c>
      <c r="L83" s="78">
        <v>0</v>
      </c>
    </row>
    <row r="84" spans="1:12" x14ac:dyDescent="0.25">
      <c r="A84" s="76" t="s">
        <v>353</v>
      </c>
      <c r="B84" s="77" t="s">
        <v>354</v>
      </c>
      <c r="C84" s="78">
        <v>0</v>
      </c>
      <c r="D84" s="78">
        <v>0</v>
      </c>
      <c r="E84" s="78">
        <v>543.35</v>
      </c>
      <c r="F84" s="78">
        <v>0</v>
      </c>
      <c r="G84" s="78">
        <v>104.03</v>
      </c>
      <c r="H84" s="78">
        <v>21.2</v>
      </c>
      <c r="I84" s="78">
        <v>647.38</v>
      </c>
      <c r="J84" s="78">
        <v>21.2</v>
      </c>
      <c r="K84" s="78">
        <v>626.17999999999995</v>
      </c>
      <c r="L84" s="78">
        <v>0</v>
      </c>
    </row>
    <row r="85" spans="1:12" x14ac:dyDescent="0.25">
      <c r="A85" s="76" t="s">
        <v>355</v>
      </c>
      <c r="B85" s="77" t="s">
        <v>356</v>
      </c>
      <c r="C85" s="78">
        <v>0</v>
      </c>
      <c r="D85" s="78">
        <v>0</v>
      </c>
      <c r="E85" s="78">
        <v>347.63</v>
      </c>
      <c r="F85" s="78">
        <v>0</v>
      </c>
      <c r="G85" s="78">
        <v>20.5</v>
      </c>
      <c r="H85" s="78">
        <v>0</v>
      </c>
      <c r="I85" s="78">
        <v>368.13</v>
      </c>
      <c r="J85" s="78">
        <v>0</v>
      </c>
      <c r="K85" s="78">
        <v>368.13</v>
      </c>
      <c r="L85" s="78">
        <v>0</v>
      </c>
    </row>
    <row r="86" spans="1:12" x14ac:dyDescent="0.25">
      <c r="A86" s="76" t="s">
        <v>357</v>
      </c>
      <c r="B86" s="77" t="s">
        <v>358</v>
      </c>
      <c r="C86" s="78">
        <v>0</v>
      </c>
      <c r="D86" s="78">
        <v>0</v>
      </c>
      <c r="E86" s="78">
        <v>586.62</v>
      </c>
      <c r="F86" s="78">
        <v>0</v>
      </c>
      <c r="G86" s="78">
        <v>49.17</v>
      </c>
      <c r="H86" s="78">
        <v>19.5</v>
      </c>
      <c r="I86" s="78">
        <v>635.79</v>
      </c>
      <c r="J86" s="78">
        <v>19.5</v>
      </c>
      <c r="K86" s="78">
        <v>616.29</v>
      </c>
      <c r="L86" s="78">
        <v>0</v>
      </c>
    </row>
    <row r="87" spans="1:12" x14ac:dyDescent="0.25">
      <c r="A87" s="76" t="s">
        <v>359</v>
      </c>
      <c r="B87" s="77" t="s">
        <v>360</v>
      </c>
      <c r="C87" s="78">
        <v>0</v>
      </c>
      <c r="D87" s="78">
        <v>0</v>
      </c>
      <c r="E87" s="78">
        <v>1139.72</v>
      </c>
      <c r="F87" s="78">
        <v>0</v>
      </c>
      <c r="G87" s="78">
        <v>96.67</v>
      </c>
      <c r="H87" s="78">
        <v>20.54</v>
      </c>
      <c r="I87" s="78">
        <v>1236.3900000000001</v>
      </c>
      <c r="J87" s="78">
        <v>20.54</v>
      </c>
      <c r="K87" s="78">
        <v>1215.8499999999999</v>
      </c>
      <c r="L87" s="78">
        <v>0</v>
      </c>
    </row>
    <row r="88" spans="1:12" x14ac:dyDescent="0.25">
      <c r="A88" s="76" t="s">
        <v>361</v>
      </c>
      <c r="B88" s="77" t="s">
        <v>362</v>
      </c>
      <c r="C88" s="78">
        <v>0</v>
      </c>
      <c r="D88" s="78">
        <v>0</v>
      </c>
      <c r="E88" s="78">
        <v>269.16000000000003</v>
      </c>
      <c r="F88" s="78">
        <v>0</v>
      </c>
      <c r="G88" s="78">
        <v>0</v>
      </c>
      <c r="H88" s="78">
        <v>0</v>
      </c>
      <c r="I88" s="78">
        <v>269.16000000000003</v>
      </c>
      <c r="J88" s="78">
        <v>0</v>
      </c>
      <c r="K88" s="78">
        <v>269.16000000000003</v>
      </c>
      <c r="L88" s="78">
        <v>0</v>
      </c>
    </row>
    <row r="89" spans="1:12" x14ac:dyDescent="0.25">
      <c r="A89" s="76" t="s">
        <v>363</v>
      </c>
      <c r="B89" s="77" t="s">
        <v>364</v>
      </c>
      <c r="C89" s="78">
        <v>0</v>
      </c>
      <c r="D89" s="78">
        <v>0</v>
      </c>
      <c r="E89" s="78">
        <v>1256.72</v>
      </c>
      <c r="F89" s="78">
        <v>0</v>
      </c>
      <c r="G89" s="78">
        <v>681.61</v>
      </c>
      <c r="H89" s="78">
        <v>0</v>
      </c>
      <c r="I89" s="78">
        <v>1938.33</v>
      </c>
      <c r="J89" s="78">
        <v>0</v>
      </c>
      <c r="K89" s="78">
        <v>1938.33</v>
      </c>
      <c r="L89" s="78">
        <v>0</v>
      </c>
    </row>
    <row r="90" spans="1:12" x14ac:dyDescent="0.25">
      <c r="A90" s="76" t="s">
        <v>365</v>
      </c>
      <c r="B90" s="77" t="s">
        <v>366</v>
      </c>
      <c r="C90" s="78">
        <v>0</v>
      </c>
      <c r="D90" s="78">
        <v>0</v>
      </c>
      <c r="E90" s="78">
        <v>600.77</v>
      </c>
      <c r="F90" s="78">
        <v>0</v>
      </c>
      <c r="G90" s="78">
        <v>54.9</v>
      </c>
      <c r="H90" s="78">
        <v>0</v>
      </c>
      <c r="I90" s="78">
        <v>655.67</v>
      </c>
      <c r="J90" s="78">
        <v>0</v>
      </c>
      <c r="K90" s="78">
        <v>655.67</v>
      </c>
      <c r="L90" s="78">
        <v>0</v>
      </c>
    </row>
    <row r="91" spans="1:12" x14ac:dyDescent="0.25">
      <c r="A91" s="76" t="s">
        <v>367</v>
      </c>
      <c r="B91" s="77" t="s">
        <v>368</v>
      </c>
      <c r="C91" s="78">
        <v>0</v>
      </c>
      <c r="D91" s="78">
        <v>0</v>
      </c>
      <c r="E91" s="78">
        <v>3735.09</v>
      </c>
      <c r="F91" s="78">
        <v>0</v>
      </c>
      <c r="G91" s="78">
        <v>0</v>
      </c>
      <c r="H91" s="78">
        <v>0</v>
      </c>
      <c r="I91" s="78">
        <v>3735.09</v>
      </c>
      <c r="J91" s="78">
        <v>0</v>
      </c>
      <c r="K91" s="78">
        <v>3735.09</v>
      </c>
      <c r="L91" s="78">
        <v>0</v>
      </c>
    </row>
    <row r="92" spans="1:12" x14ac:dyDescent="0.25">
      <c r="A92" s="76" t="s">
        <v>369</v>
      </c>
      <c r="B92" s="77" t="s">
        <v>370</v>
      </c>
      <c r="C92" s="78">
        <v>0</v>
      </c>
      <c r="D92" s="78">
        <v>0</v>
      </c>
      <c r="E92" s="78">
        <v>322.36</v>
      </c>
      <c r="F92" s="78">
        <v>0</v>
      </c>
      <c r="G92" s="78">
        <v>39.93</v>
      </c>
      <c r="H92" s="78">
        <v>0</v>
      </c>
      <c r="I92" s="78">
        <v>362.29</v>
      </c>
      <c r="J92" s="78">
        <v>0</v>
      </c>
      <c r="K92" s="78">
        <v>362.29</v>
      </c>
      <c r="L92" s="78">
        <v>0</v>
      </c>
    </row>
    <row r="93" spans="1:12" x14ac:dyDescent="0.25">
      <c r="A93" s="76" t="s">
        <v>371</v>
      </c>
      <c r="B93" s="77" t="s">
        <v>372</v>
      </c>
      <c r="C93" s="78">
        <v>0</v>
      </c>
      <c r="D93" s="78">
        <v>0</v>
      </c>
      <c r="E93" s="78">
        <v>825.53</v>
      </c>
      <c r="F93" s="78">
        <v>0</v>
      </c>
      <c r="G93" s="78">
        <v>258.19</v>
      </c>
      <c r="H93" s="78">
        <v>0</v>
      </c>
      <c r="I93" s="78">
        <v>1083.72</v>
      </c>
      <c r="J93" s="78">
        <v>0</v>
      </c>
      <c r="K93" s="78">
        <v>1083.72</v>
      </c>
      <c r="L93" s="78">
        <v>0</v>
      </c>
    </row>
    <row r="94" spans="1:12" x14ac:dyDescent="0.25">
      <c r="A94" s="76" t="s">
        <v>373</v>
      </c>
      <c r="B94" s="77" t="s">
        <v>374</v>
      </c>
      <c r="C94" s="78">
        <v>0</v>
      </c>
      <c r="D94" s="78">
        <v>0</v>
      </c>
      <c r="E94" s="78">
        <v>1246.1500000000001</v>
      </c>
      <c r="F94" s="78">
        <v>0</v>
      </c>
      <c r="G94" s="78">
        <v>0</v>
      </c>
      <c r="H94" s="78">
        <v>0</v>
      </c>
      <c r="I94" s="78">
        <v>1246.1500000000001</v>
      </c>
      <c r="J94" s="78">
        <v>0</v>
      </c>
      <c r="K94" s="78">
        <v>1246.1500000000001</v>
      </c>
      <c r="L94" s="78">
        <v>0</v>
      </c>
    </row>
    <row r="95" spans="1:12" x14ac:dyDescent="0.25">
      <c r="A95" s="76" t="s">
        <v>375</v>
      </c>
      <c r="B95" s="77" t="s">
        <v>376</v>
      </c>
      <c r="C95" s="78">
        <v>0</v>
      </c>
      <c r="D95" s="78">
        <v>0</v>
      </c>
      <c r="E95" s="78">
        <v>1589.41</v>
      </c>
      <c r="F95" s="78">
        <v>0</v>
      </c>
      <c r="G95" s="78">
        <v>0</v>
      </c>
      <c r="H95" s="78">
        <v>0</v>
      </c>
      <c r="I95" s="78">
        <v>1589.41</v>
      </c>
      <c r="J95" s="78">
        <v>0</v>
      </c>
      <c r="K95" s="78">
        <v>1589.41</v>
      </c>
      <c r="L95" s="78">
        <v>0</v>
      </c>
    </row>
    <row r="96" spans="1:12" x14ac:dyDescent="0.25">
      <c r="A96" s="76" t="s">
        <v>377</v>
      </c>
      <c r="B96" s="77" t="s">
        <v>378</v>
      </c>
      <c r="C96" s="78">
        <v>0</v>
      </c>
      <c r="D96" s="78">
        <v>0</v>
      </c>
      <c r="E96" s="78">
        <v>787.29</v>
      </c>
      <c r="F96" s="78">
        <v>0</v>
      </c>
      <c r="G96" s="78">
        <v>1617.85</v>
      </c>
      <c r="H96" s="78">
        <v>0</v>
      </c>
      <c r="I96" s="78">
        <v>2405.14</v>
      </c>
      <c r="J96" s="78">
        <v>0</v>
      </c>
      <c r="K96" s="78">
        <v>2405.14</v>
      </c>
      <c r="L96" s="78">
        <v>0</v>
      </c>
    </row>
    <row r="97" spans="1:12" x14ac:dyDescent="0.25">
      <c r="A97" s="76" t="s">
        <v>379</v>
      </c>
      <c r="B97" s="77" t="s">
        <v>380</v>
      </c>
      <c r="C97" s="78">
        <v>0</v>
      </c>
      <c r="D97" s="78">
        <v>0</v>
      </c>
      <c r="E97" s="78">
        <v>2234.35</v>
      </c>
      <c r="F97" s="78">
        <v>0</v>
      </c>
      <c r="G97" s="78">
        <v>1462.71</v>
      </c>
      <c r="H97" s="78">
        <v>0</v>
      </c>
      <c r="I97" s="78">
        <v>3697.06</v>
      </c>
      <c r="J97" s="78">
        <v>0</v>
      </c>
      <c r="K97" s="78">
        <v>3697.06</v>
      </c>
      <c r="L97" s="78">
        <v>0</v>
      </c>
    </row>
    <row r="98" spans="1:12" x14ac:dyDescent="0.25">
      <c r="A98" s="76" t="s">
        <v>381</v>
      </c>
      <c r="B98" s="77" t="s">
        <v>382</v>
      </c>
      <c r="C98" s="78">
        <v>0</v>
      </c>
      <c r="D98" s="78">
        <v>0</v>
      </c>
      <c r="E98" s="78">
        <v>2259.14</v>
      </c>
      <c r="F98" s="78">
        <v>0</v>
      </c>
      <c r="G98" s="78">
        <v>-458.7</v>
      </c>
      <c r="H98" s="78">
        <v>0</v>
      </c>
      <c r="I98" s="78">
        <v>1800.44</v>
      </c>
      <c r="J98" s="78">
        <v>0</v>
      </c>
      <c r="K98" s="78">
        <v>1800.44</v>
      </c>
      <c r="L98" s="78">
        <v>0</v>
      </c>
    </row>
    <row r="99" spans="1:12" x14ac:dyDescent="0.25">
      <c r="A99" s="76" t="s">
        <v>383</v>
      </c>
      <c r="B99" s="77" t="s">
        <v>384</v>
      </c>
      <c r="C99" s="78">
        <v>0</v>
      </c>
      <c r="D99" s="78">
        <v>0</v>
      </c>
      <c r="E99" s="78">
        <v>557823.66</v>
      </c>
      <c r="F99" s="78">
        <v>0</v>
      </c>
      <c r="G99" s="78">
        <v>57095.68</v>
      </c>
      <c r="H99" s="78">
        <v>0</v>
      </c>
      <c r="I99" s="78">
        <v>614919.34</v>
      </c>
      <c r="J99" s="78">
        <v>0</v>
      </c>
      <c r="K99" s="78">
        <v>614919.34</v>
      </c>
      <c r="L99" s="78">
        <v>0</v>
      </c>
    </row>
    <row r="100" spans="1:12" x14ac:dyDescent="0.25">
      <c r="A100" s="76" t="s">
        <v>385</v>
      </c>
      <c r="B100" s="77" t="s">
        <v>386</v>
      </c>
      <c r="C100" s="78">
        <v>0</v>
      </c>
      <c r="D100" s="78">
        <v>0</v>
      </c>
      <c r="E100" s="78">
        <v>5568.73</v>
      </c>
      <c r="F100" s="78">
        <v>0</v>
      </c>
      <c r="G100" s="78">
        <v>0</v>
      </c>
      <c r="H100" s="78">
        <v>0</v>
      </c>
      <c r="I100" s="78">
        <v>5568.73</v>
      </c>
      <c r="J100" s="78">
        <v>0</v>
      </c>
      <c r="K100" s="78">
        <v>5568.73</v>
      </c>
      <c r="L100" s="78">
        <v>0</v>
      </c>
    </row>
    <row r="101" spans="1:12" x14ac:dyDescent="0.25">
      <c r="A101" s="76" t="s">
        <v>389</v>
      </c>
      <c r="B101" s="77" t="s">
        <v>390</v>
      </c>
      <c r="C101" s="78">
        <v>0</v>
      </c>
      <c r="D101" s="78">
        <v>0</v>
      </c>
      <c r="E101" s="78">
        <v>4207.17</v>
      </c>
      <c r="F101" s="78">
        <v>0</v>
      </c>
      <c r="G101" s="78">
        <v>763.28</v>
      </c>
      <c r="H101" s="78">
        <v>0</v>
      </c>
      <c r="I101" s="78">
        <v>4970.45</v>
      </c>
      <c r="J101" s="78">
        <v>0</v>
      </c>
      <c r="K101" s="78">
        <v>4970.45</v>
      </c>
      <c r="L101" s="78">
        <v>0</v>
      </c>
    </row>
    <row r="102" spans="1:12" x14ac:dyDescent="0.25">
      <c r="A102" s="76" t="s">
        <v>391</v>
      </c>
      <c r="B102" s="77" t="s">
        <v>392</v>
      </c>
      <c r="C102" s="78">
        <v>0</v>
      </c>
      <c r="D102" s="78">
        <v>0</v>
      </c>
      <c r="E102" s="78">
        <v>44.08</v>
      </c>
      <c r="F102" s="78">
        <v>0</v>
      </c>
      <c r="G102" s="78">
        <v>0</v>
      </c>
      <c r="H102" s="78">
        <v>0</v>
      </c>
      <c r="I102" s="78">
        <v>44.08</v>
      </c>
      <c r="J102" s="78">
        <v>0</v>
      </c>
      <c r="K102" s="78">
        <v>44.08</v>
      </c>
      <c r="L102" s="78">
        <v>0</v>
      </c>
    </row>
    <row r="103" spans="1:12" x14ac:dyDescent="0.25">
      <c r="A103" s="76" t="s">
        <v>393</v>
      </c>
      <c r="B103" s="77" t="s">
        <v>394</v>
      </c>
      <c r="C103" s="78">
        <v>0</v>
      </c>
      <c r="D103" s="78">
        <v>0</v>
      </c>
      <c r="E103" s="78">
        <v>119.76</v>
      </c>
      <c r="F103" s="78">
        <v>0</v>
      </c>
      <c r="G103" s="78">
        <v>18.809999999999999</v>
      </c>
      <c r="H103" s="78">
        <v>0</v>
      </c>
      <c r="I103" s="78">
        <v>138.57</v>
      </c>
      <c r="J103" s="78">
        <v>0</v>
      </c>
      <c r="K103" s="78">
        <v>138.57</v>
      </c>
      <c r="L103" s="78">
        <v>0</v>
      </c>
    </row>
    <row r="104" spans="1:12" x14ac:dyDescent="0.25">
      <c r="A104" s="76" t="s">
        <v>395</v>
      </c>
      <c r="B104" s="77" t="s">
        <v>396</v>
      </c>
      <c r="C104" s="78">
        <v>0</v>
      </c>
      <c r="D104" s="78">
        <v>0</v>
      </c>
      <c r="E104" s="78">
        <v>30</v>
      </c>
      <c r="F104" s="78">
        <v>0</v>
      </c>
      <c r="G104" s="78">
        <v>0</v>
      </c>
      <c r="H104" s="78">
        <v>0</v>
      </c>
      <c r="I104" s="78">
        <v>30</v>
      </c>
      <c r="J104" s="78">
        <v>0</v>
      </c>
      <c r="K104" s="78">
        <v>30</v>
      </c>
      <c r="L104" s="78">
        <v>0</v>
      </c>
    </row>
    <row r="105" spans="1:12" x14ac:dyDescent="0.25">
      <c r="A105" s="76" t="s">
        <v>397</v>
      </c>
      <c r="B105" s="77" t="s">
        <v>398</v>
      </c>
      <c r="C105" s="78">
        <v>0</v>
      </c>
      <c r="D105" s="78">
        <v>0</v>
      </c>
      <c r="E105" s="78">
        <v>1435.26</v>
      </c>
      <c r="F105" s="78">
        <v>0</v>
      </c>
      <c r="G105" s="78">
        <v>3776.04</v>
      </c>
      <c r="H105" s="78">
        <v>0</v>
      </c>
      <c r="I105" s="78">
        <v>5211.3</v>
      </c>
      <c r="J105" s="78">
        <v>0</v>
      </c>
      <c r="K105" s="78">
        <v>5211.3</v>
      </c>
      <c r="L105" s="78">
        <v>0</v>
      </c>
    </row>
    <row r="106" spans="1:12" x14ac:dyDescent="0.25">
      <c r="A106" s="76" t="s">
        <v>399</v>
      </c>
      <c r="B106" s="77" t="s">
        <v>400</v>
      </c>
      <c r="C106" s="78">
        <v>0</v>
      </c>
      <c r="D106" s="78">
        <v>0</v>
      </c>
      <c r="E106" s="78">
        <v>7783.76</v>
      </c>
      <c r="F106" s="78">
        <v>0</v>
      </c>
      <c r="G106" s="78">
        <v>276</v>
      </c>
      <c r="H106" s="78">
        <v>0</v>
      </c>
      <c r="I106" s="78">
        <v>8059.76</v>
      </c>
      <c r="J106" s="78">
        <v>0</v>
      </c>
      <c r="K106" s="78">
        <v>8059.76</v>
      </c>
      <c r="L106" s="78">
        <v>0</v>
      </c>
    </row>
    <row r="107" spans="1:12" x14ac:dyDescent="0.25">
      <c r="A107" s="76" t="s">
        <v>401</v>
      </c>
      <c r="B107" s="77" t="s">
        <v>402</v>
      </c>
      <c r="C107" s="78">
        <v>0</v>
      </c>
      <c r="D107" s="78">
        <v>0</v>
      </c>
      <c r="E107" s="78">
        <v>2688.45</v>
      </c>
      <c r="F107" s="78">
        <v>0</v>
      </c>
      <c r="G107" s="78">
        <v>194.65</v>
      </c>
      <c r="H107" s="78">
        <v>0</v>
      </c>
      <c r="I107" s="78">
        <v>2883.1</v>
      </c>
      <c r="J107" s="78">
        <v>0</v>
      </c>
      <c r="K107" s="78">
        <v>2883.1</v>
      </c>
      <c r="L107" s="78">
        <v>0</v>
      </c>
    </row>
    <row r="108" spans="1:12" x14ac:dyDescent="0.25">
      <c r="A108" s="76" t="s">
        <v>403</v>
      </c>
      <c r="B108" s="77" t="s">
        <v>404</v>
      </c>
      <c r="C108" s="78">
        <v>0</v>
      </c>
      <c r="D108" s="78">
        <v>0</v>
      </c>
      <c r="E108" s="78">
        <v>51.04</v>
      </c>
      <c r="F108" s="78">
        <v>0</v>
      </c>
      <c r="G108" s="78">
        <v>4.6399999999999997</v>
      </c>
      <c r="H108" s="78">
        <v>0</v>
      </c>
      <c r="I108" s="78">
        <v>55.68</v>
      </c>
      <c r="J108" s="78">
        <v>0</v>
      </c>
      <c r="K108" s="78">
        <v>55.68</v>
      </c>
      <c r="L108" s="78">
        <v>0</v>
      </c>
    </row>
    <row r="109" spans="1:12" x14ac:dyDescent="0.25">
      <c r="A109" s="76" t="s">
        <v>409</v>
      </c>
      <c r="B109" s="77" t="s">
        <v>410</v>
      </c>
      <c r="C109" s="78">
        <v>0</v>
      </c>
      <c r="D109" s="78">
        <v>0</v>
      </c>
      <c r="E109" s="78">
        <v>7301.25</v>
      </c>
      <c r="F109" s="78">
        <v>0</v>
      </c>
      <c r="G109" s="78">
        <v>663.75</v>
      </c>
      <c r="H109" s="78">
        <v>0</v>
      </c>
      <c r="I109" s="78">
        <v>7965</v>
      </c>
      <c r="J109" s="78">
        <v>0</v>
      </c>
      <c r="K109" s="78">
        <v>7965</v>
      </c>
      <c r="L109" s="78">
        <v>0</v>
      </c>
    </row>
    <row r="110" spans="1:12" x14ac:dyDescent="0.25">
      <c r="A110" s="76" t="s">
        <v>411</v>
      </c>
      <c r="B110" s="77" t="s">
        <v>412</v>
      </c>
      <c r="C110" s="78">
        <v>0</v>
      </c>
      <c r="D110" s="78">
        <v>0</v>
      </c>
      <c r="E110" s="78">
        <v>4455.0600000000004</v>
      </c>
      <c r="F110" s="78">
        <v>0</v>
      </c>
      <c r="G110" s="78">
        <v>381.83</v>
      </c>
      <c r="H110" s="78">
        <v>0</v>
      </c>
      <c r="I110" s="78">
        <v>4836.8900000000003</v>
      </c>
      <c r="J110" s="78">
        <v>0</v>
      </c>
      <c r="K110" s="78">
        <v>4836.8900000000003</v>
      </c>
      <c r="L110" s="78">
        <v>0</v>
      </c>
    </row>
    <row r="111" spans="1:12" x14ac:dyDescent="0.25">
      <c r="A111" s="76" t="s">
        <v>413</v>
      </c>
      <c r="B111" s="77" t="s">
        <v>414</v>
      </c>
      <c r="C111" s="78">
        <v>0</v>
      </c>
      <c r="D111" s="78">
        <v>0</v>
      </c>
      <c r="E111" s="78">
        <v>50.51</v>
      </c>
      <c r="F111" s="78">
        <v>0</v>
      </c>
      <c r="G111" s="78">
        <v>0</v>
      </c>
      <c r="H111" s="78">
        <v>0</v>
      </c>
      <c r="I111" s="78">
        <v>50.51</v>
      </c>
      <c r="J111" s="78">
        <v>0</v>
      </c>
      <c r="K111" s="78">
        <v>50.51</v>
      </c>
      <c r="L111" s="78">
        <v>0</v>
      </c>
    </row>
    <row r="112" spans="1:12" x14ac:dyDescent="0.25">
      <c r="A112" s="76" t="s">
        <v>415</v>
      </c>
      <c r="B112" s="77" t="s">
        <v>416</v>
      </c>
      <c r="C112" s="78">
        <v>0</v>
      </c>
      <c r="D112" s="78">
        <v>0</v>
      </c>
      <c r="E112" s="78">
        <v>138.86000000000001</v>
      </c>
      <c r="F112" s="78">
        <v>0</v>
      </c>
      <c r="G112" s="78">
        <v>34.74</v>
      </c>
      <c r="H112" s="78">
        <v>0</v>
      </c>
      <c r="I112" s="78">
        <v>173.6</v>
      </c>
      <c r="J112" s="78">
        <v>0</v>
      </c>
      <c r="K112" s="78">
        <v>173.6</v>
      </c>
      <c r="L112" s="78">
        <v>0</v>
      </c>
    </row>
    <row r="113" spans="1:12" x14ac:dyDescent="0.25">
      <c r="A113" s="76" t="s">
        <v>419</v>
      </c>
      <c r="B113" s="77" t="s">
        <v>420</v>
      </c>
      <c r="C113" s="78">
        <v>0</v>
      </c>
      <c r="D113" s="78">
        <v>0</v>
      </c>
      <c r="E113" s="78">
        <v>54775.14</v>
      </c>
      <c r="F113" s="78">
        <v>0</v>
      </c>
      <c r="G113" s="78">
        <v>4743.22</v>
      </c>
      <c r="H113" s="78">
        <v>0</v>
      </c>
      <c r="I113" s="78">
        <v>59518.36</v>
      </c>
      <c r="J113" s="78">
        <v>0</v>
      </c>
      <c r="K113" s="78">
        <v>59518.36</v>
      </c>
      <c r="L113" s="78">
        <v>0</v>
      </c>
    </row>
    <row r="114" spans="1:12" x14ac:dyDescent="0.25">
      <c r="A114" s="76" t="s">
        <v>421</v>
      </c>
      <c r="B114" s="77" t="s">
        <v>422</v>
      </c>
      <c r="C114" s="78">
        <v>0</v>
      </c>
      <c r="D114" s="78">
        <v>0</v>
      </c>
      <c r="E114" s="78">
        <v>0</v>
      </c>
      <c r="F114" s="78">
        <v>0</v>
      </c>
      <c r="G114" s="78">
        <v>936.87</v>
      </c>
      <c r="H114" s="78">
        <v>724.84</v>
      </c>
      <c r="I114" s="78">
        <v>936.87</v>
      </c>
      <c r="J114" s="78">
        <v>724.84</v>
      </c>
      <c r="K114" s="78">
        <v>212.03</v>
      </c>
      <c r="L114" s="78">
        <v>0</v>
      </c>
    </row>
    <row r="115" spans="1:12" x14ac:dyDescent="0.25">
      <c r="A115" s="76" t="s">
        <v>423</v>
      </c>
      <c r="B115" s="77" t="s">
        <v>424</v>
      </c>
      <c r="C115" s="78">
        <v>0</v>
      </c>
      <c r="D115" s="78">
        <v>0</v>
      </c>
      <c r="E115" s="78">
        <v>18172.11</v>
      </c>
      <c r="F115" s="78">
        <v>0</v>
      </c>
      <c r="G115" s="78">
        <v>1627.27</v>
      </c>
      <c r="H115" s="78">
        <v>0</v>
      </c>
      <c r="I115" s="78">
        <v>19799.38</v>
      </c>
      <c r="J115" s="78">
        <v>0</v>
      </c>
      <c r="K115" s="78">
        <v>19799.38</v>
      </c>
      <c r="L115" s="78">
        <v>0</v>
      </c>
    </row>
    <row r="116" spans="1:12" x14ac:dyDescent="0.25">
      <c r="A116" s="76" t="s">
        <v>425</v>
      </c>
      <c r="B116" s="77" t="s">
        <v>426</v>
      </c>
      <c r="C116" s="78">
        <v>0</v>
      </c>
      <c r="D116" s="78">
        <v>0</v>
      </c>
      <c r="E116" s="78">
        <v>0</v>
      </c>
      <c r="F116" s="78">
        <v>0</v>
      </c>
      <c r="G116" s="78">
        <v>329.74</v>
      </c>
      <c r="H116" s="78">
        <v>252.65</v>
      </c>
      <c r="I116" s="78">
        <v>329.74</v>
      </c>
      <c r="J116" s="78">
        <v>252.65</v>
      </c>
      <c r="K116" s="78">
        <v>77.09</v>
      </c>
      <c r="L116" s="78">
        <v>0</v>
      </c>
    </row>
    <row r="117" spans="1:12" x14ac:dyDescent="0.25">
      <c r="A117" s="76" t="s">
        <v>427</v>
      </c>
      <c r="B117" s="77" t="s">
        <v>428</v>
      </c>
      <c r="C117" s="78">
        <v>0</v>
      </c>
      <c r="D117" s="78">
        <v>0</v>
      </c>
      <c r="E117" s="78">
        <v>366.23</v>
      </c>
      <c r="F117" s="78">
        <v>0</v>
      </c>
      <c r="G117" s="78">
        <v>21.64</v>
      </c>
      <c r="H117" s="78">
        <v>0</v>
      </c>
      <c r="I117" s="78">
        <v>387.87</v>
      </c>
      <c r="J117" s="78">
        <v>0</v>
      </c>
      <c r="K117" s="78">
        <v>387.87</v>
      </c>
      <c r="L117" s="78">
        <v>0</v>
      </c>
    </row>
    <row r="118" spans="1:12" x14ac:dyDescent="0.25">
      <c r="A118" s="76" t="s">
        <v>429</v>
      </c>
      <c r="B118" s="77" t="s">
        <v>428</v>
      </c>
      <c r="C118" s="78">
        <v>0</v>
      </c>
      <c r="D118" s="78">
        <v>0</v>
      </c>
      <c r="E118" s="78">
        <v>2695.17</v>
      </c>
      <c r="F118" s="78">
        <v>0</v>
      </c>
      <c r="G118" s="78">
        <v>128.62</v>
      </c>
      <c r="H118" s="78">
        <v>0</v>
      </c>
      <c r="I118" s="78">
        <v>2823.79</v>
      </c>
      <c r="J118" s="78">
        <v>0</v>
      </c>
      <c r="K118" s="78">
        <v>2823.79</v>
      </c>
      <c r="L118" s="78">
        <v>0</v>
      </c>
    </row>
    <row r="119" spans="1:12" x14ac:dyDescent="0.25">
      <c r="A119" s="76" t="s">
        <v>430</v>
      </c>
      <c r="B119" s="77" t="s">
        <v>431</v>
      </c>
      <c r="C119" s="78">
        <v>0</v>
      </c>
      <c r="D119" s="78">
        <v>0</v>
      </c>
      <c r="E119" s="78">
        <v>515.38</v>
      </c>
      <c r="F119" s="78">
        <v>0</v>
      </c>
      <c r="G119" s="78">
        <v>0</v>
      </c>
      <c r="H119" s="78">
        <v>0</v>
      </c>
      <c r="I119" s="78">
        <v>515.38</v>
      </c>
      <c r="J119" s="78">
        <v>0</v>
      </c>
      <c r="K119" s="78">
        <v>515.38</v>
      </c>
      <c r="L119" s="78">
        <v>0</v>
      </c>
    </row>
    <row r="120" spans="1:12" x14ac:dyDescent="0.25">
      <c r="A120" s="76" t="s">
        <v>432</v>
      </c>
      <c r="B120" s="77" t="s">
        <v>433</v>
      </c>
      <c r="C120" s="78">
        <v>0</v>
      </c>
      <c r="D120" s="78">
        <v>0</v>
      </c>
      <c r="E120" s="78">
        <v>1858.84</v>
      </c>
      <c r="F120" s="78">
        <v>0</v>
      </c>
      <c r="G120" s="78">
        <v>0</v>
      </c>
      <c r="H120" s="78">
        <v>0</v>
      </c>
      <c r="I120" s="78">
        <v>1858.84</v>
      </c>
      <c r="J120" s="78">
        <v>0</v>
      </c>
      <c r="K120" s="78">
        <v>1858.84</v>
      </c>
      <c r="L120" s="78">
        <v>0</v>
      </c>
    </row>
    <row r="121" spans="1:12" x14ac:dyDescent="0.25">
      <c r="A121" s="76" t="s">
        <v>507</v>
      </c>
      <c r="B121" s="77" t="s">
        <v>508</v>
      </c>
      <c r="C121" s="78">
        <v>0</v>
      </c>
      <c r="D121" s="78">
        <v>0</v>
      </c>
      <c r="E121" s="78">
        <v>71.25</v>
      </c>
      <c r="F121" s="78">
        <v>0</v>
      </c>
      <c r="G121" s="78">
        <v>35</v>
      </c>
      <c r="H121" s="78">
        <v>0</v>
      </c>
      <c r="I121" s="78">
        <v>106.25</v>
      </c>
      <c r="J121" s="78">
        <v>0</v>
      </c>
      <c r="K121" s="78">
        <v>106.25</v>
      </c>
      <c r="L121" s="78">
        <v>0</v>
      </c>
    </row>
    <row r="122" spans="1:12" x14ac:dyDescent="0.25">
      <c r="A122" s="76" t="s">
        <v>434</v>
      </c>
      <c r="B122" s="77" t="s">
        <v>435</v>
      </c>
      <c r="C122" s="78">
        <v>0</v>
      </c>
      <c r="D122" s="78">
        <v>0</v>
      </c>
      <c r="E122" s="78">
        <v>109</v>
      </c>
      <c r="F122" s="78">
        <v>0</v>
      </c>
      <c r="G122" s="78">
        <v>0</v>
      </c>
      <c r="H122" s="78">
        <v>0</v>
      </c>
      <c r="I122" s="78">
        <v>109</v>
      </c>
      <c r="J122" s="78">
        <v>0</v>
      </c>
      <c r="K122" s="78">
        <v>109</v>
      </c>
      <c r="L122" s="78">
        <v>0</v>
      </c>
    </row>
    <row r="123" spans="1:12" x14ac:dyDescent="0.25">
      <c r="A123" s="76" t="s">
        <v>436</v>
      </c>
      <c r="B123" s="77" t="s">
        <v>437</v>
      </c>
      <c r="C123" s="78">
        <v>0</v>
      </c>
      <c r="D123" s="78">
        <v>0</v>
      </c>
      <c r="E123" s="78">
        <v>50</v>
      </c>
      <c r="F123" s="78">
        <v>0</v>
      </c>
      <c r="G123" s="78">
        <v>0</v>
      </c>
      <c r="H123" s="78">
        <v>0</v>
      </c>
      <c r="I123" s="78">
        <v>50</v>
      </c>
      <c r="J123" s="78">
        <v>0</v>
      </c>
      <c r="K123" s="78">
        <v>50</v>
      </c>
      <c r="L123" s="78">
        <v>0</v>
      </c>
    </row>
    <row r="124" spans="1:12" x14ac:dyDescent="0.25">
      <c r="A124" s="76" t="s">
        <v>438</v>
      </c>
      <c r="B124" s="77" t="s">
        <v>439</v>
      </c>
      <c r="C124" s="78">
        <v>0</v>
      </c>
      <c r="D124" s="78">
        <v>0</v>
      </c>
      <c r="E124" s="78">
        <v>1234.8399999999999</v>
      </c>
      <c r="F124" s="78">
        <v>0</v>
      </c>
      <c r="G124" s="78">
        <v>0</v>
      </c>
      <c r="H124" s="78">
        <v>0</v>
      </c>
      <c r="I124" s="78">
        <v>1234.8399999999999</v>
      </c>
      <c r="J124" s="78">
        <v>0</v>
      </c>
      <c r="K124" s="78">
        <v>1234.8399999999999</v>
      </c>
      <c r="L124" s="78">
        <v>0</v>
      </c>
    </row>
    <row r="125" spans="1:12" x14ac:dyDescent="0.25">
      <c r="A125" s="76" t="s">
        <v>440</v>
      </c>
      <c r="B125" s="77" t="s">
        <v>441</v>
      </c>
      <c r="C125" s="78">
        <v>0</v>
      </c>
      <c r="D125" s="78">
        <v>0</v>
      </c>
      <c r="E125" s="78">
        <v>1897.2</v>
      </c>
      <c r="F125" s="78">
        <v>0</v>
      </c>
      <c r="G125" s="78">
        <v>0</v>
      </c>
      <c r="H125" s="78">
        <v>0</v>
      </c>
      <c r="I125" s="78">
        <v>1897.2</v>
      </c>
      <c r="J125" s="78">
        <v>0</v>
      </c>
      <c r="K125" s="78">
        <v>1897.2</v>
      </c>
      <c r="L125" s="78">
        <v>0</v>
      </c>
    </row>
    <row r="126" spans="1:12" x14ac:dyDescent="0.25">
      <c r="A126" s="76" t="s">
        <v>442</v>
      </c>
      <c r="B126" s="77" t="s">
        <v>443</v>
      </c>
      <c r="C126" s="78">
        <v>0</v>
      </c>
      <c r="D126" s="78">
        <v>0</v>
      </c>
      <c r="E126" s="78">
        <v>160.55000000000001</v>
      </c>
      <c r="F126" s="78">
        <v>0</v>
      </c>
      <c r="G126" s="78">
        <v>0</v>
      </c>
      <c r="H126" s="78">
        <v>0</v>
      </c>
      <c r="I126" s="78">
        <v>160.55000000000001</v>
      </c>
      <c r="J126" s="78">
        <v>0</v>
      </c>
      <c r="K126" s="78">
        <v>160.55000000000001</v>
      </c>
      <c r="L126" s="78">
        <v>0</v>
      </c>
    </row>
    <row r="127" spans="1:12" x14ac:dyDescent="0.25">
      <c r="A127" s="76" t="s">
        <v>444</v>
      </c>
      <c r="B127" s="77" t="s">
        <v>445</v>
      </c>
      <c r="C127" s="78">
        <v>0</v>
      </c>
      <c r="D127" s="78">
        <v>0</v>
      </c>
      <c r="E127" s="78">
        <v>59.76</v>
      </c>
      <c r="F127" s="78">
        <v>0</v>
      </c>
      <c r="G127" s="78">
        <v>0</v>
      </c>
      <c r="H127" s="78">
        <v>0</v>
      </c>
      <c r="I127" s="78">
        <v>59.76</v>
      </c>
      <c r="J127" s="78">
        <v>0</v>
      </c>
      <c r="K127" s="78">
        <v>59.76</v>
      </c>
      <c r="L127" s="78">
        <v>0</v>
      </c>
    </row>
    <row r="128" spans="1:12" x14ac:dyDescent="0.25">
      <c r="A128" s="76" t="s">
        <v>446</v>
      </c>
      <c r="B128" s="77" t="s">
        <v>447</v>
      </c>
      <c r="C128" s="78">
        <v>0</v>
      </c>
      <c r="D128" s="78">
        <v>0</v>
      </c>
      <c r="E128" s="78">
        <v>147.08000000000001</v>
      </c>
      <c r="F128" s="78">
        <v>0</v>
      </c>
      <c r="G128" s="78">
        <v>0</v>
      </c>
      <c r="H128" s="78">
        <v>0</v>
      </c>
      <c r="I128" s="78">
        <v>147.08000000000001</v>
      </c>
      <c r="J128" s="78">
        <v>0</v>
      </c>
      <c r="K128" s="78">
        <v>147.08000000000001</v>
      </c>
      <c r="L128" s="78">
        <v>0</v>
      </c>
    </row>
    <row r="129" spans="1:12" x14ac:dyDescent="0.25">
      <c r="A129" s="76" t="s">
        <v>448</v>
      </c>
      <c r="B129" s="77" t="s">
        <v>449</v>
      </c>
      <c r="C129" s="78">
        <v>0</v>
      </c>
      <c r="D129" s="78">
        <v>0</v>
      </c>
      <c r="E129" s="78">
        <v>77.75</v>
      </c>
      <c r="F129" s="78">
        <v>0</v>
      </c>
      <c r="G129" s="78">
        <v>0</v>
      </c>
      <c r="H129" s="78">
        <v>0</v>
      </c>
      <c r="I129" s="78">
        <v>77.75</v>
      </c>
      <c r="J129" s="78">
        <v>0</v>
      </c>
      <c r="K129" s="78">
        <v>77.75</v>
      </c>
      <c r="L129" s="78">
        <v>0</v>
      </c>
    </row>
    <row r="130" spans="1:12" x14ac:dyDescent="0.25">
      <c r="A130" s="76" t="s">
        <v>456</v>
      </c>
      <c r="B130" s="77" t="s">
        <v>457</v>
      </c>
      <c r="C130" s="78">
        <v>0</v>
      </c>
      <c r="D130" s="78">
        <v>0</v>
      </c>
      <c r="E130" s="78">
        <v>41668.15</v>
      </c>
      <c r="F130" s="78">
        <v>0</v>
      </c>
      <c r="G130" s="78">
        <v>3665.92</v>
      </c>
      <c r="H130" s="78">
        <v>0</v>
      </c>
      <c r="I130" s="78">
        <v>45334.07</v>
      </c>
      <c r="J130" s="78">
        <v>0</v>
      </c>
      <c r="K130" s="78">
        <v>45334.07</v>
      </c>
      <c r="L130" s="78">
        <v>0</v>
      </c>
    </row>
    <row r="131" spans="1:12" x14ac:dyDescent="0.25">
      <c r="A131" s="76" t="s">
        <v>458</v>
      </c>
      <c r="B131" s="77" t="s">
        <v>459</v>
      </c>
      <c r="C131" s="78">
        <v>0</v>
      </c>
      <c r="D131" s="78">
        <v>0</v>
      </c>
      <c r="E131" s="78">
        <v>1594.72</v>
      </c>
      <c r="F131" s="78">
        <v>0</v>
      </c>
      <c r="G131" s="78">
        <v>131.31</v>
      </c>
      <c r="H131" s="78">
        <v>0</v>
      </c>
      <c r="I131" s="78">
        <v>1726.03</v>
      </c>
      <c r="J131" s="78">
        <v>0</v>
      </c>
      <c r="K131" s="78">
        <v>1726.03</v>
      </c>
      <c r="L131" s="78">
        <v>0</v>
      </c>
    </row>
    <row r="132" spans="1:12" x14ac:dyDescent="0.25">
      <c r="A132" s="76" t="s">
        <v>460</v>
      </c>
      <c r="B132" s="77" t="s">
        <v>461</v>
      </c>
      <c r="C132" s="78">
        <v>0</v>
      </c>
      <c r="D132" s="78">
        <v>0</v>
      </c>
      <c r="E132" s="78">
        <v>1208.19</v>
      </c>
      <c r="F132" s="78">
        <v>0</v>
      </c>
      <c r="G132" s="78">
        <v>89.67</v>
      </c>
      <c r="H132" s="78">
        <v>0</v>
      </c>
      <c r="I132" s="78">
        <v>1297.8599999999999</v>
      </c>
      <c r="J132" s="78">
        <v>0</v>
      </c>
      <c r="K132" s="78">
        <v>1297.8599999999999</v>
      </c>
      <c r="L132" s="78">
        <v>0</v>
      </c>
    </row>
    <row r="133" spans="1:12" x14ac:dyDescent="0.25">
      <c r="A133" s="76" t="s">
        <v>462</v>
      </c>
      <c r="B133" s="77" t="s">
        <v>463</v>
      </c>
      <c r="C133" s="78">
        <v>0</v>
      </c>
      <c r="D133" s="78">
        <v>0</v>
      </c>
      <c r="E133" s="78">
        <v>800.55</v>
      </c>
      <c r="F133" s="78">
        <v>0</v>
      </c>
      <c r="G133" s="78">
        <v>63.24</v>
      </c>
      <c r="H133" s="78">
        <v>0</v>
      </c>
      <c r="I133" s="78">
        <v>863.79</v>
      </c>
      <c r="J133" s="78">
        <v>0</v>
      </c>
      <c r="K133" s="78">
        <v>863.79</v>
      </c>
      <c r="L133" s="78">
        <v>0</v>
      </c>
    </row>
    <row r="134" spans="1:12" x14ac:dyDescent="0.25">
      <c r="A134" s="76" t="s">
        <v>466</v>
      </c>
      <c r="B134" s="77" t="s">
        <v>467</v>
      </c>
      <c r="C134" s="78">
        <v>0</v>
      </c>
      <c r="D134" s="78">
        <v>0</v>
      </c>
      <c r="E134" s="78">
        <v>2200.04</v>
      </c>
      <c r="F134" s="78">
        <v>0</v>
      </c>
      <c r="G134" s="78">
        <v>328.1</v>
      </c>
      <c r="H134" s="78">
        <v>0</v>
      </c>
      <c r="I134" s="78">
        <v>2528.14</v>
      </c>
      <c r="J134" s="78">
        <v>0</v>
      </c>
      <c r="K134" s="78">
        <v>2528.14</v>
      </c>
      <c r="L134" s="78">
        <v>0</v>
      </c>
    </row>
    <row r="135" spans="1:12" x14ac:dyDescent="0.25">
      <c r="A135" s="76" t="s">
        <v>468</v>
      </c>
      <c r="B135" s="77" t="s">
        <v>469</v>
      </c>
      <c r="C135" s="78">
        <v>0</v>
      </c>
      <c r="D135" s="78">
        <v>0</v>
      </c>
      <c r="E135" s="78">
        <v>0</v>
      </c>
      <c r="F135" s="78">
        <v>0</v>
      </c>
      <c r="G135" s="78">
        <v>7059.92</v>
      </c>
      <c r="H135" s="78">
        <v>0</v>
      </c>
      <c r="I135" s="78">
        <v>7059.92</v>
      </c>
      <c r="J135" s="78">
        <v>0</v>
      </c>
      <c r="K135" s="78">
        <v>7059.92</v>
      </c>
      <c r="L135" s="78">
        <v>0</v>
      </c>
    </row>
    <row r="136" spans="1:12" x14ac:dyDescent="0.25">
      <c r="A136" s="76" t="s">
        <v>470</v>
      </c>
      <c r="B136" s="77" t="s">
        <v>471</v>
      </c>
      <c r="C136" s="78">
        <v>0</v>
      </c>
      <c r="D136" s="78">
        <v>0</v>
      </c>
      <c r="E136" s="78">
        <v>0</v>
      </c>
      <c r="F136" s="78">
        <v>0</v>
      </c>
      <c r="G136" s="78">
        <v>887.65</v>
      </c>
      <c r="H136" s="78">
        <v>0</v>
      </c>
      <c r="I136" s="78">
        <v>887.65</v>
      </c>
      <c r="J136" s="78">
        <v>0</v>
      </c>
      <c r="K136" s="78">
        <v>887.65</v>
      </c>
      <c r="L136" s="78">
        <v>0</v>
      </c>
    </row>
    <row r="137" spans="1:12" x14ac:dyDescent="0.25">
      <c r="A137" s="76" t="s">
        <v>509</v>
      </c>
      <c r="B137" s="77" t="s">
        <v>510</v>
      </c>
      <c r="C137" s="78">
        <v>0</v>
      </c>
      <c r="D137" s="78">
        <v>0</v>
      </c>
      <c r="E137" s="78">
        <v>0</v>
      </c>
      <c r="F137" s="78">
        <v>93.5</v>
      </c>
      <c r="G137" s="78">
        <v>0</v>
      </c>
      <c r="H137" s="78">
        <v>0</v>
      </c>
      <c r="I137" s="78">
        <v>0</v>
      </c>
      <c r="J137" s="78">
        <v>93.5</v>
      </c>
      <c r="K137" s="78">
        <v>0</v>
      </c>
      <c r="L137" s="78">
        <v>93.5</v>
      </c>
    </row>
    <row r="138" spans="1:12" x14ac:dyDescent="0.25">
      <c r="A138" s="76" t="s">
        <v>472</v>
      </c>
      <c r="B138" s="77" t="s">
        <v>473</v>
      </c>
      <c r="C138" s="78">
        <v>0</v>
      </c>
      <c r="D138" s="78">
        <v>0</v>
      </c>
      <c r="E138" s="78">
        <v>0</v>
      </c>
      <c r="F138" s="78">
        <v>967.09</v>
      </c>
      <c r="G138" s="78">
        <v>0</v>
      </c>
      <c r="H138" s="78">
        <v>64.2</v>
      </c>
      <c r="I138" s="78">
        <v>0</v>
      </c>
      <c r="J138" s="78">
        <v>1031.29</v>
      </c>
      <c r="K138" s="78">
        <v>0</v>
      </c>
      <c r="L138" s="78">
        <v>1031.29</v>
      </c>
    </row>
    <row r="139" spans="1:12" x14ac:dyDescent="0.25">
      <c r="A139" s="76" t="s">
        <v>474</v>
      </c>
      <c r="B139" s="77" t="s">
        <v>475</v>
      </c>
      <c r="C139" s="78">
        <v>0</v>
      </c>
      <c r="D139" s="78">
        <v>0</v>
      </c>
      <c r="E139" s="78">
        <v>0</v>
      </c>
      <c r="F139" s="78">
        <v>235.57</v>
      </c>
      <c r="G139" s="78">
        <v>0</v>
      </c>
      <c r="H139" s="78">
        <v>50</v>
      </c>
      <c r="I139" s="78">
        <v>0</v>
      </c>
      <c r="J139" s="78">
        <v>285.57</v>
      </c>
      <c r="K139" s="78">
        <v>0</v>
      </c>
      <c r="L139" s="78">
        <v>285.57</v>
      </c>
    </row>
    <row r="140" spans="1:12" x14ac:dyDescent="0.25">
      <c r="A140" s="76" t="s">
        <v>476</v>
      </c>
      <c r="B140" s="77" t="s">
        <v>477</v>
      </c>
      <c r="C140" s="78">
        <v>0</v>
      </c>
      <c r="D140" s="78">
        <v>0</v>
      </c>
      <c r="E140" s="78">
        <v>0</v>
      </c>
      <c r="F140" s="78">
        <v>130</v>
      </c>
      <c r="G140" s="78">
        <v>0</v>
      </c>
      <c r="H140" s="78">
        <v>390</v>
      </c>
      <c r="I140" s="78">
        <v>0</v>
      </c>
      <c r="J140" s="78">
        <v>520</v>
      </c>
      <c r="K140" s="78">
        <v>0</v>
      </c>
      <c r="L140" s="78">
        <v>520</v>
      </c>
    </row>
    <row r="141" spans="1:12" x14ac:dyDescent="0.25">
      <c r="A141" s="76" t="s">
        <v>478</v>
      </c>
      <c r="B141" s="77" t="s">
        <v>479</v>
      </c>
      <c r="C141" s="78">
        <v>0</v>
      </c>
      <c r="D141" s="78">
        <v>0</v>
      </c>
      <c r="E141" s="78">
        <v>0</v>
      </c>
      <c r="F141" s="78">
        <v>656780.11</v>
      </c>
      <c r="G141" s="78">
        <v>0</v>
      </c>
      <c r="H141" s="78">
        <v>82692.45</v>
      </c>
      <c r="I141" s="78">
        <v>0</v>
      </c>
      <c r="J141" s="78">
        <v>739472.56</v>
      </c>
      <c r="K141" s="78">
        <v>0</v>
      </c>
      <c r="L141" s="78">
        <v>739472.56</v>
      </c>
    </row>
    <row r="142" spans="1:12" x14ac:dyDescent="0.25">
      <c r="A142" s="76" t="s">
        <v>480</v>
      </c>
      <c r="B142" s="77" t="s">
        <v>481</v>
      </c>
      <c r="C142" s="78">
        <v>0</v>
      </c>
      <c r="D142" s="78">
        <v>0</v>
      </c>
      <c r="E142" s="78">
        <v>0</v>
      </c>
      <c r="F142" s="78">
        <v>96200.25</v>
      </c>
      <c r="G142" s="78">
        <v>0</v>
      </c>
      <c r="H142" s="78">
        <v>13904.62</v>
      </c>
      <c r="I142" s="78">
        <v>0</v>
      </c>
      <c r="J142" s="78">
        <v>110104.87</v>
      </c>
      <c r="K142" s="78">
        <v>0</v>
      </c>
      <c r="L142" s="78">
        <v>110104.87</v>
      </c>
    </row>
    <row r="143" spans="1:12" x14ac:dyDescent="0.25">
      <c r="A143" s="76" t="s">
        <v>484</v>
      </c>
      <c r="B143" s="77" t="s">
        <v>485</v>
      </c>
      <c r="C143" s="78">
        <v>0</v>
      </c>
      <c r="D143" s="78">
        <v>0</v>
      </c>
      <c r="E143" s="78">
        <v>0</v>
      </c>
      <c r="F143" s="78">
        <v>800</v>
      </c>
      <c r="G143" s="78">
        <v>0</v>
      </c>
      <c r="H143" s="78">
        <v>0</v>
      </c>
      <c r="I143" s="78">
        <v>0</v>
      </c>
      <c r="J143" s="78">
        <v>800</v>
      </c>
      <c r="K143" s="78">
        <v>0</v>
      </c>
      <c r="L143" s="78">
        <v>800</v>
      </c>
    </row>
    <row r="144" spans="1:12" x14ac:dyDescent="0.25">
      <c r="A144" s="76" t="s">
        <v>488</v>
      </c>
      <c r="B144" s="77" t="s">
        <v>489</v>
      </c>
      <c r="C144" s="78">
        <v>0</v>
      </c>
      <c r="D144" s="78">
        <v>0</v>
      </c>
      <c r="E144" s="78">
        <v>0</v>
      </c>
      <c r="F144" s="78">
        <v>0</v>
      </c>
      <c r="G144" s="78">
        <v>0</v>
      </c>
      <c r="H144" s="78">
        <v>3970.99</v>
      </c>
      <c r="I144" s="78">
        <v>0</v>
      </c>
      <c r="J144" s="78">
        <v>3970.99</v>
      </c>
      <c r="K144" s="78">
        <v>0</v>
      </c>
      <c r="L144" s="78">
        <v>3970.99</v>
      </c>
    </row>
    <row r="145" spans="1:12" x14ac:dyDescent="0.25">
      <c r="A145" s="76" t="s">
        <v>494</v>
      </c>
      <c r="B145" s="77" t="s">
        <v>495</v>
      </c>
      <c r="C145" s="78">
        <v>0</v>
      </c>
      <c r="D145" s="78">
        <v>0</v>
      </c>
      <c r="E145" s="78">
        <v>0</v>
      </c>
      <c r="F145" s="78">
        <v>0.61</v>
      </c>
      <c r="G145" s="78">
        <v>0</v>
      </c>
      <c r="H145" s="78">
        <v>0</v>
      </c>
      <c r="I145" s="78">
        <v>0</v>
      </c>
      <c r="J145" s="78">
        <v>0.61</v>
      </c>
      <c r="K145" s="78">
        <v>0</v>
      </c>
      <c r="L145" s="78">
        <v>0.61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76" customWidth="1"/>
    <col min="2" max="2" width="46.7109375" style="77" customWidth="1"/>
    <col min="3" max="3" width="15.28515625" style="78" customWidth="1"/>
    <col min="4" max="4" width="15.28515625" style="78" bestFit="1" customWidth="1"/>
    <col min="5" max="5" width="15.140625" style="78" customWidth="1"/>
    <col min="6" max="7" width="15.28515625" style="78" bestFit="1" customWidth="1"/>
    <col min="8" max="8" width="15.28515625" style="78" customWidth="1"/>
    <col min="9" max="11" width="15.28515625" style="78" bestFit="1" customWidth="1"/>
    <col min="12" max="12" width="14.85546875" style="78" customWidth="1"/>
    <col min="13" max="16384" width="9.140625" style="72"/>
  </cols>
  <sheetData>
    <row r="1" spans="1:12" ht="22.5" x14ac:dyDescent="0.25">
      <c r="A1" s="82" t="s">
        <v>151</v>
      </c>
      <c r="B1" s="83" t="s">
        <v>152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511</v>
      </c>
      <c r="B2" s="74" t="s">
        <v>512</v>
      </c>
      <c r="C2" s="75">
        <v>25480.799999999999</v>
      </c>
      <c r="D2" s="75">
        <v>0</v>
      </c>
      <c r="E2" s="75">
        <v>25480.799999999999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25480.799999999999</v>
      </c>
      <c r="L2" s="75">
        <v>0</v>
      </c>
    </row>
    <row r="3" spans="1:12" x14ac:dyDescent="0.25">
      <c r="A3" s="73" t="s">
        <v>513</v>
      </c>
      <c r="B3" s="74" t="s">
        <v>28</v>
      </c>
      <c r="C3" s="75">
        <v>182060.51</v>
      </c>
      <c r="D3" s="75">
        <v>0</v>
      </c>
      <c r="E3" s="75">
        <v>163499.4</v>
      </c>
      <c r="F3" s="75">
        <v>0</v>
      </c>
      <c r="G3" s="75">
        <v>0</v>
      </c>
      <c r="H3" s="75">
        <v>0</v>
      </c>
      <c r="I3" s="75">
        <v>163499.4</v>
      </c>
      <c r="J3" s="75">
        <v>182060.51</v>
      </c>
      <c r="K3" s="75">
        <v>163499.4</v>
      </c>
      <c r="L3" s="75">
        <v>0</v>
      </c>
    </row>
    <row r="4" spans="1:12" x14ac:dyDescent="0.25">
      <c r="A4" s="73" t="s">
        <v>514</v>
      </c>
      <c r="B4" s="74" t="s">
        <v>515</v>
      </c>
      <c r="C4" s="75">
        <v>145195.51</v>
      </c>
      <c r="D4" s="75">
        <v>0</v>
      </c>
      <c r="E4" s="75">
        <v>145195.51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145195.51</v>
      </c>
      <c r="L4" s="75">
        <v>0</v>
      </c>
    </row>
    <row r="5" spans="1:12" x14ac:dyDescent="0.25">
      <c r="A5" s="73" t="s">
        <v>518</v>
      </c>
      <c r="B5" s="74" t="s">
        <v>519</v>
      </c>
      <c r="C5" s="75">
        <v>28718.19</v>
      </c>
      <c r="D5" s="75">
        <v>0</v>
      </c>
      <c r="E5" s="75">
        <v>28718.19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28718.19</v>
      </c>
      <c r="L5" s="75">
        <v>0</v>
      </c>
    </row>
    <row r="6" spans="1:12" x14ac:dyDescent="0.25">
      <c r="A6" s="73" t="s">
        <v>520</v>
      </c>
      <c r="B6" s="74" t="s">
        <v>27</v>
      </c>
      <c r="C6" s="75">
        <v>0</v>
      </c>
      <c r="D6" s="75">
        <v>0</v>
      </c>
      <c r="E6" s="75">
        <v>34418</v>
      </c>
      <c r="F6" s="75">
        <v>0</v>
      </c>
      <c r="G6" s="75">
        <v>0</v>
      </c>
      <c r="H6" s="75">
        <v>0</v>
      </c>
      <c r="I6" s="75">
        <v>34418</v>
      </c>
      <c r="J6" s="75">
        <v>0</v>
      </c>
      <c r="K6" s="75">
        <v>34418</v>
      </c>
      <c r="L6" s="75">
        <v>0</v>
      </c>
    </row>
    <row r="7" spans="1:12" x14ac:dyDescent="0.25">
      <c r="A7" s="73" t="s">
        <v>522</v>
      </c>
      <c r="B7" s="74" t="s">
        <v>196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15856.89</v>
      </c>
      <c r="J7" s="75">
        <v>15856.89</v>
      </c>
      <c r="K7" s="75">
        <v>0</v>
      </c>
      <c r="L7" s="75">
        <v>0</v>
      </c>
    </row>
    <row r="8" spans="1:12" x14ac:dyDescent="0.25">
      <c r="A8" s="73" t="s">
        <v>523</v>
      </c>
      <c r="B8" s="74" t="s">
        <v>524</v>
      </c>
      <c r="C8" s="75">
        <v>0</v>
      </c>
      <c r="D8" s="75">
        <v>11149</v>
      </c>
      <c r="E8" s="75">
        <v>0</v>
      </c>
      <c r="F8" s="75">
        <v>16988.349999999999</v>
      </c>
      <c r="G8" s="75">
        <v>0</v>
      </c>
      <c r="H8" s="75">
        <v>530.85</v>
      </c>
      <c r="I8" s="75">
        <v>0</v>
      </c>
      <c r="J8" s="75">
        <v>6370.2</v>
      </c>
      <c r="K8" s="75">
        <v>0</v>
      </c>
      <c r="L8" s="75">
        <v>17519.2</v>
      </c>
    </row>
    <row r="9" spans="1:12" x14ac:dyDescent="0.25">
      <c r="A9" s="73" t="s">
        <v>525</v>
      </c>
      <c r="B9" s="74" t="s">
        <v>200</v>
      </c>
      <c r="C9" s="75">
        <v>0</v>
      </c>
      <c r="D9" s="75">
        <v>29427</v>
      </c>
      <c r="E9" s="75">
        <v>0</v>
      </c>
      <c r="F9" s="75">
        <v>36260.06</v>
      </c>
      <c r="G9" s="75">
        <v>0</v>
      </c>
      <c r="H9" s="75">
        <v>1342.04</v>
      </c>
      <c r="I9" s="75">
        <v>0</v>
      </c>
      <c r="J9" s="75">
        <v>8175.1</v>
      </c>
      <c r="K9" s="75">
        <v>0</v>
      </c>
      <c r="L9" s="75">
        <v>37602.1</v>
      </c>
    </row>
    <row r="10" spans="1:12" x14ac:dyDescent="0.25">
      <c r="A10" s="73" t="s">
        <v>526</v>
      </c>
      <c r="B10" s="74" t="s">
        <v>527</v>
      </c>
      <c r="C10" s="75">
        <v>0</v>
      </c>
      <c r="D10" s="75">
        <v>85144.51</v>
      </c>
      <c r="E10" s="75">
        <v>0</v>
      </c>
      <c r="F10" s="75">
        <v>109579.65</v>
      </c>
      <c r="G10" s="75">
        <v>0</v>
      </c>
      <c r="H10" s="75">
        <v>1378.43</v>
      </c>
      <c r="I10" s="75">
        <v>0</v>
      </c>
      <c r="J10" s="75">
        <v>25813.57</v>
      </c>
      <c r="K10" s="75">
        <v>0</v>
      </c>
      <c r="L10" s="75">
        <v>110958.08</v>
      </c>
    </row>
    <row r="11" spans="1:12" x14ac:dyDescent="0.25">
      <c r="A11" s="73" t="s">
        <v>529</v>
      </c>
      <c r="B11" s="74" t="s">
        <v>530</v>
      </c>
      <c r="C11" s="75">
        <v>0</v>
      </c>
      <c r="D11" s="75">
        <v>1219</v>
      </c>
      <c r="E11" s="75">
        <v>0</v>
      </c>
      <c r="F11" s="75">
        <v>5779.6</v>
      </c>
      <c r="G11" s="75">
        <v>0</v>
      </c>
      <c r="H11" s="75">
        <v>414.6</v>
      </c>
      <c r="I11" s="75">
        <v>0</v>
      </c>
      <c r="J11" s="75">
        <v>4975.2</v>
      </c>
      <c r="K11" s="75">
        <v>0</v>
      </c>
      <c r="L11" s="75">
        <v>6194.2</v>
      </c>
    </row>
    <row r="12" spans="1:12" x14ac:dyDescent="0.25">
      <c r="A12" s="73" t="s">
        <v>531</v>
      </c>
      <c r="B12" s="74" t="s">
        <v>532</v>
      </c>
      <c r="C12" s="75">
        <v>97.57</v>
      </c>
      <c r="D12" s="75">
        <v>0</v>
      </c>
      <c r="E12" s="75">
        <v>0</v>
      </c>
      <c r="F12" s="75">
        <v>0</v>
      </c>
      <c r="G12" s="75">
        <v>133.91</v>
      </c>
      <c r="H12" s="75">
        <v>0</v>
      </c>
      <c r="I12" s="75">
        <v>133.91</v>
      </c>
      <c r="J12" s="75">
        <v>97.57</v>
      </c>
      <c r="K12" s="75">
        <v>133.91</v>
      </c>
      <c r="L12" s="75">
        <v>0</v>
      </c>
    </row>
    <row r="13" spans="1:12" x14ac:dyDescent="0.25">
      <c r="A13" s="73" t="s">
        <v>533</v>
      </c>
      <c r="B13" s="74" t="s">
        <v>89</v>
      </c>
      <c r="C13" s="75">
        <v>0</v>
      </c>
      <c r="D13" s="75">
        <v>0</v>
      </c>
      <c r="E13" s="75">
        <v>4300</v>
      </c>
      <c r="F13" s="75">
        <v>0</v>
      </c>
      <c r="G13" s="75">
        <v>0</v>
      </c>
      <c r="H13" s="75">
        <v>0</v>
      </c>
      <c r="I13" s="75">
        <v>4300</v>
      </c>
      <c r="J13" s="75">
        <v>0</v>
      </c>
      <c r="K13" s="75">
        <v>4300</v>
      </c>
      <c r="L13" s="75">
        <v>0</v>
      </c>
    </row>
    <row r="14" spans="1:12" x14ac:dyDescent="0.25">
      <c r="A14" s="73" t="s">
        <v>534</v>
      </c>
      <c r="B14" s="74" t="s">
        <v>228</v>
      </c>
      <c r="C14" s="75">
        <v>0</v>
      </c>
      <c r="D14" s="75">
        <v>0</v>
      </c>
      <c r="E14" s="75">
        <v>0</v>
      </c>
      <c r="F14" s="75">
        <v>38.450000000000003</v>
      </c>
      <c r="G14" s="75">
        <v>51226.11</v>
      </c>
      <c r="H14" s="75">
        <v>51187.66</v>
      </c>
      <c r="I14" s="75">
        <v>633174.93000000005</v>
      </c>
      <c r="J14" s="75">
        <v>633174.93000000005</v>
      </c>
      <c r="K14" s="75">
        <v>0</v>
      </c>
      <c r="L14" s="75">
        <v>0</v>
      </c>
    </row>
    <row r="15" spans="1:12" x14ac:dyDescent="0.25">
      <c r="A15" s="73" t="s">
        <v>535</v>
      </c>
      <c r="B15" s="74" t="s">
        <v>536</v>
      </c>
      <c r="C15" s="75">
        <v>236760.91</v>
      </c>
      <c r="D15" s="75">
        <v>0</v>
      </c>
      <c r="E15" s="75">
        <v>260907.96</v>
      </c>
      <c r="F15" s="75">
        <v>0</v>
      </c>
      <c r="G15" s="75">
        <v>77548.97</v>
      </c>
      <c r="H15" s="75">
        <v>83462.86</v>
      </c>
      <c r="I15" s="75">
        <v>828027.52</v>
      </c>
      <c r="J15" s="75">
        <v>809794.36</v>
      </c>
      <c r="K15" s="75">
        <v>254994.07</v>
      </c>
      <c r="L15" s="75">
        <v>0</v>
      </c>
    </row>
    <row r="16" spans="1:12" x14ac:dyDescent="0.25">
      <c r="A16" s="73" t="s">
        <v>537</v>
      </c>
      <c r="B16" s="74" t="s">
        <v>538</v>
      </c>
      <c r="C16" s="75">
        <v>7579.64</v>
      </c>
      <c r="D16" s="75">
        <v>0</v>
      </c>
      <c r="E16" s="75">
        <v>409.86</v>
      </c>
      <c r="F16" s="75">
        <v>0</v>
      </c>
      <c r="G16" s="75">
        <v>83245.09</v>
      </c>
      <c r="H16" s="75">
        <v>75628.570000000007</v>
      </c>
      <c r="I16" s="75">
        <v>716037.31</v>
      </c>
      <c r="J16" s="75">
        <v>715590.57</v>
      </c>
      <c r="K16" s="75">
        <v>8026.38</v>
      </c>
      <c r="L16" s="75">
        <v>0</v>
      </c>
    </row>
    <row r="17" spans="1:12" x14ac:dyDescent="0.25">
      <c r="A17" s="73" t="s">
        <v>539</v>
      </c>
      <c r="B17" s="74" t="s">
        <v>540</v>
      </c>
      <c r="C17" s="75">
        <v>646.28</v>
      </c>
      <c r="D17" s="75">
        <v>0</v>
      </c>
      <c r="E17" s="75">
        <v>691.07</v>
      </c>
      <c r="F17" s="75">
        <v>0</v>
      </c>
      <c r="G17" s="75">
        <v>808</v>
      </c>
      <c r="H17" s="75">
        <v>320.06</v>
      </c>
      <c r="I17" s="75">
        <v>5330.75</v>
      </c>
      <c r="J17" s="75">
        <v>4798.0200000000004</v>
      </c>
      <c r="K17" s="75">
        <v>1179.01</v>
      </c>
      <c r="L17" s="75">
        <v>0</v>
      </c>
    </row>
    <row r="18" spans="1:12" x14ac:dyDescent="0.25">
      <c r="A18" s="73" t="s">
        <v>541</v>
      </c>
      <c r="B18" s="74" t="s">
        <v>242</v>
      </c>
      <c r="C18" s="75">
        <v>-24342.27</v>
      </c>
      <c r="D18" s="75">
        <v>0</v>
      </c>
      <c r="E18" s="75">
        <v>-25156.75</v>
      </c>
      <c r="F18" s="75">
        <v>0</v>
      </c>
      <c r="G18" s="75">
        <v>106054.75</v>
      </c>
      <c r="H18" s="75">
        <v>104228.17</v>
      </c>
      <c r="I18" s="75">
        <v>925863.52</v>
      </c>
      <c r="J18" s="75">
        <v>924851.42</v>
      </c>
      <c r="K18" s="75">
        <v>-23330.17</v>
      </c>
      <c r="L18" s="75">
        <v>0</v>
      </c>
    </row>
    <row r="19" spans="1:12" x14ac:dyDescent="0.25">
      <c r="A19" s="73" t="s">
        <v>542</v>
      </c>
      <c r="B19" s="74" t="s">
        <v>543</v>
      </c>
      <c r="C19" s="75">
        <v>0</v>
      </c>
      <c r="D19" s="75">
        <v>0</v>
      </c>
      <c r="E19" s="75">
        <v>0</v>
      </c>
      <c r="F19" s="75">
        <v>0</v>
      </c>
      <c r="G19" s="75">
        <v>63640</v>
      </c>
      <c r="H19" s="75">
        <v>63640</v>
      </c>
      <c r="I19" s="75">
        <v>606265</v>
      </c>
      <c r="J19" s="75">
        <v>606265</v>
      </c>
      <c r="K19" s="75">
        <v>0</v>
      </c>
      <c r="L19" s="75">
        <v>0</v>
      </c>
    </row>
    <row r="20" spans="1:12" x14ac:dyDescent="0.25">
      <c r="A20" s="73" t="s">
        <v>544</v>
      </c>
      <c r="B20" s="74" t="s">
        <v>545</v>
      </c>
      <c r="C20" s="75">
        <v>7699.05</v>
      </c>
      <c r="D20" s="75">
        <v>0</v>
      </c>
      <c r="E20" s="75">
        <v>5362.39</v>
      </c>
      <c r="F20" s="75">
        <v>0</v>
      </c>
      <c r="G20" s="75">
        <v>17248.490000000002</v>
      </c>
      <c r="H20" s="75">
        <v>20915.060000000001</v>
      </c>
      <c r="I20" s="75">
        <v>133972.69</v>
      </c>
      <c r="J20" s="75">
        <v>139975.92000000001</v>
      </c>
      <c r="K20" s="75">
        <v>1695.82</v>
      </c>
      <c r="L20" s="75">
        <v>0</v>
      </c>
    </row>
    <row r="21" spans="1:12" x14ac:dyDescent="0.25">
      <c r="A21" s="73" t="s">
        <v>546</v>
      </c>
      <c r="B21" s="74" t="s">
        <v>250</v>
      </c>
      <c r="C21" s="75">
        <v>5326.66</v>
      </c>
      <c r="D21" s="75">
        <v>0</v>
      </c>
      <c r="E21" s="75">
        <v>5326.66</v>
      </c>
      <c r="F21" s="75">
        <v>0</v>
      </c>
      <c r="G21" s="75">
        <v>334.57</v>
      </c>
      <c r="H21" s="75">
        <v>334.57</v>
      </c>
      <c r="I21" s="75">
        <v>6543.5</v>
      </c>
      <c r="J21" s="75">
        <v>6543.5</v>
      </c>
      <c r="K21" s="75">
        <v>5326.66</v>
      </c>
      <c r="L21" s="75">
        <v>0</v>
      </c>
    </row>
    <row r="22" spans="1:12" x14ac:dyDescent="0.25">
      <c r="A22" s="73" t="s">
        <v>547</v>
      </c>
      <c r="B22" s="74" t="s">
        <v>548</v>
      </c>
      <c r="C22" s="75">
        <v>0</v>
      </c>
      <c r="D22" s="75">
        <v>0</v>
      </c>
      <c r="E22" s="75">
        <v>580.91999999999996</v>
      </c>
      <c r="F22" s="75">
        <v>0</v>
      </c>
      <c r="G22" s="75">
        <v>20.52</v>
      </c>
      <c r="H22" s="75">
        <v>601.44000000000005</v>
      </c>
      <c r="I22" s="75">
        <v>20.52</v>
      </c>
      <c r="J22" s="75">
        <v>20.52</v>
      </c>
      <c r="K22" s="75">
        <v>0</v>
      </c>
      <c r="L22" s="75">
        <v>0</v>
      </c>
    </row>
    <row r="23" spans="1:12" x14ac:dyDescent="0.25">
      <c r="A23" s="73" t="s">
        <v>549</v>
      </c>
      <c r="B23" s="74" t="s">
        <v>550</v>
      </c>
      <c r="C23" s="75">
        <v>0</v>
      </c>
      <c r="D23" s="75">
        <v>122140.76</v>
      </c>
      <c r="E23" s="75">
        <v>0</v>
      </c>
      <c r="F23" s="75">
        <v>126637.06</v>
      </c>
      <c r="G23" s="75">
        <v>91642.41</v>
      </c>
      <c r="H23" s="75">
        <v>67392.960000000006</v>
      </c>
      <c r="I23" s="75">
        <v>786059.56</v>
      </c>
      <c r="J23" s="75">
        <v>766306.41</v>
      </c>
      <c r="K23" s="75">
        <v>0</v>
      </c>
      <c r="L23" s="75">
        <v>102387.61</v>
      </c>
    </row>
    <row r="24" spans="1:12" x14ac:dyDescent="0.25">
      <c r="A24" s="73" t="s">
        <v>551</v>
      </c>
      <c r="B24" s="74" t="s">
        <v>552</v>
      </c>
      <c r="C24" s="75">
        <v>0</v>
      </c>
      <c r="D24" s="75">
        <v>977.49</v>
      </c>
      <c r="E24" s="75">
        <v>0</v>
      </c>
      <c r="F24" s="75">
        <v>977.49</v>
      </c>
      <c r="G24" s="75">
        <v>977.49</v>
      </c>
      <c r="H24" s="75">
        <v>1266.6099999999999</v>
      </c>
      <c r="I24" s="75">
        <v>977.49</v>
      </c>
      <c r="J24" s="75">
        <v>1266.6099999999999</v>
      </c>
      <c r="K24" s="75">
        <v>0</v>
      </c>
      <c r="L24" s="75">
        <v>1266.6099999999999</v>
      </c>
    </row>
    <row r="25" spans="1:12" x14ac:dyDescent="0.25">
      <c r="A25" s="73" t="s">
        <v>608</v>
      </c>
      <c r="B25" s="74" t="s">
        <v>609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10398.280000000001</v>
      </c>
      <c r="J25" s="75">
        <v>10398.280000000001</v>
      </c>
      <c r="K25" s="75">
        <v>0</v>
      </c>
      <c r="L25" s="75">
        <v>0</v>
      </c>
    </row>
    <row r="26" spans="1:12" x14ac:dyDescent="0.25">
      <c r="A26" s="73" t="s">
        <v>553</v>
      </c>
      <c r="B26" s="74" t="s">
        <v>269</v>
      </c>
      <c r="C26" s="75">
        <v>0</v>
      </c>
      <c r="D26" s="75">
        <v>3239.39</v>
      </c>
      <c r="E26" s="75">
        <v>0</v>
      </c>
      <c r="F26" s="75">
        <v>4456.3</v>
      </c>
      <c r="G26" s="75">
        <v>9290.4</v>
      </c>
      <c r="H26" s="75">
        <v>8789.2800000000007</v>
      </c>
      <c r="I26" s="75">
        <v>110362.1</v>
      </c>
      <c r="J26" s="75">
        <v>111077.89</v>
      </c>
      <c r="K26" s="75">
        <v>0</v>
      </c>
      <c r="L26" s="75">
        <v>3955.18</v>
      </c>
    </row>
    <row r="27" spans="1:12" x14ac:dyDescent="0.25">
      <c r="A27" s="73" t="s">
        <v>554</v>
      </c>
      <c r="B27" s="74" t="s">
        <v>555</v>
      </c>
      <c r="C27" s="75">
        <v>105.3</v>
      </c>
      <c r="D27" s="75">
        <v>0</v>
      </c>
      <c r="E27" s="75">
        <v>127.98</v>
      </c>
      <c r="F27" s="75">
        <v>0</v>
      </c>
      <c r="G27" s="75">
        <v>123.82</v>
      </c>
      <c r="H27" s="75">
        <v>140.02000000000001</v>
      </c>
      <c r="I27" s="75">
        <v>2155.44</v>
      </c>
      <c r="J27" s="75">
        <v>2148.96</v>
      </c>
      <c r="K27" s="75">
        <v>111.78</v>
      </c>
      <c r="L27" s="75">
        <v>0</v>
      </c>
    </row>
    <row r="28" spans="1:12" x14ac:dyDescent="0.25">
      <c r="A28" s="73" t="s">
        <v>556</v>
      </c>
      <c r="B28" s="74" t="s">
        <v>557</v>
      </c>
      <c r="C28" s="75">
        <v>0</v>
      </c>
      <c r="D28" s="75">
        <v>1857.71</v>
      </c>
      <c r="E28" s="75">
        <v>0</v>
      </c>
      <c r="F28" s="75">
        <v>2028.34</v>
      </c>
      <c r="G28" s="75">
        <v>2028.34</v>
      </c>
      <c r="H28" s="75">
        <v>2244.81</v>
      </c>
      <c r="I28" s="75">
        <v>26947.83</v>
      </c>
      <c r="J28" s="75">
        <v>27334.93</v>
      </c>
      <c r="K28" s="75">
        <v>0</v>
      </c>
      <c r="L28" s="75">
        <v>2244.81</v>
      </c>
    </row>
    <row r="29" spans="1:12" x14ac:dyDescent="0.25">
      <c r="A29" s="73" t="s">
        <v>558</v>
      </c>
      <c r="B29" s="74" t="s">
        <v>279</v>
      </c>
      <c r="C29" s="75">
        <v>0</v>
      </c>
      <c r="D29" s="75">
        <v>-780.15</v>
      </c>
      <c r="E29" s="75">
        <v>0</v>
      </c>
      <c r="F29" s="75">
        <v>-6294.36</v>
      </c>
      <c r="G29" s="75">
        <v>2985.77</v>
      </c>
      <c r="H29" s="75">
        <v>7947.57</v>
      </c>
      <c r="I29" s="75">
        <v>9280.1299999999992</v>
      </c>
      <c r="J29" s="75">
        <v>8727.7199999999993</v>
      </c>
      <c r="K29" s="75">
        <v>0</v>
      </c>
      <c r="L29" s="75">
        <v>-1332.56</v>
      </c>
    </row>
    <row r="30" spans="1:12" x14ac:dyDescent="0.25">
      <c r="A30" s="73" t="s">
        <v>559</v>
      </c>
      <c r="B30" s="74" t="s">
        <v>281</v>
      </c>
      <c r="C30" s="75">
        <v>0</v>
      </c>
      <c r="D30" s="75">
        <v>181.19</v>
      </c>
      <c r="E30" s="75">
        <v>0</v>
      </c>
      <c r="F30" s="75">
        <v>189.99</v>
      </c>
      <c r="G30" s="75">
        <v>280.87</v>
      </c>
      <c r="H30" s="75">
        <v>272.62</v>
      </c>
      <c r="I30" s="75">
        <v>3576.58</v>
      </c>
      <c r="J30" s="75">
        <v>3577.13</v>
      </c>
      <c r="K30" s="75">
        <v>0</v>
      </c>
      <c r="L30" s="75">
        <v>181.74</v>
      </c>
    </row>
    <row r="31" spans="1:12" x14ac:dyDescent="0.25">
      <c r="A31" s="73" t="s">
        <v>560</v>
      </c>
      <c r="B31" s="74" t="s">
        <v>561</v>
      </c>
      <c r="C31" s="75">
        <v>0</v>
      </c>
      <c r="D31" s="75">
        <v>4061.02</v>
      </c>
      <c r="E31" s="75">
        <v>0</v>
      </c>
      <c r="F31" s="75">
        <v>7239.27</v>
      </c>
      <c r="G31" s="75">
        <v>44416.62</v>
      </c>
      <c r="H31" s="75">
        <v>50121.04</v>
      </c>
      <c r="I31" s="75">
        <v>476696.27</v>
      </c>
      <c r="J31" s="75">
        <v>485578.94</v>
      </c>
      <c r="K31" s="75">
        <v>0</v>
      </c>
      <c r="L31" s="75">
        <v>12943.69</v>
      </c>
    </row>
    <row r="32" spans="1:12" x14ac:dyDescent="0.25">
      <c r="A32" s="73" t="s">
        <v>562</v>
      </c>
      <c r="B32" s="74" t="s">
        <v>299</v>
      </c>
      <c r="C32" s="75">
        <v>0</v>
      </c>
      <c r="D32" s="75">
        <v>0</v>
      </c>
      <c r="E32" s="75">
        <v>0</v>
      </c>
      <c r="F32" s="75">
        <v>-11.42</v>
      </c>
      <c r="G32" s="75">
        <v>30.58</v>
      </c>
      <c r="H32" s="75">
        <v>42</v>
      </c>
      <c r="I32" s="75">
        <v>2416.2199999999998</v>
      </c>
      <c r="J32" s="75">
        <v>2416.2199999999998</v>
      </c>
      <c r="K32" s="75">
        <v>0</v>
      </c>
      <c r="L32" s="75">
        <v>0</v>
      </c>
    </row>
    <row r="33" spans="1:12" x14ac:dyDescent="0.25">
      <c r="A33" s="73" t="s">
        <v>563</v>
      </c>
      <c r="B33" s="74" t="s">
        <v>564</v>
      </c>
      <c r="C33" s="75">
        <v>0</v>
      </c>
      <c r="D33" s="75">
        <v>0</v>
      </c>
      <c r="E33" s="75">
        <v>0</v>
      </c>
      <c r="F33" s="75">
        <v>0</v>
      </c>
      <c r="G33" s="75">
        <v>2758.08</v>
      </c>
      <c r="H33" s="75">
        <v>2758.08</v>
      </c>
      <c r="I33" s="75">
        <v>2758.08</v>
      </c>
      <c r="J33" s="75">
        <v>2758.08</v>
      </c>
      <c r="K33" s="75">
        <v>0</v>
      </c>
      <c r="L33" s="75">
        <v>0</v>
      </c>
    </row>
    <row r="34" spans="1:12" x14ac:dyDescent="0.25">
      <c r="A34" s="73" t="s">
        <v>610</v>
      </c>
      <c r="B34" s="74" t="s">
        <v>500</v>
      </c>
      <c r="C34" s="75">
        <v>0</v>
      </c>
      <c r="D34" s="75">
        <v>0</v>
      </c>
      <c r="E34" s="75">
        <v>0</v>
      </c>
      <c r="F34" s="75">
        <v>0</v>
      </c>
      <c r="G34" s="75">
        <v>1229.24</v>
      </c>
      <c r="H34" s="75">
        <v>1229.24</v>
      </c>
      <c r="I34" s="75">
        <v>1229.24</v>
      </c>
      <c r="J34" s="75">
        <v>1229.24</v>
      </c>
      <c r="K34" s="75">
        <v>0</v>
      </c>
      <c r="L34" s="75">
        <v>0</v>
      </c>
    </row>
    <row r="35" spans="1:12" x14ac:dyDescent="0.25">
      <c r="A35" s="73" t="s">
        <v>565</v>
      </c>
      <c r="B35" s="74" t="s">
        <v>566</v>
      </c>
      <c r="C35" s="75">
        <v>0</v>
      </c>
      <c r="D35" s="75">
        <v>37722.800000000003</v>
      </c>
      <c r="E35" s="75">
        <v>0</v>
      </c>
      <c r="F35" s="75">
        <v>31722.799999999999</v>
      </c>
      <c r="G35" s="75">
        <v>3000</v>
      </c>
      <c r="H35" s="75">
        <v>0</v>
      </c>
      <c r="I35" s="75">
        <v>9000</v>
      </c>
      <c r="J35" s="75">
        <v>0</v>
      </c>
      <c r="K35" s="75">
        <v>0</v>
      </c>
      <c r="L35" s="75">
        <v>28722.799999999999</v>
      </c>
    </row>
    <row r="36" spans="1:12" x14ac:dyDescent="0.25">
      <c r="A36" s="73" t="s">
        <v>568</v>
      </c>
      <c r="B36" s="74" t="s">
        <v>308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3780.28</v>
      </c>
      <c r="J36" s="75">
        <v>3780.28</v>
      </c>
      <c r="K36" s="75">
        <v>0</v>
      </c>
      <c r="L36" s="75">
        <v>0</v>
      </c>
    </row>
    <row r="37" spans="1:12" x14ac:dyDescent="0.25">
      <c r="A37" s="73" t="s">
        <v>569</v>
      </c>
      <c r="B37" s="74" t="s">
        <v>310</v>
      </c>
      <c r="C37" s="75">
        <v>0.01</v>
      </c>
      <c r="D37" s="75">
        <v>0</v>
      </c>
      <c r="E37" s="75">
        <v>16.57</v>
      </c>
      <c r="F37" s="75">
        <v>0</v>
      </c>
      <c r="G37" s="75">
        <v>26344.74</v>
      </c>
      <c r="H37" s="75">
        <v>26361.31</v>
      </c>
      <c r="I37" s="75">
        <v>376913.09</v>
      </c>
      <c r="J37" s="75">
        <v>376913.1</v>
      </c>
      <c r="K37" s="75">
        <v>0</v>
      </c>
      <c r="L37" s="75">
        <v>0</v>
      </c>
    </row>
    <row r="38" spans="1:12" x14ac:dyDescent="0.25">
      <c r="A38" s="73" t="s">
        <v>570</v>
      </c>
      <c r="B38" s="74" t="s">
        <v>312</v>
      </c>
      <c r="C38" s="75">
        <v>0</v>
      </c>
      <c r="D38" s="75">
        <v>6640</v>
      </c>
      <c r="E38" s="75">
        <v>0</v>
      </c>
      <c r="F38" s="75">
        <v>109068</v>
      </c>
      <c r="G38" s="75">
        <v>0</v>
      </c>
      <c r="H38" s="75">
        <v>0</v>
      </c>
      <c r="I38" s="75">
        <v>0</v>
      </c>
      <c r="J38" s="75">
        <v>102428</v>
      </c>
      <c r="K38" s="75">
        <v>0</v>
      </c>
      <c r="L38" s="75">
        <v>109068</v>
      </c>
    </row>
    <row r="39" spans="1:12" x14ac:dyDescent="0.25">
      <c r="A39" s="73" t="s">
        <v>571</v>
      </c>
      <c r="B39" s="74" t="s">
        <v>314</v>
      </c>
      <c r="C39" s="75">
        <v>0</v>
      </c>
      <c r="D39" s="75">
        <v>663.88</v>
      </c>
      <c r="E39" s="75">
        <v>0</v>
      </c>
      <c r="F39" s="75">
        <v>10906.8</v>
      </c>
      <c r="G39" s="75">
        <v>0</v>
      </c>
      <c r="H39" s="75">
        <v>0</v>
      </c>
      <c r="I39" s="75">
        <v>0</v>
      </c>
      <c r="J39" s="75">
        <v>10242.92</v>
      </c>
      <c r="K39" s="75">
        <v>0</v>
      </c>
      <c r="L39" s="75">
        <v>10906.8</v>
      </c>
    </row>
    <row r="40" spans="1:12" x14ac:dyDescent="0.25">
      <c r="A40" s="73" t="s">
        <v>572</v>
      </c>
      <c r="B40" s="74" t="s">
        <v>573</v>
      </c>
      <c r="C40" s="75">
        <v>0</v>
      </c>
      <c r="D40" s="75">
        <v>206034.48</v>
      </c>
      <c r="E40" s="75">
        <v>0</v>
      </c>
      <c r="F40" s="75">
        <v>130464.6</v>
      </c>
      <c r="G40" s="75">
        <v>0</v>
      </c>
      <c r="H40" s="75">
        <v>0</v>
      </c>
      <c r="I40" s="75">
        <v>112670.92</v>
      </c>
      <c r="J40" s="75">
        <v>37101.040000000001</v>
      </c>
      <c r="K40" s="75">
        <v>0</v>
      </c>
      <c r="L40" s="75">
        <v>130464.6</v>
      </c>
    </row>
    <row r="41" spans="1:12" x14ac:dyDescent="0.25">
      <c r="A41" s="73" t="s">
        <v>574</v>
      </c>
      <c r="B41" s="74" t="s">
        <v>326</v>
      </c>
      <c r="C41" s="75">
        <v>0</v>
      </c>
      <c r="D41" s="75">
        <v>37101.040000000001</v>
      </c>
      <c r="E41" s="75">
        <v>0</v>
      </c>
      <c r="F41" s="75">
        <v>0</v>
      </c>
      <c r="G41" s="75">
        <v>0</v>
      </c>
      <c r="H41" s="75">
        <v>0</v>
      </c>
      <c r="I41" s="75">
        <v>37101.040000000001</v>
      </c>
      <c r="J41" s="75">
        <v>0</v>
      </c>
      <c r="K41" s="75">
        <v>0</v>
      </c>
      <c r="L41" s="75">
        <v>0</v>
      </c>
    </row>
    <row r="42" spans="1:12" x14ac:dyDescent="0.25">
      <c r="A42" s="73" t="s">
        <v>575</v>
      </c>
      <c r="B42" s="74" t="s">
        <v>328</v>
      </c>
      <c r="C42" s="75">
        <v>0</v>
      </c>
      <c r="D42" s="75">
        <v>915.52</v>
      </c>
      <c r="E42" s="75">
        <v>0</v>
      </c>
      <c r="F42" s="75">
        <v>621.22</v>
      </c>
      <c r="G42" s="75">
        <v>86.25</v>
      </c>
      <c r="H42" s="75">
        <v>21.64</v>
      </c>
      <c r="I42" s="75">
        <v>665.25</v>
      </c>
      <c r="J42" s="75">
        <v>306.33999999999997</v>
      </c>
      <c r="K42" s="75">
        <v>0</v>
      </c>
      <c r="L42" s="75">
        <v>556.61</v>
      </c>
    </row>
    <row r="43" spans="1:12" x14ac:dyDescent="0.25">
      <c r="A43" s="73" t="s">
        <v>576</v>
      </c>
      <c r="B43" s="74" t="s">
        <v>577</v>
      </c>
      <c r="C43" s="75">
        <v>0</v>
      </c>
      <c r="D43" s="75">
        <v>67633.52</v>
      </c>
      <c r="E43" s="75">
        <v>0</v>
      </c>
      <c r="F43" s="75">
        <v>50765.07</v>
      </c>
      <c r="G43" s="75">
        <v>1949.79</v>
      </c>
      <c r="H43" s="75">
        <v>801.91</v>
      </c>
      <c r="I43" s="75">
        <v>21071.98</v>
      </c>
      <c r="J43" s="75">
        <v>3055.65</v>
      </c>
      <c r="K43" s="75">
        <v>0</v>
      </c>
      <c r="L43" s="75">
        <v>49617.19</v>
      </c>
    </row>
    <row r="44" spans="1:12" x14ac:dyDescent="0.25">
      <c r="A44" s="73" t="s">
        <v>578</v>
      </c>
      <c r="B44" s="74" t="s">
        <v>579</v>
      </c>
      <c r="C44" s="75">
        <v>0</v>
      </c>
      <c r="D44" s="75">
        <v>0</v>
      </c>
      <c r="E44" s="75">
        <v>19127.16</v>
      </c>
      <c r="F44" s="75">
        <v>0</v>
      </c>
      <c r="G44" s="75">
        <v>5353.36</v>
      </c>
      <c r="H44" s="75">
        <v>133.91</v>
      </c>
      <c r="I44" s="75">
        <v>24480.52</v>
      </c>
      <c r="J44" s="75">
        <v>133.91</v>
      </c>
      <c r="K44" s="75">
        <v>24346.61</v>
      </c>
      <c r="L44" s="75">
        <v>0</v>
      </c>
    </row>
    <row r="45" spans="1:12" x14ac:dyDescent="0.25">
      <c r="A45" s="73" t="s">
        <v>580</v>
      </c>
      <c r="B45" s="74" t="s">
        <v>382</v>
      </c>
      <c r="C45" s="75">
        <v>0</v>
      </c>
      <c r="D45" s="75">
        <v>0</v>
      </c>
      <c r="E45" s="75">
        <v>2259.14</v>
      </c>
      <c r="F45" s="75">
        <v>0</v>
      </c>
      <c r="G45" s="75">
        <v>-458.7</v>
      </c>
      <c r="H45" s="75">
        <v>0</v>
      </c>
      <c r="I45" s="75">
        <v>1800.44</v>
      </c>
      <c r="J45" s="75">
        <v>0</v>
      </c>
      <c r="K45" s="75">
        <v>1800.44</v>
      </c>
      <c r="L45" s="75">
        <v>0</v>
      </c>
    </row>
    <row r="46" spans="1:12" x14ac:dyDescent="0.25">
      <c r="A46" s="73" t="s">
        <v>581</v>
      </c>
      <c r="B46" s="74" t="s">
        <v>582</v>
      </c>
      <c r="C46" s="75">
        <v>0</v>
      </c>
      <c r="D46" s="75">
        <v>0</v>
      </c>
      <c r="E46" s="75">
        <v>557823.66</v>
      </c>
      <c r="F46" s="75">
        <v>0</v>
      </c>
      <c r="G46" s="75">
        <v>57095.68</v>
      </c>
      <c r="H46" s="75">
        <v>0</v>
      </c>
      <c r="I46" s="75">
        <v>614919.34</v>
      </c>
      <c r="J46" s="75">
        <v>0</v>
      </c>
      <c r="K46" s="75">
        <v>614919.34</v>
      </c>
      <c r="L46" s="75">
        <v>0</v>
      </c>
    </row>
    <row r="47" spans="1:12" x14ac:dyDescent="0.25">
      <c r="A47" s="73" t="s">
        <v>583</v>
      </c>
      <c r="B47" s="74" t="s">
        <v>386</v>
      </c>
      <c r="C47" s="75">
        <v>0</v>
      </c>
      <c r="D47" s="75">
        <v>0</v>
      </c>
      <c r="E47" s="75">
        <v>5568.73</v>
      </c>
      <c r="F47" s="75">
        <v>0</v>
      </c>
      <c r="G47" s="75">
        <v>0</v>
      </c>
      <c r="H47" s="75">
        <v>0</v>
      </c>
      <c r="I47" s="75">
        <v>5568.73</v>
      </c>
      <c r="J47" s="75">
        <v>0</v>
      </c>
      <c r="K47" s="75">
        <v>5568.73</v>
      </c>
      <c r="L47" s="75">
        <v>0</v>
      </c>
    </row>
    <row r="48" spans="1:12" x14ac:dyDescent="0.25">
      <c r="A48" s="73" t="s">
        <v>584</v>
      </c>
      <c r="B48" s="74" t="s">
        <v>398</v>
      </c>
      <c r="C48" s="75">
        <v>0</v>
      </c>
      <c r="D48" s="75">
        <v>0</v>
      </c>
      <c r="E48" s="75">
        <v>28305.200000000001</v>
      </c>
      <c r="F48" s="75">
        <v>0</v>
      </c>
      <c r="G48" s="75">
        <v>6113.74</v>
      </c>
      <c r="H48" s="75">
        <v>0</v>
      </c>
      <c r="I48" s="75">
        <v>34418.94</v>
      </c>
      <c r="J48" s="75">
        <v>0</v>
      </c>
      <c r="K48" s="75">
        <v>34418.94</v>
      </c>
      <c r="L48" s="75">
        <v>0</v>
      </c>
    </row>
    <row r="49" spans="1:12" x14ac:dyDescent="0.25">
      <c r="A49" s="73" t="s">
        <v>585</v>
      </c>
      <c r="B49" s="74" t="s">
        <v>420</v>
      </c>
      <c r="C49" s="75">
        <v>0</v>
      </c>
      <c r="D49" s="75">
        <v>0</v>
      </c>
      <c r="E49" s="75">
        <v>54775.14</v>
      </c>
      <c r="F49" s="75">
        <v>0</v>
      </c>
      <c r="G49" s="75">
        <v>5680.09</v>
      </c>
      <c r="H49" s="75">
        <v>724.84</v>
      </c>
      <c r="I49" s="75">
        <v>60455.23</v>
      </c>
      <c r="J49" s="75">
        <v>724.84</v>
      </c>
      <c r="K49" s="75">
        <v>59730.39</v>
      </c>
      <c r="L49" s="75">
        <v>0</v>
      </c>
    </row>
    <row r="50" spans="1:12" x14ac:dyDescent="0.25">
      <c r="A50" s="73" t="s">
        <v>586</v>
      </c>
      <c r="B50" s="74" t="s">
        <v>424</v>
      </c>
      <c r="C50" s="75">
        <v>0</v>
      </c>
      <c r="D50" s="75">
        <v>0</v>
      </c>
      <c r="E50" s="75">
        <v>18172.11</v>
      </c>
      <c r="F50" s="75">
        <v>0</v>
      </c>
      <c r="G50" s="75">
        <v>1957.01</v>
      </c>
      <c r="H50" s="75">
        <v>252.65</v>
      </c>
      <c r="I50" s="75">
        <v>20129.12</v>
      </c>
      <c r="J50" s="75">
        <v>252.65</v>
      </c>
      <c r="K50" s="75">
        <v>19876.47</v>
      </c>
      <c r="L50" s="75">
        <v>0</v>
      </c>
    </row>
    <row r="51" spans="1:12" x14ac:dyDescent="0.25">
      <c r="A51" s="73" t="s">
        <v>587</v>
      </c>
      <c r="B51" s="74" t="s">
        <v>428</v>
      </c>
      <c r="C51" s="75">
        <v>0</v>
      </c>
      <c r="D51" s="75">
        <v>0</v>
      </c>
      <c r="E51" s="75">
        <v>3061.4</v>
      </c>
      <c r="F51" s="75">
        <v>0</v>
      </c>
      <c r="G51" s="75">
        <v>150.26</v>
      </c>
      <c r="H51" s="75">
        <v>0</v>
      </c>
      <c r="I51" s="75">
        <v>3211.66</v>
      </c>
      <c r="J51" s="75">
        <v>0</v>
      </c>
      <c r="K51" s="75">
        <v>3211.66</v>
      </c>
      <c r="L51" s="75">
        <v>0</v>
      </c>
    </row>
    <row r="52" spans="1:12" x14ac:dyDescent="0.25">
      <c r="A52" s="73" t="s">
        <v>588</v>
      </c>
      <c r="B52" s="74" t="s">
        <v>431</v>
      </c>
      <c r="C52" s="75">
        <v>0</v>
      </c>
      <c r="D52" s="75">
        <v>0</v>
      </c>
      <c r="E52" s="75">
        <v>515.38</v>
      </c>
      <c r="F52" s="75">
        <v>0</v>
      </c>
      <c r="G52" s="75">
        <v>0</v>
      </c>
      <c r="H52" s="75">
        <v>0</v>
      </c>
      <c r="I52" s="75">
        <v>515.38</v>
      </c>
      <c r="J52" s="75">
        <v>0</v>
      </c>
      <c r="K52" s="75">
        <v>515.38</v>
      </c>
      <c r="L52" s="75">
        <v>0</v>
      </c>
    </row>
    <row r="53" spans="1:12" x14ac:dyDescent="0.25">
      <c r="A53" s="73" t="s">
        <v>589</v>
      </c>
      <c r="B53" s="74" t="s">
        <v>433</v>
      </c>
      <c r="C53" s="75">
        <v>0</v>
      </c>
      <c r="D53" s="75">
        <v>0</v>
      </c>
      <c r="E53" s="75">
        <v>1858.84</v>
      </c>
      <c r="F53" s="75">
        <v>0</v>
      </c>
      <c r="G53" s="75">
        <v>0</v>
      </c>
      <c r="H53" s="75">
        <v>0</v>
      </c>
      <c r="I53" s="75">
        <v>1858.84</v>
      </c>
      <c r="J53" s="75">
        <v>0</v>
      </c>
      <c r="K53" s="75">
        <v>1858.84</v>
      </c>
      <c r="L53" s="75">
        <v>0</v>
      </c>
    </row>
    <row r="54" spans="1:12" x14ac:dyDescent="0.25">
      <c r="A54" s="73" t="s">
        <v>611</v>
      </c>
      <c r="B54" s="74" t="s">
        <v>299</v>
      </c>
      <c r="C54" s="75">
        <v>0</v>
      </c>
      <c r="D54" s="75">
        <v>0</v>
      </c>
      <c r="E54" s="75">
        <v>71.25</v>
      </c>
      <c r="F54" s="75">
        <v>0</v>
      </c>
      <c r="G54" s="75">
        <v>35</v>
      </c>
      <c r="H54" s="75">
        <v>0</v>
      </c>
      <c r="I54" s="75">
        <v>106.25</v>
      </c>
      <c r="J54" s="75">
        <v>0</v>
      </c>
      <c r="K54" s="75">
        <v>106.25</v>
      </c>
      <c r="L54" s="75">
        <v>0</v>
      </c>
    </row>
    <row r="55" spans="1:12" x14ac:dyDescent="0.25">
      <c r="A55" s="73" t="s">
        <v>590</v>
      </c>
      <c r="B55" s="74" t="s">
        <v>435</v>
      </c>
      <c r="C55" s="75">
        <v>0</v>
      </c>
      <c r="D55" s="75">
        <v>0</v>
      </c>
      <c r="E55" s="75">
        <v>109</v>
      </c>
      <c r="F55" s="75">
        <v>0</v>
      </c>
      <c r="G55" s="75">
        <v>0</v>
      </c>
      <c r="H55" s="75">
        <v>0</v>
      </c>
      <c r="I55" s="75">
        <v>109</v>
      </c>
      <c r="J55" s="75">
        <v>0</v>
      </c>
      <c r="K55" s="75">
        <v>109</v>
      </c>
      <c r="L55" s="75">
        <v>0</v>
      </c>
    </row>
    <row r="56" spans="1:12" x14ac:dyDescent="0.25">
      <c r="A56" s="73" t="s">
        <v>591</v>
      </c>
      <c r="B56" s="74" t="s">
        <v>437</v>
      </c>
      <c r="C56" s="75">
        <v>0</v>
      </c>
      <c r="D56" s="75">
        <v>0</v>
      </c>
      <c r="E56" s="75">
        <v>3627.18</v>
      </c>
      <c r="F56" s="75">
        <v>0</v>
      </c>
      <c r="G56" s="75">
        <v>0</v>
      </c>
      <c r="H56" s="75">
        <v>0</v>
      </c>
      <c r="I56" s="75">
        <v>3627.18</v>
      </c>
      <c r="J56" s="75">
        <v>0</v>
      </c>
      <c r="K56" s="75">
        <v>3627.18</v>
      </c>
      <c r="L56" s="75">
        <v>0</v>
      </c>
    </row>
    <row r="57" spans="1:12" x14ac:dyDescent="0.25">
      <c r="A57" s="73" t="s">
        <v>592</v>
      </c>
      <c r="B57" s="74" t="s">
        <v>593</v>
      </c>
      <c r="C57" s="75">
        <v>0</v>
      </c>
      <c r="D57" s="75">
        <v>0</v>
      </c>
      <c r="E57" s="75">
        <v>41668.15</v>
      </c>
      <c r="F57" s="75">
        <v>0</v>
      </c>
      <c r="G57" s="75">
        <v>3665.92</v>
      </c>
      <c r="H57" s="75">
        <v>0</v>
      </c>
      <c r="I57" s="75">
        <v>45334.07</v>
      </c>
      <c r="J57" s="75">
        <v>0</v>
      </c>
      <c r="K57" s="75">
        <v>45334.07</v>
      </c>
      <c r="L57" s="75">
        <v>0</v>
      </c>
    </row>
    <row r="58" spans="1:12" x14ac:dyDescent="0.25">
      <c r="A58" s="73" t="s">
        <v>594</v>
      </c>
      <c r="B58" s="74" t="s">
        <v>595</v>
      </c>
      <c r="C58" s="75">
        <v>0</v>
      </c>
      <c r="D58" s="75">
        <v>0</v>
      </c>
      <c r="E58" s="75">
        <v>3603.46</v>
      </c>
      <c r="F58" s="75">
        <v>0</v>
      </c>
      <c r="G58" s="75">
        <v>284.22000000000003</v>
      </c>
      <c r="H58" s="75">
        <v>0</v>
      </c>
      <c r="I58" s="75">
        <v>3887.68</v>
      </c>
      <c r="J58" s="75">
        <v>0</v>
      </c>
      <c r="K58" s="75">
        <v>3887.68</v>
      </c>
      <c r="L58" s="75">
        <v>0</v>
      </c>
    </row>
    <row r="59" spans="1:12" x14ac:dyDescent="0.25">
      <c r="A59" s="73" t="s">
        <v>596</v>
      </c>
      <c r="B59" s="74" t="s">
        <v>597</v>
      </c>
      <c r="C59" s="75">
        <v>0</v>
      </c>
      <c r="D59" s="75">
        <v>0</v>
      </c>
      <c r="E59" s="75">
        <v>2200.04</v>
      </c>
      <c r="F59" s="75">
        <v>0</v>
      </c>
      <c r="G59" s="75">
        <v>328.1</v>
      </c>
      <c r="H59" s="75">
        <v>0</v>
      </c>
      <c r="I59" s="75">
        <v>2528.14</v>
      </c>
      <c r="J59" s="75">
        <v>0</v>
      </c>
      <c r="K59" s="75">
        <v>2528.14</v>
      </c>
      <c r="L59" s="75">
        <v>0</v>
      </c>
    </row>
    <row r="60" spans="1:12" x14ac:dyDescent="0.25">
      <c r="A60" s="73" t="s">
        <v>598</v>
      </c>
      <c r="B60" s="74" t="s">
        <v>469</v>
      </c>
      <c r="C60" s="75">
        <v>0</v>
      </c>
      <c r="D60" s="75">
        <v>0</v>
      </c>
      <c r="E60" s="75">
        <v>0</v>
      </c>
      <c r="F60" s="75">
        <v>0</v>
      </c>
      <c r="G60" s="75">
        <v>7059.92</v>
      </c>
      <c r="H60" s="75">
        <v>0</v>
      </c>
      <c r="I60" s="75">
        <v>7059.92</v>
      </c>
      <c r="J60" s="75">
        <v>0</v>
      </c>
      <c r="K60" s="75">
        <v>7059.92</v>
      </c>
      <c r="L60" s="75">
        <v>0</v>
      </c>
    </row>
    <row r="61" spans="1:12" x14ac:dyDescent="0.25">
      <c r="A61" s="73" t="s">
        <v>599</v>
      </c>
      <c r="B61" s="74" t="s">
        <v>471</v>
      </c>
      <c r="C61" s="75">
        <v>0</v>
      </c>
      <c r="D61" s="75">
        <v>0</v>
      </c>
      <c r="E61" s="75">
        <v>0</v>
      </c>
      <c r="F61" s="75">
        <v>0</v>
      </c>
      <c r="G61" s="75">
        <v>887.65</v>
      </c>
      <c r="H61" s="75">
        <v>0</v>
      </c>
      <c r="I61" s="75">
        <v>887.65</v>
      </c>
      <c r="J61" s="75">
        <v>0</v>
      </c>
      <c r="K61" s="75">
        <v>887.65</v>
      </c>
      <c r="L61" s="75">
        <v>0</v>
      </c>
    </row>
    <row r="62" spans="1:12" x14ac:dyDescent="0.25">
      <c r="A62" s="73" t="s">
        <v>612</v>
      </c>
      <c r="B62" s="74" t="s">
        <v>510</v>
      </c>
      <c r="C62" s="75">
        <v>0</v>
      </c>
      <c r="D62" s="75">
        <v>0</v>
      </c>
      <c r="E62" s="75">
        <v>0</v>
      </c>
      <c r="F62" s="75">
        <v>93.5</v>
      </c>
      <c r="G62" s="75">
        <v>0</v>
      </c>
      <c r="H62" s="75">
        <v>0</v>
      </c>
      <c r="I62" s="75">
        <v>0</v>
      </c>
      <c r="J62" s="75">
        <v>93.5</v>
      </c>
      <c r="K62" s="75">
        <v>0</v>
      </c>
      <c r="L62" s="75">
        <v>93.5</v>
      </c>
    </row>
    <row r="63" spans="1:12" x14ac:dyDescent="0.25">
      <c r="A63" s="73" t="s">
        <v>600</v>
      </c>
      <c r="B63" s="74" t="s">
        <v>601</v>
      </c>
      <c r="C63" s="75">
        <v>0</v>
      </c>
      <c r="D63" s="75">
        <v>0</v>
      </c>
      <c r="E63" s="75">
        <v>0</v>
      </c>
      <c r="F63" s="75">
        <v>1332.66</v>
      </c>
      <c r="G63" s="75">
        <v>0</v>
      </c>
      <c r="H63" s="75">
        <v>504.2</v>
      </c>
      <c r="I63" s="75">
        <v>0</v>
      </c>
      <c r="J63" s="75">
        <v>1836.86</v>
      </c>
      <c r="K63" s="75">
        <v>0</v>
      </c>
      <c r="L63" s="75">
        <v>1836.86</v>
      </c>
    </row>
    <row r="64" spans="1:12" x14ac:dyDescent="0.25">
      <c r="A64" s="73" t="s">
        <v>602</v>
      </c>
      <c r="B64" s="74" t="s">
        <v>603</v>
      </c>
      <c r="C64" s="75">
        <v>0</v>
      </c>
      <c r="D64" s="75">
        <v>0</v>
      </c>
      <c r="E64" s="75">
        <v>0</v>
      </c>
      <c r="F64" s="75">
        <v>752980.36</v>
      </c>
      <c r="G64" s="75">
        <v>0</v>
      </c>
      <c r="H64" s="75">
        <v>96597.07</v>
      </c>
      <c r="I64" s="75">
        <v>0</v>
      </c>
      <c r="J64" s="75">
        <v>849577.43</v>
      </c>
      <c r="K64" s="75">
        <v>0</v>
      </c>
      <c r="L64" s="75">
        <v>849577.43</v>
      </c>
    </row>
    <row r="65" spans="1:12" x14ac:dyDescent="0.25">
      <c r="A65" s="73" t="s">
        <v>604</v>
      </c>
      <c r="B65" s="74" t="s">
        <v>485</v>
      </c>
      <c r="C65" s="75">
        <v>0</v>
      </c>
      <c r="D65" s="75">
        <v>0</v>
      </c>
      <c r="E65" s="75">
        <v>0</v>
      </c>
      <c r="F65" s="75">
        <v>800</v>
      </c>
      <c r="G65" s="75">
        <v>0</v>
      </c>
      <c r="H65" s="75">
        <v>0</v>
      </c>
      <c r="I65" s="75">
        <v>0</v>
      </c>
      <c r="J65" s="75">
        <v>800</v>
      </c>
      <c r="K65" s="75">
        <v>0</v>
      </c>
      <c r="L65" s="75">
        <v>800</v>
      </c>
    </row>
    <row r="66" spans="1:12" x14ac:dyDescent="0.25">
      <c r="A66" s="73" t="s">
        <v>606</v>
      </c>
      <c r="B66" s="74" t="s">
        <v>489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3970.99</v>
      </c>
      <c r="I66" s="75">
        <v>0</v>
      </c>
      <c r="J66" s="75">
        <v>3970.99</v>
      </c>
      <c r="K66" s="75">
        <v>0</v>
      </c>
      <c r="L66" s="75">
        <v>3970.99</v>
      </c>
    </row>
    <row r="67" spans="1:12" x14ac:dyDescent="0.25">
      <c r="A67" s="73" t="s">
        <v>607</v>
      </c>
      <c r="B67" s="74" t="s">
        <v>495</v>
      </c>
      <c r="C67" s="75">
        <v>0</v>
      </c>
      <c r="D67" s="75">
        <v>0</v>
      </c>
      <c r="E67" s="75">
        <v>0</v>
      </c>
      <c r="F67" s="75">
        <v>0.61</v>
      </c>
      <c r="G67" s="75">
        <v>0</v>
      </c>
      <c r="H67" s="75">
        <v>0</v>
      </c>
      <c r="I67" s="75">
        <v>0</v>
      </c>
      <c r="J67" s="75">
        <v>0.61</v>
      </c>
      <c r="K67" s="75">
        <v>0</v>
      </c>
      <c r="L67" s="75">
        <v>0.61</v>
      </c>
    </row>
    <row r="68" spans="1:12" x14ac:dyDescent="0.25">
      <c r="A68" s="73"/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 x14ac:dyDescent="0.25">
      <c r="A69" s="73"/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x14ac:dyDescent="0.25">
      <c r="A70" s="73"/>
      <c r="B70" s="74"/>
      <c r="C70" s="75"/>
      <c r="D70" s="75"/>
      <c r="E70" s="75"/>
      <c r="F70" s="75"/>
      <c r="G70" s="75"/>
      <c r="H70" s="75"/>
      <c r="I70" s="75"/>
      <c r="J70" s="75"/>
      <c r="K70" s="75"/>
      <c r="L70" s="75"/>
    </row>
    <row r="71" spans="1:12" x14ac:dyDescent="0.25">
      <c r="A71" s="73"/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1:12" x14ac:dyDescent="0.25">
      <c r="A72" s="73"/>
      <c r="B72" s="74"/>
      <c r="C72" s="75"/>
      <c r="D72" s="75"/>
      <c r="E72" s="75"/>
      <c r="F72" s="75"/>
      <c r="G72" s="75"/>
      <c r="H72" s="75"/>
      <c r="I72" s="75"/>
      <c r="J72" s="75"/>
      <c r="K72" s="75"/>
      <c r="L72" s="75"/>
    </row>
    <row r="73" spans="1:12" x14ac:dyDescent="0.25">
      <c r="A73" s="73"/>
      <c r="B73" s="74"/>
      <c r="C73" s="75"/>
      <c r="D73" s="75"/>
      <c r="E73" s="75"/>
      <c r="F73" s="75"/>
      <c r="G73" s="75"/>
      <c r="H73" s="75"/>
      <c r="I73" s="75"/>
      <c r="J73" s="75"/>
      <c r="K73" s="75"/>
      <c r="L73" s="75"/>
    </row>
    <row r="74" spans="1:12" x14ac:dyDescent="0.25">
      <c r="A74" s="73"/>
      <c r="B74" s="74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 x14ac:dyDescent="0.25">
      <c r="A75" s="73"/>
      <c r="B75" s="74"/>
      <c r="C75" s="75"/>
      <c r="D75" s="75"/>
      <c r="E75" s="75"/>
      <c r="F75" s="75"/>
      <c r="G75" s="75"/>
      <c r="H75" s="75"/>
      <c r="I75" s="75"/>
      <c r="J75" s="75"/>
      <c r="K75" s="75"/>
      <c r="L75" s="75"/>
    </row>
    <row r="76" spans="1:12" x14ac:dyDescent="0.25">
      <c r="A76" s="73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</row>
    <row r="77" spans="1:12" x14ac:dyDescent="0.25">
      <c r="A77" s="73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</row>
    <row r="78" spans="1:12" x14ac:dyDescent="0.25">
      <c r="A78" s="73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</row>
    <row r="79" spans="1:12" x14ac:dyDescent="0.25">
      <c r="A79" s="73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</row>
    <row r="80" spans="1:12" x14ac:dyDescent="0.25">
      <c r="A80" s="73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</row>
    <row r="81" spans="1:12" x14ac:dyDescent="0.25">
      <c r="A81" s="73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x14ac:dyDescent="0.25">
      <c r="A82" s="73"/>
      <c r="B82" s="74"/>
      <c r="C82" s="75"/>
      <c r="D82" s="75"/>
      <c r="E82" s="75"/>
      <c r="F82" s="75"/>
      <c r="G82" s="75"/>
      <c r="H82" s="75"/>
      <c r="I82" s="75"/>
      <c r="J82" s="75"/>
      <c r="K82" s="75"/>
      <c r="L82" s="75"/>
    </row>
    <row r="83" spans="1:12" x14ac:dyDescent="0.25">
      <c r="A83" s="73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 x14ac:dyDescent="0.25">
      <c r="A84" s="73"/>
      <c r="B84" s="74"/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1:12" x14ac:dyDescent="0.25">
      <c r="A85" s="73"/>
      <c r="B85" s="74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2" x14ac:dyDescent="0.25">
      <c r="A86" s="73"/>
      <c r="B86" s="74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2" x14ac:dyDescent="0.25">
      <c r="A87" s="73"/>
      <c r="B87" s="74"/>
      <c r="C87" s="75"/>
      <c r="D87" s="75"/>
      <c r="E87" s="75"/>
      <c r="F87" s="75"/>
      <c r="G87" s="75"/>
      <c r="H87" s="75"/>
      <c r="I87" s="75"/>
      <c r="J87" s="75"/>
      <c r="K87" s="75"/>
      <c r="L87" s="75"/>
    </row>
    <row r="88" spans="1:12" x14ac:dyDescent="0.25">
      <c r="A88" s="73"/>
      <c r="B88" s="74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 x14ac:dyDescent="0.25">
      <c r="A89" s="73"/>
      <c r="B89" s="74"/>
      <c r="C89" s="75"/>
      <c r="D89" s="75"/>
      <c r="E89" s="75"/>
      <c r="F89" s="75"/>
      <c r="G89" s="75"/>
      <c r="H89" s="75"/>
      <c r="I89" s="75"/>
      <c r="J89" s="75"/>
      <c r="K89" s="75"/>
      <c r="L89" s="75"/>
    </row>
    <row r="90" spans="1:12" x14ac:dyDescent="0.25">
      <c r="A90" s="73"/>
      <c r="B90" s="74"/>
      <c r="C90" s="75"/>
      <c r="D90" s="75"/>
      <c r="E90" s="75"/>
      <c r="F90" s="75"/>
      <c r="G90" s="75"/>
      <c r="H90" s="75"/>
      <c r="I90" s="75"/>
      <c r="J90" s="75"/>
      <c r="K90" s="75"/>
      <c r="L90" s="75"/>
    </row>
    <row r="91" spans="1:12" x14ac:dyDescent="0.25">
      <c r="A91" s="73"/>
      <c r="B91" s="74"/>
      <c r="C91" s="75"/>
      <c r="D91" s="75"/>
      <c r="E91" s="75"/>
      <c r="F91" s="75"/>
      <c r="G91" s="75"/>
      <c r="H91" s="75"/>
      <c r="I91" s="75"/>
      <c r="J91" s="75"/>
      <c r="K91" s="75"/>
      <c r="L91" s="75"/>
    </row>
    <row r="92" spans="1:12" x14ac:dyDescent="0.25">
      <c r="A92" s="73"/>
      <c r="B92" s="74"/>
      <c r="C92" s="75"/>
      <c r="D92" s="75"/>
      <c r="E92" s="75"/>
      <c r="F92" s="75"/>
      <c r="G92" s="75"/>
      <c r="H92" s="75"/>
      <c r="I92" s="75"/>
      <c r="J92" s="75"/>
      <c r="K92" s="75"/>
      <c r="L92" s="75"/>
    </row>
    <row r="93" spans="1:12" x14ac:dyDescent="0.25">
      <c r="A93" s="73"/>
      <c r="B93" s="74"/>
      <c r="C93" s="75"/>
      <c r="D93" s="75"/>
      <c r="E93" s="75"/>
      <c r="F93" s="75"/>
      <c r="G93" s="75"/>
      <c r="H93" s="75"/>
      <c r="I93" s="75"/>
      <c r="J93" s="75"/>
      <c r="K93" s="75"/>
      <c r="L93" s="75"/>
    </row>
    <row r="94" spans="1:12" x14ac:dyDescent="0.25">
      <c r="A94" s="73"/>
      <c r="B94" s="74"/>
      <c r="C94" s="75"/>
      <c r="D94" s="75"/>
      <c r="E94" s="75"/>
      <c r="F94" s="75"/>
      <c r="G94" s="75"/>
      <c r="H94" s="75"/>
      <c r="I94" s="75"/>
      <c r="J94" s="75"/>
      <c r="K94" s="75"/>
      <c r="L94" s="75"/>
    </row>
    <row r="95" spans="1:12" x14ac:dyDescent="0.25">
      <c r="A95" s="73"/>
      <c r="B95" s="74"/>
      <c r="C95" s="75"/>
      <c r="D95" s="75"/>
      <c r="E95" s="75"/>
      <c r="F95" s="75"/>
      <c r="G95" s="75"/>
      <c r="H95" s="75"/>
      <c r="I95" s="75"/>
      <c r="J95" s="75"/>
      <c r="K95" s="75"/>
      <c r="L95" s="75"/>
    </row>
    <row r="96" spans="1:12" x14ac:dyDescent="0.25">
      <c r="A96" s="73"/>
      <c r="B96" s="74"/>
      <c r="C96" s="75"/>
      <c r="D96" s="75"/>
      <c r="E96" s="75"/>
      <c r="F96" s="75"/>
      <c r="G96" s="75"/>
      <c r="H96" s="75"/>
      <c r="I96" s="75"/>
      <c r="J96" s="75"/>
      <c r="K96" s="75"/>
      <c r="L96" s="75"/>
    </row>
    <row r="97" spans="1:12" x14ac:dyDescent="0.25">
      <c r="A97" s="73"/>
      <c r="B97" s="74"/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1:12" x14ac:dyDescent="0.25">
      <c r="A98" s="73"/>
      <c r="B98" s="74"/>
      <c r="C98" s="75"/>
      <c r="D98" s="75"/>
      <c r="E98" s="75"/>
      <c r="F98" s="75"/>
      <c r="G98" s="75"/>
      <c r="H98" s="75"/>
      <c r="I98" s="75"/>
      <c r="J98" s="75"/>
      <c r="K98" s="75"/>
      <c r="L98" s="75"/>
    </row>
    <row r="99" spans="1:12" x14ac:dyDescent="0.25">
      <c r="A99" s="73"/>
      <c r="B99" s="74"/>
      <c r="C99" s="75"/>
      <c r="D99" s="75"/>
      <c r="E99" s="75"/>
      <c r="F99" s="75"/>
      <c r="G99" s="75"/>
      <c r="H99" s="75"/>
      <c r="I99" s="75"/>
      <c r="J99" s="75"/>
      <c r="K99" s="75"/>
      <c r="L99" s="75"/>
    </row>
    <row r="100" spans="1:12" x14ac:dyDescent="0.25">
      <c r="A100" s="73"/>
      <c r="B100" s="74"/>
      <c r="C100" s="75"/>
      <c r="D100" s="75"/>
      <c r="E100" s="75"/>
      <c r="F100" s="75"/>
      <c r="G100" s="75"/>
      <c r="H100" s="75"/>
      <c r="I100" s="75"/>
      <c r="J100" s="75"/>
      <c r="K100" s="75"/>
      <c r="L100" s="75"/>
    </row>
    <row r="101" spans="1:12" x14ac:dyDescent="0.25">
      <c r="A101" s="73"/>
      <c r="B101" s="74"/>
      <c r="C101" s="75"/>
      <c r="D101" s="75"/>
      <c r="E101" s="75"/>
      <c r="F101" s="75"/>
      <c r="G101" s="75"/>
      <c r="H101" s="75"/>
      <c r="I101" s="75"/>
      <c r="J101" s="75"/>
      <c r="K101" s="75"/>
      <c r="L101" s="75"/>
    </row>
    <row r="102" spans="1:12" x14ac:dyDescent="0.25">
      <c r="A102" s="73"/>
      <c r="B102" s="74"/>
      <c r="C102" s="75"/>
      <c r="D102" s="75"/>
      <c r="E102" s="75"/>
      <c r="F102" s="75"/>
      <c r="G102" s="75"/>
      <c r="H102" s="75"/>
      <c r="I102" s="75"/>
      <c r="J102" s="75"/>
      <c r="K102" s="75"/>
      <c r="L102" s="75"/>
    </row>
    <row r="103" spans="1:12" x14ac:dyDescent="0.25">
      <c r="A103" s="73"/>
      <c r="B103" s="74"/>
      <c r="C103" s="75"/>
      <c r="D103" s="75"/>
      <c r="E103" s="75"/>
      <c r="F103" s="75"/>
      <c r="G103" s="75"/>
      <c r="H103" s="75"/>
      <c r="I103" s="75"/>
      <c r="J103" s="75"/>
      <c r="K103" s="75"/>
      <c r="L103" s="75"/>
    </row>
    <row r="104" spans="1:12" x14ac:dyDescent="0.25">
      <c r="A104" s="73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75"/>
    </row>
    <row r="105" spans="1:12" x14ac:dyDescent="0.25">
      <c r="A105" s="73"/>
      <c r="B105" s="74"/>
      <c r="C105" s="75"/>
      <c r="D105" s="75"/>
      <c r="E105" s="75"/>
      <c r="F105" s="75"/>
      <c r="G105" s="75"/>
      <c r="H105" s="75"/>
      <c r="I105" s="75"/>
      <c r="J105" s="75"/>
      <c r="K105" s="75"/>
      <c r="L105" s="75"/>
    </row>
    <row r="106" spans="1:12" x14ac:dyDescent="0.25">
      <c r="A106" s="73"/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75"/>
    </row>
    <row r="107" spans="1:12" x14ac:dyDescent="0.25">
      <c r="A107" s="73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75"/>
    </row>
    <row r="108" spans="1:12" x14ac:dyDescent="0.25">
      <c r="A108" s="73"/>
      <c r="B108" s="74"/>
      <c r="C108" s="75"/>
      <c r="D108" s="75"/>
      <c r="E108" s="75"/>
      <c r="F108" s="75"/>
      <c r="G108" s="75"/>
      <c r="H108" s="75"/>
      <c r="I108" s="75"/>
      <c r="J108" s="75"/>
      <c r="K108" s="75"/>
      <c r="L108" s="75"/>
    </row>
    <row r="109" spans="1:12" x14ac:dyDescent="0.25">
      <c r="A109" s="73"/>
      <c r="B109" s="74"/>
      <c r="C109" s="75"/>
      <c r="D109" s="75"/>
      <c r="E109" s="75"/>
      <c r="F109" s="75"/>
      <c r="G109" s="75"/>
      <c r="H109" s="75"/>
      <c r="I109" s="75"/>
      <c r="J109" s="75"/>
      <c r="K109" s="75"/>
      <c r="L109" s="75"/>
    </row>
    <row r="110" spans="1:12" x14ac:dyDescent="0.25">
      <c r="A110" s="73"/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75"/>
    </row>
    <row r="111" spans="1:12" x14ac:dyDescent="0.25">
      <c r="A111" s="73"/>
      <c r="B111" s="74"/>
      <c r="C111" s="75"/>
      <c r="D111" s="75"/>
      <c r="E111" s="75"/>
      <c r="F111" s="75"/>
      <c r="G111" s="75"/>
      <c r="H111" s="75"/>
      <c r="I111" s="75"/>
      <c r="J111" s="75"/>
      <c r="K111" s="75"/>
      <c r="L111" s="75"/>
    </row>
    <row r="112" spans="1:12" x14ac:dyDescent="0.25">
      <c r="A112" s="73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1:12" x14ac:dyDescent="0.25">
      <c r="A113" s="73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75"/>
    </row>
    <row r="114" spans="1:12" x14ac:dyDescent="0.25">
      <c r="A114" s="73"/>
      <c r="B114" s="74"/>
      <c r="C114" s="75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1:12" x14ac:dyDescent="0.25">
      <c r="A115" s="73"/>
      <c r="B115" s="74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 x14ac:dyDescent="0.25">
      <c r="A116" s="73"/>
      <c r="B116" s="74"/>
      <c r="C116" s="75"/>
      <c r="D116" s="75"/>
      <c r="E116" s="75"/>
      <c r="F116" s="75"/>
      <c r="G116" s="75"/>
      <c r="H116" s="75"/>
      <c r="I116" s="75"/>
      <c r="J116" s="75"/>
      <c r="K116" s="75"/>
      <c r="L116" s="75"/>
    </row>
    <row r="117" spans="1:12" x14ac:dyDescent="0.25">
      <c r="A117" s="73"/>
      <c r="B117" s="74"/>
      <c r="C117" s="75"/>
      <c r="D117" s="75"/>
      <c r="E117" s="75"/>
      <c r="F117" s="75"/>
      <c r="G117" s="75"/>
      <c r="H117" s="75"/>
      <c r="I117" s="75"/>
      <c r="J117" s="75"/>
      <c r="K117" s="75"/>
      <c r="L117" s="75"/>
    </row>
    <row r="118" spans="1:12" x14ac:dyDescent="0.25">
      <c r="A118" s="73"/>
      <c r="B118" s="74"/>
      <c r="C118" s="75"/>
      <c r="D118" s="75"/>
      <c r="E118" s="75"/>
      <c r="F118" s="75"/>
      <c r="G118" s="75"/>
      <c r="H118" s="75"/>
      <c r="I118" s="75"/>
      <c r="J118" s="75"/>
      <c r="K118" s="75"/>
      <c r="L118" s="75"/>
    </row>
    <row r="119" spans="1:12" x14ac:dyDescent="0.25">
      <c r="A119" s="73"/>
      <c r="B119" s="74"/>
      <c r="C119" s="75"/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1:12" x14ac:dyDescent="0.25">
      <c r="A120" s="73"/>
      <c r="B120" s="74"/>
      <c r="C120" s="75"/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 x14ac:dyDescent="0.25">
      <c r="A121" s="73"/>
      <c r="B121" s="74"/>
      <c r="C121" s="75"/>
      <c r="D121" s="75"/>
      <c r="E121" s="75"/>
      <c r="F121" s="75"/>
      <c r="G121" s="75"/>
      <c r="H121" s="75"/>
      <c r="I121" s="75"/>
      <c r="J121" s="75"/>
      <c r="K121" s="75"/>
      <c r="L121" s="75"/>
    </row>
    <row r="122" spans="1:12" x14ac:dyDescent="0.25">
      <c r="A122" s="73"/>
      <c r="B122" s="74"/>
      <c r="C122" s="75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1:12" x14ac:dyDescent="0.25">
      <c r="A123" s="73"/>
      <c r="B123" s="74"/>
      <c r="C123" s="75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1:12" x14ac:dyDescent="0.25">
      <c r="A124" s="73"/>
      <c r="B124" s="74"/>
      <c r="C124" s="75"/>
      <c r="D124" s="75"/>
      <c r="E124" s="75"/>
      <c r="F124" s="75"/>
      <c r="G124" s="75"/>
      <c r="H124" s="75"/>
      <c r="I124" s="75"/>
      <c r="J124" s="75"/>
      <c r="K124" s="75"/>
      <c r="L124" s="7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28" workbookViewId="0">
      <selection activeCell="B23" sqref="B23"/>
    </sheetView>
  </sheetViews>
  <sheetFormatPr defaultColWidth="9.140625" defaultRowHeight="15" x14ac:dyDescent="0.25"/>
  <cols>
    <col min="1" max="1" width="8.28515625" style="79" bestFit="1" customWidth="1"/>
    <col min="2" max="2" width="86.140625" style="79" bestFit="1" customWidth="1"/>
    <col min="3" max="3" width="4.42578125" style="80" bestFit="1" customWidth="1"/>
    <col min="4" max="7" width="15.28515625" style="81" bestFit="1" customWidth="1"/>
    <col min="8" max="16384" width="9.140625" style="72"/>
  </cols>
  <sheetData>
    <row r="1" spans="1:7" ht="33.75" x14ac:dyDescent="0.25">
      <c r="A1" s="83" t="s">
        <v>120</v>
      </c>
      <c r="B1" s="83" t="s">
        <v>128</v>
      </c>
      <c r="C1" s="82" t="s">
        <v>141</v>
      </c>
      <c r="D1" s="84" t="s">
        <v>142</v>
      </c>
      <c r="E1" s="84" t="s">
        <v>143</v>
      </c>
      <c r="F1" s="84" t="s">
        <v>127</v>
      </c>
      <c r="G1" s="84" t="s">
        <v>125</v>
      </c>
    </row>
    <row r="2" spans="1:7" x14ac:dyDescent="0.25">
      <c r="A2" s="74" t="s">
        <v>613</v>
      </c>
      <c r="B2" s="74" t="s">
        <v>614</v>
      </c>
      <c r="C2" s="73" t="s">
        <v>615</v>
      </c>
      <c r="D2" s="75">
        <v>0</v>
      </c>
      <c r="E2" s="75">
        <v>0</v>
      </c>
      <c r="F2" s="75">
        <v>0</v>
      </c>
      <c r="G2" s="75">
        <v>0</v>
      </c>
    </row>
    <row r="3" spans="1:7" x14ac:dyDescent="0.25">
      <c r="A3" s="74" t="s">
        <v>616</v>
      </c>
      <c r="B3" s="74" t="s">
        <v>617</v>
      </c>
      <c r="C3" s="73" t="s">
        <v>618</v>
      </c>
      <c r="D3" s="75">
        <v>1065766.8999999999</v>
      </c>
      <c r="E3" s="75">
        <v>856278.78</v>
      </c>
      <c r="F3" s="75">
        <v>1065767</v>
      </c>
      <c r="G3" s="75">
        <v>856279</v>
      </c>
    </row>
    <row r="4" spans="1:7" x14ac:dyDescent="0.25">
      <c r="A4" s="74" t="s">
        <v>619</v>
      </c>
      <c r="B4" s="74" t="s">
        <v>620</v>
      </c>
      <c r="C4" s="73" t="s">
        <v>621</v>
      </c>
      <c r="D4" s="75">
        <v>1051356.19</v>
      </c>
      <c r="E4" s="75">
        <v>849577.43</v>
      </c>
      <c r="F4" s="75">
        <v>1051356</v>
      </c>
      <c r="G4" s="75">
        <v>849577</v>
      </c>
    </row>
    <row r="5" spans="1:7" x14ac:dyDescent="0.25">
      <c r="A5" s="74" t="s">
        <v>622</v>
      </c>
      <c r="B5" s="74" t="s">
        <v>623</v>
      </c>
      <c r="C5" s="73" t="s">
        <v>624</v>
      </c>
      <c r="D5" s="75">
        <v>0</v>
      </c>
      <c r="E5" s="75">
        <v>93.5</v>
      </c>
      <c r="F5" s="75">
        <v>0</v>
      </c>
      <c r="G5" s="75">
        <v>94</v>
      </c>
    </row>
    <row r="6" spans="1:7" x14ac:dyDescent="0.25">
      <c r="A6" s="74" t="s">
        <v>625</v>
      </c>
      <c r="B6" s="74" t="s">
        <v>626</v>
      </c>
      <c r="C6" s="73" t="s">
        <v>627</v>
      </c>
      <c r="D6" s="75">
        <v>2975.57</v>
      </c>
      <c r="E6" s="75">
        <v>1836.86</v>
      </c>
      <c r="F6" s="75">
        <v>2976</v>
      </c>
      <c r="G6" s="75">
        <v>1837</v>
      </c>
    </row>
    <row r="7" spans="1:7" x14ac:dyDescent="0.25">
      <c r="A7" s="74" t="s">
        <v>628</v>
      </c>
      <c r="B7" s="74" t="s">
        <v>629</v>
      </c>
      <c r="C7" s="73" t="s">
        <v>630</v>
      </c>
      <c r="D7" s="75">
        <v>-2000</v>
      </c>
      <c r="E7" s="75">
        <v>800</v>
      </c>
      <c r="F7" s="75">
        <v>-2000</v>
      </c>
      <c r="G7" s="75">
        <v>800</v>
      </c>
    </row>
    <row r="8" spans="1:7" x14ac:dyDescent="0.25">
      <c r="A8" s="74" t="s">
        <v>631</v>
      </c>
      <c r="B8" s="74" t="s">
        <v>632</v>
      </c>
      <c r="C8" s="73" t="s">
        <v>633</v>
      </c>
      <c r="D8" s="75">
        <v>3500</v>
      </c>
      <c r="E8" s="75">
        <v>0</v>
      </c>
      <c r="F8" s="75">
        <v>3500</v>
      </c>
      <c r="G8" s="75">
        <v>0</v>
      </c>
    </row>
    <row r="9" spans="1:7" x14ac:dyDescent="0.25">
      <c r="A9" s="74" t="s">
        <v>634</v>
      </c>
      <c r="B9" s="74" t="s">
        <v>635</v>
      </c>
      <c r="C9" s="73" t="s">
        <v>636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74" t="s">
        <v>637</v>
      </c>
      <c r="B10" s="74" t="s">
        <v>638</v>
      </c>
      <c r="C10" s="73" t="s">
        <v>639</v>
      </c>
      <c r="D10" s="75">
        <v>9935.14</v>
      </c>
      <c r="E10" s="75">
        <v>3970.99</v>
      </c>
      <c r="F10" s="75">
        <v>9935</v>
      </c>
      <c r="G10" s="75">
        <v>3971</v>
      </c>
    </row>
    <row r="11" spans="1:7" x14ac:dyDescent="0.25">
      <c r="A11" s="74" t="s">
        <v>616</v>
      </c>
      <c r="B11" s="74" t="s">
        <v>640</v>
      </c>
      <c r="C11" s="73" t="s">
        <v>641</v>
      </c>
      <c r="D11" s="75">
        <v>1022087.71</v>
      </c>
      <c r="E11" s="75">
        <v>815423.3</v>
      </c>
      <c r="F11" s="75">
        <v>1022088</v>
      </c>
      <c r="G11" s="75">
        <v>815423</v>
      </c>
    </row>
    <row r="12" spans="1:7" x14ac:dyDescent="0.25">
      <c r="A12" s="74" t="s">
        <v>642</v>
      </c>
      <c r="B12" s="74" t="s">
        <v>643</v>
      </c>
      <c r="C12" s="73" t="s">
        <v>644</v>
      </c>
      <c r="D12" s="75">
        <v>782321.6</v>
      </c>
      <c r="E12" s="75">
        <v>614919.34</v>
      </c>
      <c r="F12" s="75">
        <v>782322</v>
      </c>
      <c r="G12" s="75">
        <v>614919</v>
      </c>
    </row>
    <row r="13" spans="1:7" x14ac:dyDescent="0.25">
      <c r="A13" s="74" t="s">
        <v>645</v>
      </c>
      <c r="B13" s="74" t="s">
        <v>646</v>
      </c>
      <c r="C13" s="73" t="s">
        <v>647</v>
      </c>
      <c r="D13" s="75">
        <v>33652.89</v>
      </c>
      <c r="E13" s="75">
        <v>26147.05</v>
      </c>
      <c r="F13" s="75">
        <v>33653</v>
      </c>
      <c r="G13" s="75">
        <v>26147</v>
      </c>
    </row>
    <row r="14" spans="1:7" x14ac:dyDescent="0.25">
      <c r="A14" s="74" t="s">
        <v>648</v>
      </c>
      <c r="B14" s="74" t="s">
        <v>649</v>
      </c>
      <c r="C14" s="73" t="s">
        <v>650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74" t="s">
        <v>651</v>
      </c>
      <c r="B15" s="74" t="s">
        <v>652</v>
      </c>
      <c r="C15" s="73" t="s">
        <v>653</v>
      </c>
      <c r="D15" s="75">
        <v>36263.040000000001</v>
      </c>
      <c r="E15" s="75">
        <v>39987.67</v>
      </c>
      <c r="F15" s="75">
        <v>36264</v>
      </c>
      <c r="G15" s="75">
        <v>39989</v>
      </c>
    </row>
    <row r="16" spans="1:7" x14ac:dyDescent="0.25">
      <c r="A16" s="74" t="s">
        <v>654</v>
      </c>
      <c r="B16" s="74" t="s">
        <v>655</v>
      </c>
      <c r="C16" s="73" t="s">
        <v>656</v>
      </c>
      <c r="D16" s="75">
        <v>113773.97</v>
      </c>
      <c r="E16" s="75">
        <v>82818.52</v>
      </c>
      <c r="F16" s="75">
        <v>113774</v>
      </c>
      <c r="G16" s="75">
        <v>82818</v>
      </c>
    </row>
    <row r="17" spans="1:7" x14ac:dyDescent="0.25">
      <c r="A17" s="74" t="s">
        <v>657</v>
      </c>
      <c r="B17" s="74" t="s">
        <v>658</v>
      </c>
      <c r="C17" s="73" t="s">
        <v>659</v>
      </c>
      <c r="D17" s="75">
        <v>82127.929999999993</v>
      </c>
      <c r="E17" s="75">
        <v>59730.39</v>
      </c>
      <c r="F17" s="75">
        <v>82128</v>
      </c>
      <c r="G17" s="75">
        <v>59730</v>
      </c>
    </row>
    <row r="18" spans="1:7" x14ac:dyDescent="0.25">
      <c r="A18" s="74">
        <v>2</v>
      </c>
      <c r="B18" s="74" t="s">
        <v>660</v>
      </c>
      <c r="C18" s="73" t="s">
        <v>661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74">
        <v>3</v>
      </c>
      <c r="B19" s="74" t="s">
        <v>662</v>
      </c>
      <c r="C19" s="73" t="s">
        <v>663</v>
      </c>
      <c r="D19" s="75">
        <v>28168.22</v>
      </c>
      <c r="E19" s="75">
        <v>19876.47</v>
      </c>
      <c r="F19" s="75">
        <v>28168</v>
      </c>
      <c r="G19" s="75">
        <v>19876</v>
      </c>
    </row>
    <row r="20" spans="1:7" x14ac:dyDescent="0.25">
      <c r="A20" s="74">
        <v>4</v>
      </c>
      <c r="B20" s="74" t="s">
        <v>664</v>
      </c>
      <c r="C20" s="73" t="s">
        <v>665</v>
      </c>
      <c r="D20" s="75">
        <v>3477.82</v>
      </c>
      <c r="E20" s="75">
        <v>3211.66</v>
      </c>
      <c r="F20" s="75">
        <v>3478</v>
      </c>
      <c r="G20" s="75">
        <v>3212</v>
      </c>
    </row>
    <row r="21" spans="1:7" x14ac:dyDescent="0.25">
      <c r="A21" s="74" t="s">
        <v>666</v>
      </c>
      <c r="B21" s="74" t="s">
        <v>667</v>
      </c>
      <c r="C21" s="73" t="s">
        <v>668</v>
      </c>
      <c r="D21" s="75">
        <v>2351.44</v>
      </c>
      <c r="E21" s="75">
        <v>2480.4699999999998</v>
      </c>
      <c r="F21" s="75">
        <v>2351</v>
      </c>
      <c r="G21" s="75">
        <v>2480</v>
      </c>
    </row>
    <row r="22" spans="1:7" x14ac:dyDescent="0.25">
      <c r="A22" s="74" t="s">
        <v>669</v>
      </c>
      <c r="B22" s="74" t="s">
        <v>670</v>
      </c>
      <c r="C22" s="73" t="s">
        <v>671</v>
      </c>
      <c r="D22" s="75">
        <v>48694.32</v>
      </c>
      <c r="E22" s="75">
        <v>45334.07</v>
      </c>
      <c r="F22" s="75">
        <v>48694</v>
      </c>
      <c r="G22" s="75">
        <v>45334</v>
      </c>
    </row>
    <row r="23" spans="1:7" x14ac:dyDescent="0.25">
      <c r="A23" s="74" t="s">
        <v>672</v>
      </c>
      <c r="B23" s="74" t="s">
        <v>673</v>
      </c>
      <c r="C23" s="73" t="s">
        <v>674</v>
      </c>
      <c r="D23" s="75">
        <v>48694.32</v>
      </c>
      <c r="E23" s="75">
        <v>45334.07</v>
      </c>
      <c r="F23" s="75">
        <v>48694</v>
      </c>
      <c r="G23" s="75">
        <v>45334</v>
      </c>
    </row>
    <row r="24" spans="1:7" x14ac:dyDescent="0.25">
      <c r="A24" s="74">
        <v>2</v>
      </c>
      <c r="B24" s="74" t="s">
        <v>675</v>
      </c>
      <c r="C24" s="73" t="s">
        <v>676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74" t="s">
        <v>677</v>
      </c>
      <c r="B25" s="74" t="s">
        <v>678</v>
      </c>
      <c r="C25" s="73" t="s">
        <v>679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74" t="s">
        <v>619</v>
      </c>
      <c r="B26" s="74" t="s">
        <v>680</v>
      </c>
      <c r="C26" s="73" t="s">
        <v>681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74" t="s">
        <v>682</v>
      </c>
      <c r="B27" s="74" t="s">
        <v>683</v>
      </c>
      <c r="C27" s="73" t="s">
        <v>684</v>
      </c>
      <c r="D27" s="75">
        <v>5030.45</v>
      </c>
      <c r="E27" s="75">
        <v>3736.18</v>
      </c>
      <c r="F27" s="75">
        <v>5030</v>
      </c>
      <c r="G27" s="75">
        <v>3736</v>
      </c>
    </row>
    <row r="28" spans="1:7" x14ac:dyDescent="0.25">
      <c r="A28" s="74" t="s">
        <v>685</v>
      </c>
      <c r="B28" s="74" t="s">
        <v>686</v>
      </c>
      <c r="C28" s="73" t="s">
        <v>687</v>
      </c>
      <c r="D28" s="75">
        <v>43679.19</v>
      </c>
      <c r="E28" s="75">
        <v>40855.480000000003</v>
      </c>
      <c r="F28" s="75">
        <v>43679</v>
      </c>
      <c r="G28" s="75">
        <v>40856</v>
      </c>
    </row>
    <row r="29" spans="1:7" x14ac:dyDescent="0.25">
      <c r="A29" s="74" t="s">
        <v>613</v>
      </c>
      <c r="B29" s="74" t="s">
        <v>688</v>
      </c>
      <c r="C29" s="73" t="s">
        <v>689</v>
      </c>
      <c r="D29" s="75">
        <v>203594.23</v>
      </c>
      <c r="E29" s="75">
        <v>171253.73</v>
      </c>
      <c r="F29" s="75">
        <v>203593</v>
      </c>
      <c r="G29" s="75">
        <v>171253</v>
      </c>
    </row>
    <row r="30" spans="1:7" x14ac:dyDescent="0.25">
      <c r="A30" s="74" t="s">
        <v>616</v>
      </c>
      <c r="B30" s="74" t="s">
        <v>690</v>
      </c>
      <c r="C30" s="73" t="s">
        <v>691</v>
      </c>
      <c r="D30" s="75">
        <v>0.01</v>
      </c>
      <c r="E30" s="75">
        <v>0.61</v>
      </c>
      <c r="F30" s="75">
        <v>0</v>
      </c>
      <c r="G30" s="75">
        <v>1</v>
      </c>
    </row>
    <row r="31" spans="1:7" x14ac:dyDescent="0.25">
      <c r="A31" s="74" t="s">
        <v>692</v>
      </c>
      <c r="B31" s="74" t="s">
        <v>693</v>
      </c>
      <c r="C31" s="73" t="s">
        <v>694</v>
      </c>
      <c r="D31" s="75">
        <v>0</v>
      </c>
      <c r="E31" s="75">
        <v>0</v>
      </c>
      <c r="F31" s="75">
        <v>0</v>
      </c>
      <c r="G31" s="75">
        <v>0</v>
      </c>
    </row>
    <row r="32" spans="1:7" x14ac:dyDescent="0.25">
      <c r="A32" s="74" t="s">
        <v>695</v>
      </c>
      <c r="B32" s="74" t="s">
        <v>696</v>
      </c>
      <c r="C32" s="73" t="s">
        <v>697</v>
      </c>
      <c r="D32" s="75">
        <v>0</v>
      </c>
      <c r="E32" s="75">
        <v>0</v>
      </c>
      <c r="F32" s="75">
        <v>0</v>
      </c>
      <c r="G32" s="75">
        <v>0</v>
      </c>
    </row>
    <row r="33" spans="1:7" x14ac:dyDescent="0.25">
      <c r="A33" s="74" t="s">
        <v>698</v>
      </c>
      <c r="B33" s="74" t="s">
        <v>699</v>
      </c>
      <c r="C33" s="73" t="s">
        <v>700</v>
      </c>
      <c r="D33" s="75">
        <v>0</v>
      </c>
      <c r="E33" s="75">
        <v>0</v>
      </c>
      <c r="F33" s="75">
        <v>0</v>
      </c>
      <c r="G33" s="75">
        <v>0</v>
      </c>
    </row>
    <row r="34" spans="1:7" x14ac:dyDescent="0.25">
      <c r="A34" s="74">
        <v>2</v>
      </c>
      <c r="B34" s="74" t="s">
        <v>701</v>
      </c>
      <c r="C34" s="73" t="s">
        <v>702</v>
      </c>
      <c r="D34" s="75">
        <v>0</v>
      </c>
      <c r="E34" s="75">
        <v>0</v>
      </c>
      <c r="F34" s="75">
        <v>0</v>
      </c>
      <c r="G34" s="75">
        <v>0</v>
      </c>
    </row>
    <row r="35" spans="1:7" x14ac:dyDescent="0.25">
      <c r="A35" s="74">
        <v>3</v>
      </c>
      <c r="B35" s="74" t="s">
        <v>703</v>
      </c>
      <c r="C35" s="73" t="s">
        <v>704</v>
      </c>
      <c r="D35" s="75">
        <v>0</v>
      </c>
      <c r="E35" s="75">
        <v>0</v>
      </c>
      <c r="F35" s="75">
        <v>0</v>
      </c>
      <c r="G35" s="75">
        <v>0</v>
      </c>
    </row>
    <row r="36" spans="1:7" x14ac:dyDescent="0.25">
      <c r="A36" s="74" t="s">
        <v>705</v>
      </c>
      <c r="B36" s="74" t="s">
        <v>706</v>
      </c>
      <c r="C36" s="73" t="s">
        <v>707</v>
      </c>
      <c r="D36" s="75">
        <v>0</v>
      </c>
      <c r="E36" s="75">
        <v>0</v>
      </c>
      <c r="F36" s="75">
        <v>0</v>
      </c>
      <c r="G36" s="75">
        <v>0</v>
      </c>
    </row>
    <row r="37" spans="1:7" x14ac:dyDescent="0.25">
      <c r="A37" s="74" t="s">
        <v>708</v>
      </c>
      <c r="B37" s="74" t="s">
        <v>709</v>
      </c>
      <c r="C37" s="73" t="s">
        <v>710</v>
      </c>
      <c r="D37" s="75">
        <v>0</v>
      </c>
      <c r="E37" s="75">
        <v>0</v>
      </c>
      <c r="F37" s="75">
        <v>0</v>
      </c>
      <c r="G37" s="75">
        <v>0</v>
      </c>
    </row>
    <row r="38" spans="1:7" x14ac:dyDescent="0.25">
      <c r="A38" s="74">
        <v>2</v>
      </c>
      <c r="B38" s="74" t="s">
        <v>711</v>
      </c>
      <c r="C38" s="73" t="s">
        <v>712</v>
      </c>
      <c r="D38" s="75">
        <v>0</v>
      </c>
      <c r="E38" s="75">
        <v>0</v>
      </c>
      <c r="F38" s="75">
        <v>0</v>
      </c>
      <c r="G38" s="75">
        <v>0</v>
      </c>
    </row>
    <row r="39" spans="1:7" x14ac:dyDescent="0.25">
      <c r="A39" s="74">
        <v>3</v>
      </c>
      <c r="B39" s="74" t="s">
        <v>713</v>
      </c>
      <c r="C39" s="73" t="s">
        <v>714</v>
      </c>
      <c r="D39" s="75">
        <v>0</v>
      </c>
      <c r="E39" s="75">
        <v>0</v>
      </c>
      <c r="F39" s="75">
        <v>0</v>
      </c>
      <c r="G39" s="75">
        <v>0</v>
      </c>
    </row>
    <row r="40" spans="1:7" x14ac:dyDescent="0.25">
      <c r="A40" s="74" t="s">
        <v>715</v>
      </c>
      <c r="B40" s="74" t="s">
        <v>716</v>
      </c>
      <c r="C40" s="73" t="s">
        <v>717</v>
      </c>
      <c r="D40" s="75">
        <v>0</v>
      </c>
      <c r="E40" s="75">
        <v>0</v>
      </c>
      <c r="F40" s="75">
        <v>0</v>
      </c>
      <c r="G40" s="75">
        <v>0</v>
      </c>
    </row>
    <row r="41" spans="1:7" x14ac:dyDescent="0.25">
      <c r="A41" s="74" t="s">
        <v>718</v>
      </c>
      <c r="B41" s="74" t="s">
        <v>719</v>
      </c>
      <c r="C41" s="73" t="s">
        <v>720</v>
      </c>
      <c r="D41" s="75">
        <v>0</v>
      </c>
      <c r="E41" s="75">
        <v>0</v>
      </c>
      <c r="F41" s="75">
        <v>0</v>
      </c>
      <c r="G41" s="75">
        <v>0</v>
      </c>
    </row>
    <row r="42" spans="1:7" x14ac:dyDescent="0.25">
      <c r="A42" s="74">
        <v>2</v>
      </c>
      <c r="B42" s="74" t="s">
        <v>721</v>
      </c>
      <c r="C42" s="73" t="s">
        <v>722</v>
      </c>
      <c r="D42" s="75">
        <v>0</v>
      </c>
      <c r="E42" s="75">
        <v>0</v>
      </c>
      <c r="F42" s="75">
        <v>0</v>
      </c>
      <c r="G42" s="75">
        <v>0</v>
      </c>
    </row>
    <row r="43" spans="1:7" x14ac:dyDescent="0.25">
      <c r="A43" s="74" t="s">
        <v>723</v>
      </c>
      <c r="B43" s="74" t="s">
        <v>724</v>
      </c>
      <c r="C43" s="73" t="s">
        <v>725</v>
      </c>
      <c r="D43" s="75">
        <v>0</v>
      </c>
      <c r="E43" s="75">
        <v>0</v>
      </c>
      <c r="F43" s="75">
        <v>0</v>
      </c>
      <c r="G43" s="75">
        <v>0</v>
      </c>
    </row>
    <row r="44" spans="1:7" x14ac:dyDescent="0.25">
      <c r="A44" s="74" t="s">
        <v>726</v>
      </c>
      <c r="B44" s="74" t="s">
        <v>727</v>
      </c>
      <c r="C44" s="73" t="s">
        <v>728</v>
      </c>
      <c r="D44" s="75">
        <v>0</v>
      </c>
      <c r="E44" s="75">
        <v>0</v>
      </c>
      <c r="F44" s="75">
        <v>0</v>
      </c>
      <c r="G44" s="75">
        <v>0</v>
      </c>
    </row>
    <row r="45" spans="1:7" x14ac:dyDescent="0.25">
      <c r="A45" s="74" t="s">
        <v>729</v>
      </c>
      <c r="B45" s="74" t="s">
        <v>730</v>
      </c>
      <c r="C45" s="73" t="s">
        <v>731</v>
      </c>
      <c r="D45" s="75">
        <v>0.01</v>
      </c>
      <c r="E45" s="75">
        <v>0.61</v>
      </c>
      <c r="F45" s="75">
        <v>0</v>
      </c>
      <c r="G45" s="75">
        <v>1</v>
      </c>
    </row>
    <row r="46" spans="1:7" x14ac:dyDescent="0.25">
      <c r="A46" s="74" t="s">
        <v>616</v>
      </c>
      <c r="B46" s="74" t="s">
        <v>732</v>
      </c>
      <c r="C46" s="73" t="s">
        <v>733</v>
      </c>
      <c r="D46" s="75">
        <v>6507.89</v>
      </c>
      <c r="E46" s="75">
        <v>6415.82</v>
      </c>
      <c r="F46" s="75">
        <v>6508</v>
      </c>
      <c r="G46" s="75">
        <v>6416</v>
      </c>
    </row>
    <row r="47" spans="1:7" x14ac:dyDescent="0.25">
      <c r="A47" s="74" t="s">
        <v>734</v>
      </c>
      <c r="B47" s="74" t="s">
        <v>735</v>
      </c>
      <c r="C47" s="73" t="s">
        <v>736</v>
      </c>
      <c r="D47" s="75">
        <v>0</v>
      </c>
      <c r="E47" s="75">
        <v>0</v>
      </c>
      <c r="F47" s="75">
        <v>0</v>
      </c>
      <c r="G47" s="75">
        <v>0</v>
      </c>
    </row>
    <row r="48" spans="1:7" x14ac:dyDescent="0.25">
      <c r="A48" s="74" t="s">
        <v>737</v>
      </c>
      <c r="B48" s="74" t="s">
        <v>738</v>
      </c>
      <c r="C48" s="73" t="s">
        <v>739</v>
      </c>
      <c r="D48" s="75">
        <v>0</v>
      </c>
      <c r="E48" s="75">
        <v>0</v>
      </c>
      <c r="F48" s="75">
        <v>0</v>
      </c>
      <c r="G48" s="75">
        <v>0</v>
      </c>
    </row>
    <row r="49" spans="1:7" x14ac:dyDescent="0.25">
      <c r="A49" s="74" t="s">
        <v>740</v>
      </c>
      <c r="B49" s="74" t="s">
        <v>741</v>
      </c>
      <c r="C49" s="73" t="s">
        <v>742</v>
      </c>
      <c r="D49" s="75">
        <v>0</v>
      </c>
      <c r="E49" s="75">
        <v>0</v>
      </c>
      <c r="F49" s="75">
        <v>0</v>
      </c>
      <c r="G49" s="75">
        <v>0</v>
      </c>
    </row>
    <row r="50" spans="1:7" x14ac:dyDescent="0.25">
      <c r="A50" s="74" t="s">
        <v>743</v>
      </c>
      <c r="B50" s="74" t="s">
        <v>744</v>
      </c>
      <c r="C50" s="73" t="s">
        <v>745</v>
      </c>
      <c r="D50" s="75">
        <v>3432.95</v>
      </c>
      <c r="E50" s="75">
        <v>3887.68</v>
      </c>
      <c r="F50" s="75">
        <v>3433</v>
      </c>
      <c r="G50" s="75">
        <v>3888</v>
      </c>
    </row>
    <row r="51" spans="1:7" x14ac:dyDescent="0.25">
      <c r="A51" s="74" t="s">
        <v>746</v>
      </c>
      <c r="B51" s="74" t="s">
        <v>747</v>
      </c>
      <c r="C51" s="73" t="s">
        <v>748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74">
        <v>2</v>
      </c>
      <c r="B52" s="74" t="s">
        <v>749</v>
      </c>
      <c r="C52" s="73" t="s">
        <v>750</v>
      </c>
      <c r="D52" s="75">
        <v>3432.95</v>
      </c>
      <c r="E52" s="75">
        <v>3887.68</v>
      </c>
      <c r="F52" s="75">
        <v>3433</v>
      </c>
      <c r="G52" s="75">
        <v>3888</v>
      </c>
    </row>
    <row r="53" spans="1:7" x14ac:dyDescent="0.25">
      <c r="A53" s="74" t="s">
        <v>751</v>
      </c>
      <c r="B53" s="74" t="s">
        <v>752</v>
      </c>
      <c r="C53" s="73" t="s">
        <v>753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74" t="s">
        <v>754</v>
      </c>
      <c r="B54" s="74" t="s">
        <v>755</v>
      </c>
      <c r="C54" s="73" t="s">
        <v>756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74" t="s">
        <v>757</v>
      </c>
      <c r="B55" s="74" t="s">
        <v>758</v>
      </c>
      <c r="C55" s="73" t="s">
        <v>759</v>
      </c>
      <c r="D55" s="75">
        <v>3074.94</v>
      </c>
      <c r="E55" s="75">
        <v>2528.14</v>
      </c>
      <c r="F55" s="75">
        <v>3075</v>
      </c>
      <c r="G55" s="75">
        <v>2528</v>
      </c>
    </row>
    <row r="56" spans="1:7" x14ac:dyDescent="0.25">
      <c r="A56" s="74" t="s">
        <v>685</v>
      </c>
      <c r="B56" s="74" t="s">
        <v>760</v>
      </c>
      <c r="C56" s="73" t="s">
        <v>761</v>
      </c>
      <c r="D56" s="75">
        <v>-6507.88</v>
      </c>
      <c r="E56" s="75">
        <v>-6415.21</v>
      </c>
      <c r="F56" s="75">
        <v>-6508</v>
      </c>
      <c r="G56" s="75">
        <v>-6415</v>
      </c>
    </row>
    <row r="57" spans="1:7" x14ac:dyDescent="0.25">
      <c r="A57" s="74" t="s">
        <v>762</v>
      </c>
      <c r="B57" s="74" t="s">
        <v>763</v>
      </c>
      <c r="C57" s="73" t="s">
        <v>764</v>
      </c>
      <c r="D57" s="75">
        <v>37171.31</v>
      </c>
      <c r="E57" s="75">
        <v>34440.269999999997</v>
      </c>
      <c r="F57" s="75">
        <v>37171</v>
      </c>
      <c r="G57" s="75">
        <v>34441</v>
      </c>
    </row>
    <row r="58" spans="1:7" x14ac:dyDescent="0.25">
      <c r="A58" s="74" t="s">
        <v>765</v>
      </c>
      <c r="B58" s="74" t="s">
        <v>766</v>
      </c>
      <c r="C58" s="73" t="s">
        <v>767</v>
      </c>
      <c r="D58" s="75">
        <v>8572.2800000000007</v>
      </c>
      <c r="E58" s="75">
        <v>7947.57</v>
      </c>
      <c r="F58" s="75">
        <v>8572</v>
      </c>
      <c r="G58" s="75">
        <v>7948</v>
      </c>
    </row>
    <row r="59" spans="1:7" x14ac:dyDescent="0.25">
      <c r="A59" s="74" t="s">
        <v>768</v>
      </c>
      <c r="B59" s="74" t="s">
        <v>769</v>
      </c>
      <c r="C59" s="73" t="s">
        <v>770</v>
      </c>
      <c r="D59" s="75">
        <v>8572.2800000000007</v>
      </c>
      <c r="E59" s="75">
        <v>7947.57</v>
      </c>
      <c r="F59" s="75">
        <v>8572</v>
      </c>
      <c r="G59" s="75">
        <v>7948</v>
      </c>
    </row>
    <row r="60" spans="1:7" x14ac:dyDescent="0.25">
      <c r="A60" s="74">
        <v>2</v>
      </c>
      <c r="B60" s="74" t="s">
        <v>771</v>
      </c>
      <c r="C60" s="73" t="s">
        <v>772</v>
      </c>
      <c r="D60" s="75">
        <v>0</v>
      </c>
      <c r="E60" s="75">
        <v>0</v>
      </c>
      <c r="F60" s="75">
        <v>0</v>
      </c>
      <c r="G60" s="75">
        <v>0</v>
      </c>
    </row>
    <row r="61" spans="1:7" x14ac:dyDescent="0.25">
      <c r="A61" s="74" t="s">
        <v>773</v>
      </c>
      <c r="B61" s="74" t="s">
        <v>774</v>
      </c>
      <c r="C61" s="73" t="s">
        <v>775</v>
      </c>
      <c r="D61" s="75">
        <v>0</v>
      </c>
      <c r="E61" s="75">
        <v>0</v>
      </c>
      <c r="F61" s="75">
        <v>0</v>
      </c>
      <c r="G61" s="75">
        <v>0</v>
      </c>
    </row>
    <row r="62" spans="1:7" x14ac:dyDescent="0.25">
      <c r="A62" s="74" t="s">
        <v>762</v>
      </c>
      <c r="B62" s="74" t="s">
        <v>776</v>
      </c>
      <c r="C62" s="73" t="s">
        <v>777</v>
      </c>
      <c r="D62" s="75">
        <v>28599.03</v>
      </c>
      <c r="E62" s="75">
        <v>26492.7</v>
      </c>
      <c r="F62" s="75">
        <v>28599</v>
      </c>
      <c r="G62" s="75">
        <v>26493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16" workbookViewId="0">
      <selection activeCell="B70" sqref="B70"/>
    </sheetView>
  </sheetViews>
  <sheetFormatPr defaultColWidth="9.140625" defaultRowHeight="15" x14ac:dyDescent="0.25"/>
  <cols>
    <col min="1" max="1" width="8.28515625" style="77" bestFit="1" customWidth="1"/>
    <col min="2" max="2" width="86.140625" style="77" bestFit="1" customWidth="1"/>
    <col min="3" max="3" width="4.42578125" style="76" bestFit="1" customWidth="1"/>
    <col min="4" max="7" width="15.28515625" style="78" bestFit="1" customWidth="1"/>
    <col min="8" max="16384" width="9.140625" style="72"/>
  </cols>
  <sheetData>
    <row r="1" spans="1:7" ht="33.75" x14ac:dyDescent="0.25">
      <c r="A1" s="83" t="s">
        <v>120</v>
      </c>
      <c r="B1" s="83" t="s">
        <v>128</v>
      </c>
      <c r="C1" s="82" t="s">
        <v>141</v>
      </c>
      <c r="D1" s="84" t="s">
        <v>142</v>
      </c>
      <c r="E1" s="84" t="s">
        <v>143</v>
      </c>
      <c r="F1" s="84" t="s">
        <v>127</v>
      </c>
      <c r="G1" s="84" t="s">
        <v>125</v>
      </c>
    </row>
    <row r="2" spans="1:7" x14ac:dyDescent="0.25">
      <c r="A2" s="77" t="s">
        <v>613</v>
      </c>
      <c r="B2" s="77" t="s">
        <v>614</v>
      </c>
      <c r="C2" s="76" t="s">
        <v>615</v>
      </c>
      <c r="D2" s="78">
        <v>0</v>
      </c>
      <c r="E2" s="78">
        <v>0</v>
      </c>
      <c r="F2" s="78">
        <v>0</v>
      </c>
      <c r="G2" s="78">
        <v>0</v>
      </c>
    </row>
    <row r="3" spans="1:7" x14ac:dyDescent="0.25">
      <c r="A3" s="77" t="s">
        <v>616</v>
      </c>
      <c r="B3" s="77" t="s">
        <v>617</v>
      </c>
      <c r="C3" s="76" t="s">
        <v>618</v>
      </c>
      <c r="D3" s="75">
        <v>856278.78</v>
      </c>
      <c r="E3" s="75">
        <v>773195.01</v>
      </c>
      <c r="F3" s="75">
        <v>856279</v>
      </c>
      <c r="G3" s="75">
        <v>773195</v>
      </c>
    </row>
    <row r="4" spans="1:7" x14ac:dyDescent="0.25">
      <c r="A4" s="77" t="s">
        <v>619</v>
      </c>
      <c r="B4" s="77" t="s">
        <v>620</v>
      </c>
      <c r="C4" s="76" t="s">
        <v>621</v>
      </c>
      <c r="D4" s="78">
        <v>849577.43</v>
      </c>
      <c r="E4" s="78">
        <v>761908.31</v>
      </c>
      <c r="F4" s="78">
        <v>849577</v>
      </c>
      <c r="G4" s="78">
        <v>761908</v>
      </c>
    </row>
    <row r="5" spans="1:7" x14ac:dyDescent="0.25">
      <c r="A5" s="77" t="s">
        <v>622</v>
      </c>
      <c r="B5" s="77" t="s">
        <v>623</v>
      </c>
      <c r="C5" s="76" t="s">
        <v>624</v>
      </c>
      <c r="D5" s="78">
        <v>93.5</v>
      </c>
      <c r="E5" s="78">
        <v>0</v>
      </c>
      <c r="F5" s="78">
        <v>94</v>
      </c>
      <c r="G5" s="78">
        <v>0</v>
      </c>
    </row>
    <row r="6" spans="1:7" x14ac:dyDescent="0.25">
      <c r="A6" s="77" t="s">
        <v>625</v>
      </c>
      <c r="B6" s="77" t="s">
        <v>626</v>
      </c>
      <c r="C6" s="76" t="s">
        <v>627</v>
      </c>
      <c r="D6" s="78">
        <v>1836.86</v>
      </c>
      <c r="E6" s="78">
        <v>1573.88</v>
      </c>
      <c r="F6" s="78">
        <v>1837</v>
      </c>
      <c r="G6" s="78">
        <v>1574</v>
      </c>
    </row>
    <row r="7" spans="1:7" x14ac:dyDescent="0.25">
      <c r="A7" s="77" t="s">
        <v>628</v>
      </c>
      <c r="B7" s="77" t="s">
        <v>629</v>
      </c>
      <c r="C7" s="76" t="s">
        <v>630</v>
      </c>
      <c r="D7" s="78">
        <v>800</v>
      </c>
      <c r="E7" s="78">
        <v>0</v>
      </c>
      <c r="F7" s="78">
        <v>800</v>
      </c>
      <c r="G7" s="78">
        <v>0</v>
      </c>
    </row>
    <row r="8" spans="1:7" x14ac:dyDescent="0.25">
      <c r="A8" s="77" t="s">
        <v>631</v>
      </c>
      <c r="B8" s="77" t="s">
        <v>632</v>
      </c>
      <c r="C8" s="76" t="s">
        <v>633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634</v>
      </c>
      <c r="B9" s="77" t="s">
        <v>635</v>
      </c>
      <c r="C9" s="76" t="s">
        <v>636</v>
      </c>
      <c r="D9" s="78">
        <v>0</v>
      </c>
      <c r="E9" s="78">
        <v>9416.67</v>
      </c>
      <c r="F9" s="78">
        <v>0</v>
      </c>
      <c r="G9" s="78">
        <v>9417</v>
      </c>
    </row>
    <row r="10" spans="1:7" x14ac:dyDescent="0.25">
      <c r="A10" s="77" t="s">
        <v>637</v>
      </c>
      <c r="B10" s="77" t="s">
        <v>638</v>
      </c>
      <c r="C10" s="76" t="s">
        <v>639</v>
      </c>
      <c r="D10" s="78">
        <v>3970.99</v>
      </c>
      <c r="E10" s="78">
        <v>296.14999999999998</v>
      </c>
      <c r="F10" s="78">
        <v>3971</v>
      </c>
      <c r="G10" s="78">
        <v>296</v>
      </c>
    </row>
    <row r="11" spans="1:7" x14ac:dyDescent="0.25">
      <c r="A11" s="77" t="s">
        <v>616</v>
      </c>
      <c r="B11" s="77" t="s">
        <v>640</v>
      </c>
      <c r="C11" s="76" t="s">
        <v>641</v>
      </c>
      <c r="D11" s="78">
        <v>815423.3</v>
      </c>
      <c r="E11" s="78">
        <v>729953.67</v>
      </c>
      <c r="F11" s="78">
        <v>815423</v>
      </c>
      <c r="G11" s="78">
        <v>729954</v>
      </c>
    </row>
    <row r="12" spans="1:7" x14ac:dyDescent="0.25">
      <c r="A12" s="77" t="s">
        <v>642</v>
      </c>
      <c r="B12" s="77" t="s">
        <v>643</v>
      </c>
      <c r="C12" s="76" t="s">
        <v>644</v>
      </c>
      <c r="D12" s="78">
        <v>614919.34</v>
      </c>
      <c r="E12" s="78">
        <v>553210.44999999995</v>
      </c>
      <c r="F12" s="78">
        <v>614919</v>
      </c>
      <c r="G12" s="78">
        <v>553210</v>
      </c>
    </row>
    <row r="13" spans="1:7" x14ac:dyDescent="0.25">
      <c r="A13" s="77" t="s">
        <v>645</v>
      </c>
      <c r="B13" s="77" t="s">
        <v>646</v>
      </c>
      <c r="C13" s="76" t="s">
        <v>647</v>
      </c>
      <c r="D13" s="78">
        <v>26147.05</v>
      </c>
      <c r="E13" s="78">
        <v>16216.55</v>
      </c>
      <c r="F13" s="78">
        <v>26147</v>
      </c>
      <c r="G13" s="78">
        <v>16217</v>
      </c>
    </row>
    <row r="14" spans="1:7" x14ac:dyDescent="0.25">
      <c r="A14" s="77" t="s">
        <v>648</v>
      </c>
      <c r="B14" s="77" t="s">
        <v>649</v>
      </c>
      <c r="C14" s="76" t="s">
        <v>650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 t="s">
        <v>651</v>
      </c>
      <c r="B15" s="77" t="s">
        <v>652</v>
      </c>
      <c r="C15" s="76" t="s">
        <v>653</v>
      </c>
      <c r="D15" s="78">
        <v>39987.67</v>
      </c>
      <c r="E15" s="78">
        <v>33570.49</v>
      </c>
      <c r="F15" s="78">
        <v>39989</v>
      </c>
      <c r="G15" s="78">
        <v>33572</v>
      </c>
    </row>
    <row r="16" spans="1:7" x14ac:dyDescent="0.25">
      <c r="A16" s="77" t="s">
        <v>654</v>
      </c>
      <c r="B16" s="77" t="s">
        <v>655</v>
      </c>
      <c r="C16" s="76" t="s">
        <v>656</v>
      </c>
      <c r="D16" s="78">
        <v>82818.52</v>
      </c>
      <c r="E16" s="78">
        <v>77459.77</v>
      </c>
      <c r="F16" s="78">
        <v>82818</v>
      </c>
      <c r="G16" s="78">
        <v>77459</v>
      </c>
    </row>
    <row r="17" spans="1:7" x14ac:dyDescent="0.25">
      <c r="A17" s="77" t="s">
        <v>657</v>
      </c>
      <c r="B17" s="77" t="s">
        <v>658</v>
      </c>
      <c r="C17" s="76" t="s">
        <v>659</v>
      </c>
      <c r="D17" s="78">
        <v>59730.39</v>
      </c>
      <c r="E17" s="78">
        <v>55785.42</v>
      </c>
      <c r="F17" s="78">
        <v>59730</v>
      </c>
      <c r="G17" s="78">
        <v>55785</v>
      </c>
    </row>
    <row r="18" spans="1:7" x14ac:dyDescent="0.25">
      <c r="A18" s="77">
        <v>2</v>
      </c>
      <c r="B18" s="77" t="s">
        <v>660</v>
      </c>
      <c r="C18" s="76" t="s">
        <v>661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662</v>
      </c>
      <c r="C19" s="76" t="s">
        <v>663</v>
      </c>
      <c r="D19" s="78">
        <v>19876.47</v>
      </c>
      <c r="E19" s="78">
        <v>18566.900000000001</v>
      </c>
      <c r="F19" s="78">
        <v>19876</v>
      </c>
      <c r="G19" s="78">
        <v>18567</v>
      </c>
    </row>
    <row r="20" spans="1:7" x14ac:dyDescent="0.25">
      <c r="A20" s="77">
        <v>4</v>
      </c>
      <c r="B20" s="77" t="s">
        <v>664</v>
      </c>
      <c r="C20" s="76" t="s">
        <v>665</v>
      </c>
      <c r="D20" s="78">
        <v>3211.66</v>
      </c>
      <c r="E20" s="78">
        <v>3107.45</v>
      </c>
      <c r="F20" s="78">
        <v>3212</v>
      </c>
      <c r="G20" s="78">
        <v>3107</v>
      </c>
    </row>
    <row r="21" spans="1:7" x14ac:dyDescent="0.25">
      <c r="A21" s="77" t="s">
        <v>666</v>
      </c>
      <c r="B21" s="77" t="s">
        <v>667</v>
      </c>
      <c r="C21" s="76" t="s">
        <v>668</v>
      </c>
      <c r="D21" s="78">
        <v>2480.4699999999998</v>
      </c>
      <c r="E21" s="78">
        <v>2083.13</v>
      </c>
      <c r="F21" s="78">
        <v>2480</v>
      </c>
      <c r="G21" s="78">
        <v>2083</v>
      </c>
    </row>
    <row r="22" spans="1:7" x14ac:dyDescent="0.25">
      <c r="A22" s="77" t="s">
        <v>669</v>
      </c>
      <c r="B22" s="77" t="s">
        <v>670</v>
      </c>
      <c r="C22" s="76" t="s">
        <v>671</v>
      </c>
      <c r="D22" s="78">
        <v>45334.07</v>
      </c>
      <c r="E22" s="78">
        <v>43346</v>
      </c>
      <c r="F22" s="78">
        <v>45334</v>
      </c>
      <c r="G22" s="78">
        <v>43346</v>
      </c>
    </row>
    <row r="23" spans="1:7" x14ac:dyDescent="0.25">
      <c r="A23" s="77" t="s">
        <v>672</v>
      </c>
      <c r="B23" s="77" t="s">
        <v>673</v>
      </c>
      <c r="C23" s="76" t="s">
        <v>674</v>
      </c>
      <c r="D23" s="78">
        <v>45334.07</v>
      </c>
      <c r="E23" s="78">
        <v>43346</v>
      </c>
      <c r="F23" s="78">
        <v>45334</v>
      </c>
      <c r="G23" s="78">
        <v>43346</v>
      </c>
    </row>
    <row r="24" spans="1:7" x14ac:dyDescent="0.25">
      <c r="A24" s="77">
        <v>2</v>
      </c>
      <c r="B24" s="77" t="s">
        <v>675</v>
      </c>
      <c r="C24" s="76" t="s">
        <v>676</v>
      </c>
      <c r="D24" s="78">
        <v>0</v>
      </c>
      <c r="E24" s="78">
        <v>0</v>
      </c>
      <c r="F24" s="78">
        <v>0</v>
      </c>
      <c r="G24" s="78">
        <v>0</v>
      </c>
    </row>
    <row r="25" spans="1:7" x14ac:dyDescent="0.25">
      <c r="A25" s="77" t="s">
        <v>677</v>
      </c>
      <c r="B25" s="77" t="s">
        <v>678</v>
      </c>
      <c r="C25" s="76" t="s">
        <v>679</v>
      </c>
      <c r="D25" s="78">
        <v>0</v>
      </c>
      <c r="E25" s="78">
        <v>0</v>
      </c>
      <c r="F25" s="78">
        <v>0</v>
      </c>
      <c r="G25" s="78">
        <v>0</v>
      </c>
    </row>
    <row r="26" spans="1:7" x14ac:dyDescent="0.25">
      <c r="A26" s="77" t="s">
        <v>619</v>
      </c>
      <c r="B26" s="77" t="s">
        <v>680</v>
      </c>
      <c r="C26" s="76" t="s">
        <v>681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682</v>
      </c>
      <c r="B27" s="77" t="s">
        <v>683</v>
      </c>
      <c r="C27" s="76" t="s">
        <v>684</v>
      </c>
      <c r="D27" s="78">
        <v>3736.18</v>
      </c>
      <c r="E27" s="78">
        <v>4067.28</v>
      </c>
      <c r="F27" s="78">
        <v>3736</v>
      </c>
      <c r="G27" s="78">
        <v>4067</v>
      </c>
    </row>
    <row r="28" spans="1:7" x14ac:dyDescent="0.25">
      <c r="A28" s="77" t="s">
        <v>685</v>
      </c>
      <c r="B28" s="77" t="s">
        <v>686</v>
      </c>
      <c r="C28" s="76" t="s">
        <v>687</v>
      </c>
      <c r="D28" s="78">
        <v>40855.480000000003</v>
      </c>
      <c r="E28" s="78">
        <v>43241.34</v>
      </c>
      <c r="F28" s="78">
        <v>40856</v>
      </c>
      <c r="G28" s="78">
        <v>43241</v>
      </c>
    </row>
    <row r="29" spans="1:7" x14ac:dyDescent="0.25">
      <c r="A29" s="77" t="s">
        <v>613</v>
      </c>
      <c r="B29" s="77" t="s">
        <v>688</v>
      </c>
      <c r="C29" s="76" t="s">
        <v>689</v>
      </c>
      <c r="D29" s="78">
        <v>171253.73</v>
      </c>
      <c r="E29" s="78">
        <v>160484.70000000001</v>
      </c>
      <c r="F29" s="78">
        <v>171253</v>
      </c>
      <c r="G29" s="78">
        <v>160483</v>
      </c>
    </row>
    <row r="30" spans="1:7" x14ac:dyDescent="0.25">
      <c r="A30" s="77" t="s">
        <v>616</v>
      </c>
      <c r="B30" s="77" t="s">
        <v>690</v>
      </c>
      <c r="C30" s="76" t="s">
        <v>691</v>
      </c>
      <c r="D30" s="78">
        <v>0.61</v>
      </c>
      <c r="E30" s="78">
        <v>0.01</v>
      </c>
      <c r="F30" s="78">
        <v>1</v>
      </c>
      <c r="G30" s="78">
        <v>0</v>
      </c>
    </row>
    <row r="31" spans="1:7" x14ac:dyDescent="0.25">
      <c r="A31" s="77" t="s">
        <v>692</v>
      </c>
      <c r="B31" s="77" t="s">
        <v>693</v>
      </c>
      <c r="C31" s="76" t="s">
        <v>694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 t="s">
        <v>695</v>
      </c>
      <c r="B32" s="77" t="s">
        <v>696</v>
      </c>
      <c r="C32" s="76" t="s">
        <v>697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 t="s">
        <v>698</v>
      </c>
      <c r="B33" s="77" t="s">
        <v>699</v>
      </c>
      <c r="C33" s="76" t="s">
        <v>700</v>
      </c>
      <c r="D33" s="78">
        <v>0</v>
      </c>
      <c r="E33" s="78">
        <v>0</v>
      </c>
      <c r="F33" s="78">
        <v>0</v>
      </c>
      <c r="G33" s="78">
        <v>0</v>
      </c>
    </row>
    <row r="34" spans="1:7" x14ac:dyDescent="0.25">
      <c r="A34" s="77">
        <v>2</v>
      </c>
      <c r="B34" s="77" t="s">
        <v>701</v>
      </c>
      <c r="C34" s="76" t="s">
        <v>702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3</v>
      </c>
      <c r="B35" s="77" t="s">
        <v>703</v>
      </c>
      <c r="C35" s="76" t="s">
        <v>704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 t="s">
        <v>705</v>
      </c>
      <c r="B36" s="77" t="s">
        <v>706</v>
      </c>
      <c r="C36" s="76" t="s">
        <v>707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 t="s">
        <v>708</v>
      </c>
      <c r="B37" s="77" t="s">
        <v>709</v>
      </c>
      <c r="C37" s="76" t="s">
        <v>710</v>
      </c>
      <c r="D37" s="78">
        <v>0</v>
      </c>
      <c r="E37" s="78">
        <v>0</v>
      </c>
      <c r="F37" s="78">
        <v>0</v>
      </c>
      <c r="G37" s="78">
        <v>0</v>
      </c>
    </row>
    <row r="38" spans="1:7" x14ac:dyDescent="0.25">
      <c r="A38" s="77">
        <v>2</v>
      </c>
      <c r="B38" s="77" t="s">
        <v>711</v>
      </c>
      <c r="C38" s="76" t="s">
        <v>712</v>
      </c>
      <c r="D38" s="78">
        <v>0</v>
      </c>
      <c r="E38" s="78">
        <v>0</v>
      </c>
      <c r="F38" s="78">
        <v>0</v>
      </c>
      <c r="G38" s="78">
        <v>0</v>
      </c>
    </row>
    <row r="39" spans="1:7" x14ac:dyDescent="0.25">
      <c r="A39" s="77">
        <v>3</v>
      </c>
      <c r="B39" s="77" t="s">
        <v>713</v>
      </c>
      <c r="C39" s="76" t="s">
        <v>714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 t="s">
        <v>715</v>
      </c>
      <c r="B40" s="77" t="s">
        <v>716</v>
      </c>
      <c r="C40" s="76" t="s">
        <v>717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718</v>
      </c>
      <c r="B41" s="77" t="s">
        <v>719</v>
      </c>
      <c r="C41" s="76" t="s">
        <v>720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>
        <v>2</v>
      </c>
      <c r="B42" s="77" t="s">
        <v>721</v>
      </c>
      <c r="C42" s="76" t="s">
        <v>722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 t="s">
        <v>723</v>
      </c>
      <c r="B43" s="77" t="s">
        <v>724</v>
      </c>
      <c r="C43" s="76" t="s">
        <v>725</v>
      </c>
      <c r="D43" s="78">
        <v>0</v>
      </c>
      <c r="E43" s="78">
        <v>0</v>
      </c>
      <c r="F43" s="78">
        <v>0</v>
      </c>
      <c r="G43" s="78">
        <v>0</v>
      </c>
    </row>
    <row r="44" spans="1:7" x14ac:dyDescent="0.25">
      <c r="A44" s="77" t="s">
        <v>726</v>
      </c>
      <c r="B44" s="77" t="s">
        <v>727</v>
      </c>
      <c r="C44" s="76" t="s">
        <v>728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729</v>
      </c>
      <c r="B45" s="77" t="s">
        <v>730</v>
      </c>
      <c r="C45" s="76" t="s">
        <v>731</v>
      </c>
      <c r="D45" s="78">
        <v>0.61</v>
      </c>
      <c r="E45" s="78">
        <v>0.01</v>
      </c>
      <c r="F45" s="78">
        <v>1</v>
      </c>
      <c r="G45" s="78">
        <v>0</v>
      </c>
    </row>
    <row r="46" spans="1:7" x14ac:dyDescent="0.25">
      <c r="A46" s="77" t="s">
        <v>616</v>
      </c>
      <c r="B46" s="77" t="s">
        <v>732</v>
      </c>
      <c r="C46" s="76" t="s">
        <v>733</v>
      </c>
      <c r="D46" s="78">
        <v>6415.82</v>
      </c>
      <c r="E46" s="78">
        <v>5837.07</v>
      </c>
      <c r="F46" s="78">
        <v>6416</v>
      </c>
      <c r="G46" s="78">
        <v>5837</v>
      </c>
    </row>
    <row r="47" spans="1:7" x14ac:dyDescent="0.25">
      <c r="A47" s="77" t="s">
        <v>734</v>
      </c>
      <c r="B47" s="77" t="s">
        <v>735</v>
      </c>
      <c r="C47" s="76" t="s">
        <v>736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737</v>
      </c>
      <c r="B48" s="77" t="s">
        <v>738</v>
      </c>
      <c r="C48" s="76" t="s">
        <v>739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740</v>
      </c>
      <c r="B49" s="77" t="s">
        <v>741</v>
      </c>
      <c r="C49" s="76" t="s">
        <v>742</v>
      </c>
      <c r="D49" s="78">
        <v>0</v>
      </c>
      <c r="E49" s="78">
        <v>0</v>
      </c>
      <c r="F49" s="78">
        <v>0</v>
      </c>
      <c r="G49" s="78">
        <v>0</v>
      </c>
    </row>
    <row r="50" spans="1:7" x14ac:dyDescent="0.25">
      <c r="A50" s="77" t="s">
        <v>743</v>
      </c>
      <c r="B50" s="77" t="s">
        <v>744</v>
      </c>
      <c r="C50" s="76" t="s">
        <v>745</v>
      </c>
      <c r="D50" s="78">
        <v>3887.68</v>
      </c>
      <c r="E50" s="78">
        <v>3212.13</v>
      </c>
      <c r="F50" s="78">
        <v>3888</v>
      </c>
      <c r="G50" s="78">
        <v>3212</v>
      </c>
    </row>
    <row r="51" spans="1:7" x14ac:dyDescent="0.25">
      <c r="A51" s="77" t="s">
        <v>746</v>
      </c>
      <c r="B51" s="77" t="s">
        <v>747</v>
      </c>
      <c r="C51" s="76" t="s">
        <v>748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2</v>
      </c>
      <c r="B52" s="77" t="s">
        <v>749</v>
      </c>
      <c r="C52" s="76" t="s">
        <v>750</v>
      </c>
      <c r="D52" s="78">
        <v>3887.68</v>
      </c>
      <c r="E52" s="78">
        <v>3212.13</v>
      </c>
      <c r="F52" s="78">
        <v>3888</v>
      </c>
      <c r="G52" s="78">
        <v>3212</v>
      </c>
    </row>
    <row r="53" spans="1:7" x14ac:dyDescent="0.25">
      <c r="A53" s="77" t="s">
        <v>751</v>
      </c>
      <c r="B53" s="77" t="s">
        <v>752</v>
      </c>
      <c r="C53" s="76" t="s">
        <v>753</v>
      </c>
      <c r="D53" s="78">
        <v>0</v>
      </c>
      <c r="E53" s="78">
        <v>0</v>
      </c>
      <c r="F53" s="78">
        <v>0</v>
      </c>
      <c r="G53" s="78">
        <v>0</v>
      </c>
    </row>
    <row r="54" spans="1:7" x14ac:dyDescent="0.25">
      <c r="A54" s="77" t="s">
        <v>754</v>
      </c>
      <c r="B54" s="77" t="s">
        <v>755</v>
      </c>
      <c r="C54" s="76" t="s">
        <v>756</v>
      </c>
      <c r="D54" s="78">
        <v>0</v>
      </c>
      <c r="E54" s="78">
        <v>0</v>
      </c>
      <c r="F54" s="78">
        <v>0</v>
      </c>
      <c r="G54" s="78">
        <v>0</v>
      </c>
    </row>
    <row r="55" spans="1:7" x14ac:dyDescent="0.25">
      <c r="A55" s="77" t="s">
        <v>757</v>
      </c>
      <c r="B55" s="77" t="s">
        <v>758</v>
      </c>
      <c r="C55" s="76" t="s">
        <v>759</v>
      </c>
      <c r="D55" s="78">
        <v>2528.14</v>
      </c>
      <c r="E55" s="78">
        <v>2624.94</v>
      </c>
      <c r="F55" s="78">
        <v>2528</v>
      </c>
      <c r="G55" s="78">
        <v>2625</v>
      </c>
    </row>
    <row r="56" spans="1:7" x14ac:dyDescent="0.25">
      <c r="A56" s="77" t="s">
        <v>685</v>
      </c>
      <c r="B56" s="77" t="s">
        <v>760</v>
      </c>
      <c r="C56" s="76" t="s">
        <v>761</v>
      </c>
      <c r="D56" s="78">
        <v>-6415.21</v>
      </c>
      <c r="E56" s="78">
        <v>-5837.06</v>
      </c>
      <c r="F56" s="78">
        <v>-6415</v>
      </c>
      <c r="G56" s="78">
        <v>-5837</v>
      </c>
    </row>
    <row r="57" spans="1:7" x14ac:dyDescent="0.25">
      <c r="A57" s="77" t="s">
        <v>762</v>
      </c>
      <c r="B57" s="77" t="s">
        <v>763</v>
      </c>
      <c r="C57" s="76" t="s">
        <v>764</v>
      </c>
      <c r="D57" s="78">
        <v>34440.269999999997</v>
      </c>
      <c r="E57" s="78">
        <v>37404.28</v>
      </c>
      <c r="F57" s="78">
        <v>34441</v>
      </c>
      <c r="G57" s="78">
        <v>37404</v>
      </c>
    </row>
    <row r="58" spans="1:7" x14ac:dyDescent="0.25">
      <c r="A58" s="77" t="s">
        <v>765</v>
      </c>
      <c r="B58" s="77" t="s">
        <v>766</v>
      </c>
      <c r="C58" s="76" t="s">
        <v>767</v>
      </c>
      <c r="D58" s="78">
        <v>7947.57</v>
      </c>
      <c r="E58" s="78">
        <v>7901.24</v>
      </c>
      <c r="F58" s="78">
        <v>7948</v>
      </c>
      <c r="G58" s="78">
        <v>7901</v>
      </c>
    </row>
    <row r="59" spans="1:7" x14ac:dyDescent="0.25">
      <c r="A59" s="77" t="s">
        <v>768</v>
      </c>
      <c r="B59" s="77" t="s">
        <v>769</v>
      </c>
      <c r="C59" s="76" t="s">
        <v>770</v>
      </c>
      <c r="D59" s="78">
        <v>7947.57</v>
      </c>
      <c r="E59" s="78">
        <v>7901.24</v>
      </c>
      <c r="F59" s="78">
        <v>7948</v>
      </c>
      <c r="G59" s="78">
        <v>7901</v>
      </c>
    </row>
    <row r="60" spans="1:7" x14ac:dyDescent="0.25">
      <c r="A60" s="77">
        <v>2</v>
      </c>
      <c r="B60" s="77" t="s">
        <v>771</v>
      </c>
      <c r="C60" s="76" t="s">
        <v>772</v>
      </c>
      <c r="D60" s="78">
        <v>0</v>
      </c>
      <c r="E60" s="78">
        <v>0</v>
      </c>
      <c r="F60" s="78">
        <v>0</v>
      </c>
      <c r="G60" s="78">
        <v>0</v>
      </c>
    </row>
    <row r="61" spans="1:7" x14ac:dyDescent="0.25">
      <c r="A61" s="77" t="s">
        <v>773</v>
      </c>
      <c r="B61" s="77" t="s">
        <v>774</v>
      </c>
      <c r="C61" s="76" t="s">
        <v>775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762</v>
      </c>
      <c r="B62" s="77" t="s">
        <v>776</v>
      </c>
      <c r="C62" s="76" t="s">
        <v>777</v>
      </c>
      <c r="D62" s="78">
        <v>26492.7</v>
      </c>
      <c r="E62" s="78">
        <v>29503.040000000001</v>
      </c>
      <c r="F62" s="78">
        <v>26493</v>
      </c>
      <c r="G62" s="78">
        <v>29503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topLeftCell="A43" workbookViewId="0">
      <selection activeCell="B19" sqref="B19"/>
    </sheetView>
  </sheetViews>
  <sheetFormatPr defaultColWidth="9.140625" defaultRowHeight="15" x14ac:dyDescent="0.25"/>
  <cols>
    <col min="1" max="1" width="8.28515625" style="79" bestFit="1" customWidth="1"/>
    <col min="2" max="2" width="63.5703125" style="79" bestFit="1" customWidth="1"/>
    <col min="3" max="3" width="4.42578125" style="80" bestFit="1" customWidth="1"/>
    <col min="4" max="11" width="15.28515625" style="81" bestFit="1" customWidth="1"/>
    <col min="12" max="16384" width="9.140625" style="72"/>
  </cols>
  <sheetData>
    <row r="1" spans="1:11" ht="22.5" x14ac:dyDescent="0.25">
      <c r="A1" s="83" t="s">
        <v>120</v>
      </c>
      <c r="B1" s="83" t="s">
        <v>121</v>
      </c>
      <c r="C1" s="82" t="s">
        <v>141</v>
      </c>
      <c r="D1" s="84" t="s">
        <v>144</v>
      </c>
      <c r="E1" s="84" t="s">
        <v>145</v>
      </c>
      <c r="F1" s="84" t="s">
        <v>146</v>
      </c>
      <c r="G1" s="84" t="s">
        <v>147</v>
      </c>
      <c r="H1" s="84" t="s">
        <v>122</v>
      </c>
      <c r="I1" s="84" t="s">
        <v>123</v>
      </c>
      <c r="J1" s="84" t="s">
        <v>124</v>
      </c>
      <c r="K1" s="84" t="s">
        <v>125</v>
      </c>
    </row>
    <row r="2" spans="1:11" x14ac:dyDescent="0.25">
      <c r="A2" s="74"/>
      <c r="B2" s="74" t="s">
        <v>778</v>
      </c>
      <c r="C2" s="73" t="s">
        <v>779</v>
      </c>
      <c r="D2" s="75">
        <v>794430.15</v>
      </c>
      <c r="E2" s="75">
        <v>220967.9</v>
      </c>
      <c r="F2" s="75">
        <v>573462.25</v>
      </c>
      <c r="G2" s="75">
        <v>478808.34</v>
      </c>
      <c r="H2" s="75">
        <v>794430</v>
      </c>
      <c r="I2" s="75">
        <v>220968</v>
      </c>
      <c r="J2" s="75">
        <v>573462</v>
      </c>
      <c r="K2" s="75">
        <v>478809</v>
      </c>
    </row>
    <row r="3" spans="1:11" x14ac:dyDescent="0.25">
      <c r="A3" s="74" t="s">
        <v>642</v>
      </c>
      <c r="B3" s="74" t="s">
        <v>780</v>
      </c>
      <c r="C3" s="73" t="s">
        <v>781</v>
      </c>
      <c r="D3" s="75">
        <v>471287.26</v>
      </c>
      <c r="E3" s="75">
        <v>220967.9</v>
      </c>
      <c r="F3" s="75">
        <v>250319.35999999999</v>
      </c>
      <c r="G3" s="75">
        <v>225038.32</v>
      </c>
      <c r="H3" s="75">
        <v>471287</v>
      </c>
      <c r="I3" s="75">
        <v>220968</v>
      </c>
      <c r="J3" s="75">
        <v>250319</v>
      </c>
      <c r="K3" s="75">
        <v>225039</v>
      </c>
    </row>
    <row r="4" spans="1:11" x14ac:dyDescent="0.25">
      <c r="A4" s="74" t="s">
        <v>782</v>
      </c>
      <c r="B4" s="74" t="s">
        <v>783</v>
      </c>
      <c r="C4" s="73" t="s">
        <v>784</v>
      </c>
      <c r="D4" s="75">
        <v>25980.799999999999</v>
      </c>
      <c r="E4" s="75">
        <v>24014.400000000001</v>
      </c>
      <c r="F4" s="75">
        <v>1966.4</v>
      </c>
      <c r="G4" s="75">
        <v>7961.6</v>
      </c>
      <c r="H4" s="75">
        <v>25981</v>
      </c>
      <c r="I4" s="75">
        <v>24014</v>
      </c>
      <c r="J4" s="75">
        <v>1967</v>
      </c>
      <c r="K4" s="75">
        <v>7962</v>
      </c>
    </row>
    <row r="5" spans="1:11" x14ac:dyDescent="0.25">
      <c r="A5" s="74" t="s">
        <v>785</v>
      </c>
      <c r="B5" s="74" t="s">
        <v>786</v>
      </c>
      <c r="C5" s="73" t="s">
        <v>787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</row>
    <row r="6" spans="1:11" x14ac:dyDescent="0.25">
      <c r="A6" s="74">
        <v>2</v>
      </c>
      <c r="B6" s="74" t="s">
        <v>788</v>
      </c>
      <c r="C6" s="73" t="s">
        <v>789</v>
      </c>
      <c r="D6" s="75">
        <v>25980.799999999999</v>
      </c>
      <c r="E6" s="75">
        <v>24014.400000000001</v>
      </c>
      <c r="F6" s="75">
        <v>1966.4</v>
      </c>
      <c r="G6" s="75">
        <v>7961.6</v>
      </c>
      <c r="H6" s="75">
        <v>25981</v>
      </c>
      <c r="I6" s="75">
        <v>24014</v>
      </c>
      <c r="J6" s="75">
        <v>1967</v>
      </c>
      <c r="K6" s="75">
        <v>7962</v>
      </c>
    </row>
    <row r="7" spans="1:11" x14ac:dyDescent="0.25">
      <c r="A7" s="74">
        <v>3</v>
      </c>
      <c r="B7" s="74" t="s">
        <v>790</v>
      </c>
      <c r="C7" s="73" t="s">
        <v>791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</row>
    <row r="8" spans="1:11" x14ac:dyDescent="0.25">
      <c r="A8" s="74">
        <v>4</v>
      </c>
      <c r="B8" s="74" t="s">
        <v>792</v>
      </c>
      <c r="C8" s="73" t="s">
        <v>793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</row>
    <row r="9" spans="1:11" x14ac:dyDescent="0.25">
      <c r="A9" s="74">
        <v>5</v>
      </c>
      <c r="B9" s="74" t="s">
        <v>794</v>
      </c>
      <c r="C9" s="73" t="s">
        <v>795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</row>
    <row r="10" spans="1:11" x14ac:dyDescent="0.25">
      <c r="A10" s="74">
        <v>6</v>
      </c>
      <c r="B10" s="74" t="s">
        <v>796</v>
      </c>
      <c r="C10" s="73" t="s">
        <v>797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</row>
    <row r="11" spans="1:11" x14ac:dyDescent="0.25">
      <c r="A11" s="74">
        <v>7</v>
      </c>
      <c r="B11" s="74" t="s">
        <v>798</v>
      </c>
      <c r="C11" s="73" t="s">
        <v>799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</row>
    <row r="12" spans="1:11" x14ac:dyDescent="0.25">
      <c r="A12" s="74" t="s">
        <v>800</v>
      </c>
      <c r="B12" s="74" t="s">
        <v>801</v>
      </c>
      <c r="C12" s="73" t="s">
        <v>802</v>
      </c>
      <c r="D12" s="75">
        <v>445306.46</v>
      </c>
      <c r="E12" s="75">
        <v>196953.5</v>
      </c>
      <c r="F12" s="75">
        <v>248352.96</v>
      </c>
      <c r="G12" s="75">
        <v>217076.72</v>
      </c>
      <c r="H12" s="75">
        <v>445306</v>
      </c>
      <c r="I12" s="75">
        <v>196954</v>
      </c>
      <c r="J12" s="75">
        <v>248352</v>
      </c>
      <c r="K12" s="75">
        <v>217077</v>
      </c>
    </row>
    <row r="13" spans="1:11" x14ac:dyDescent="0.25">
      <c r="A13" s="74" t="s">
        <v>803</v>
      </c>
      <c r="B13" s="74" t="s">
        <v>804</v>
      </c>
      <c r="C13" s="73" t="s">
        <v>805</v>
      </c>
      <c r="D13" s="75">
        <v>34418</v>
      </c>
      <c r="E13" s="75">
        <v>0</v>
      </c>
      <c r="F13" s="75">
        <v>34418</v>
      </c>
      <c r="G13" s="75">
        <v>34418</v>
      </c>
      <c r="H13" s="75">
        <v>34418</v>
      </c>
      <c r="I13" s="75">
        <v>0</v>
      </c>
      <c r="J13" s="75">
        <v>34418</v>
      </c>
      <c r="K13" s="75">
        <v>34418</v>
      </c>
    </row>
    <row r="14" spans="1:11" x14ac:dyDescent="0.25">
      <c r="A14" s="74">
        <v>2</v>
      </c>
      <c r="B14" s="74" t="s">
        <v>806</v>
      </c>
      <c r="C14" s="73" t="s">
        <v>511</v>
      </c>
      <c r="D14" s="75">
        <v>163499.4</v>
      </c>
      <c r="E14" s="75">
        <v>45777.07</v>
      </c>
      <c r="F14" s="75">
        <v>117722.33</v>
      </c>
      <c r="G14" s="75">
        <v>125897.3</v>
      </c>
      <c r="H14" s="75">
        <v>163499</v>
      </c>
      <c r="I14" s="75">
        <v>45777</v>
      </c>
      <c r="J14" s="75">
        <v>117722</v>
      </c>
      <c r="K14" s="75">
        <v>125897</v>
      </c>
    </row>
    <row r="15" spans="1:11" x14ac:dyDescent="0.25">
      <c r="A15" s="74">
        <v>3</v>
      </c>
      <c r="B15" s="74" t="s">
        <v>807</v>
      </c>
      <c r="C15" s="73" t="s">
        <v>808</v>
      </c>
      <c r="D15" s="75">
        <v>164270.87</v>
      </c>
      <c r="E15" s="75">
        <v>131898.76999999999</v>
      </c>
      <c r="F15" s="75">
        <v>32372.1</v>
      </c>
      <c r="G15" s="75">
        <v>34237.43</v>
      </c>
      <c r="H15" s="75">
        <v>164271</v>
      </c>
      <c r="I15" s="75">
        <v>131899</v>
      </c>
      <c r="J15" s="75">
        <v>32372</v>
      </c>
      <c r="K15" s="75">
        <v>34238</v>
      </c>
    </row>
    <row r="16" spans="1:11" x14ac:dyDescent="0.25">
      <c r="A16" s="74">
        <v>4</v>
      </c>
      <c r="B16" s="74" t="s">
        <v>809</v>
      </c>
      <c r="C16" s="73" t="s">
        <v>810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</row>
    <row r="17" spans="1:11" x14ac:dyDescent="0.25">
      <c r="A17" s="74">
        <v>5</v>
      </c>
      <c r="B17" s="74" t="s">
        <v>811</v>
      </c>
      <c r="C17" s="73" t="s">
        <v>812</v>
      </c>
      <c r="D17" s="75">
        <v>3500</v>
      </c>
      <c r="E17" s="75">
        <v>541.67999999999995</v>
      </c>
      <c r="F17" s="75">
        <v>2958.32</v>
      </c>
      <c r="G17" s="75">
        <v>0</v>
      </c>
      <c r="H17" s="75">
        <v>3500</v>
      </c>
      <c r="I17" s="75">
        <v>542</v>
      </c>
      <c r="J17" s="75">
        <v>2958</v>
      </c>
      <c r="K17" s="75">
        <v>0</v>
      </c>
    </row>
    <row r="18" spans="1:11" x14ac:dyDescent="0.25">
      <c r="A18" s="74">
        <v>6</v>
      </c>
      <c r="B18" s="74" t="s">
        <v>813</v>
      </c>
      <c r="C18" s="73" t="s">
        <v>814</v>
      </c>
      <c r="D18" s="75">
        <v>79618.19</v>
      </c>
      <c r="E18" s="75">
        <v>18735.98</v>
      </c>
      <c r="F18" s="75">
        <v>60882.21</v>
      </c>
      <c r="G18" s="75">
        <v>22523.99</v>
      </c>
      <c r="H18" s="75">
        <v>79618</v>
      </c>
      <c r="I18" s="75">
        <v>18736</v>
      </c>
      <c r="J18" s="75">
        <v>60882</v>
      </c>
      <c r="K18" s="75">
        <v>22524</v>
      </c>
    </row>
    <row r="19" spans="1:11" x14ac:dyDescent="0.25">
      <c r="A19" s="74">
        <v>7</v>
      </c>
      <c r="B19" s="74" t="s">
        <v>815</v>
      </c>
      <c r="C19" s="73" t="s">
        <v>816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</row>
    <row r="20" spans="1:11" x14ac:dyDescent="0.25">
      <c r="A20" s="74">
        <v>8</v>
      </c>
      <c r="B20" s="74" t="s">
        <v>817</v>
      </c>
      <c r="C20" s="73" t="s">
        <v>818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</row>
    <row r="21" spans="1:11" x14ac:dyDescent="0.25">
      <c r="A21" s="74">
        <v>9</v>
      </c>
      <c r="B21" s="74" t="s">
        <v>819</v>
      </c>
      <c r="C21" s="73" t="s">
        <v>820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</row>
    <row r="22" spans="1:11" x14ac:dyDescent="0.25">
      <c r="A22" s="74" t="s">
        <v>821</v>
      </c>
      <c r="B22" s="74" t="s">
        <v>822</v>
      </c>
      <c r="C22" s="73" t="s">
        <v>513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</row>
    <row r="23" spans="1:11" x14ac:dyDescent="0.25">
      <c r="A23" s="74" t="s">
        <v>823</v>
      </c>
      <c r="B23" s="74" t="s">
        <v>824</v>
      </c>
      <c r="C23" s="73" t="s">
        <v>514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</row>
    <row r="24" spans="1:11" x14ac:dyDescent="0.25">
      <c r="A24" s="74">
        <v>2</v>
      </c>
      <c r="B24" s="74" t="s">
        <v>825</v>
      </c>
      <c r="C24" s="73" t="s">
        <v>826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</row>
    <row r="25" spans="1:11" x14ac:dyDescent="0.25">
      <c r="A25" s="74">
        <v>3</v>
      </c>
      <c r="B25" s="74" t="s">
        <v>827</v>
      </c>
      <c r="C25" s="73" t="s">
        <v>828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</row>
    <row r="26" spans="1:11" x14ac:dyDescent="0.25">
      <c r="A26" s="74">
        <v>4</v>
      </c>
      <c r="B26" s="74" t="s">
        <v>829</v>
      </c>
      <c r="C26" s="73" t="s">
        <v>830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</row>
    <row r="27" spans="1:11" x14ac:dyDescent="0.25">
      <c r="A27" s="74">
        <v>5</v>
      </c>
      <c r="B27" s="74" t="s">
        <v>831</v>
      </c>
      <c r="C27" s="73" t="s">
        <v>516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</row>
    <row r="28" spans="1:11" x14ac:dyDescent="0.25">
      <c r="A28" s="74">
        <v>6</v>
      </c>
      <c r="B28" s="74" t="s">
        <v>832</v>
      </c>
      <c r="C28" s="73" t="s">
        <v>833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</row>
    <row r="29" spans="1:11" x14ac:dyDescent="0.25">
      <c r="A29" s="74">
        <v>7</v>
      </c>
      <c r="B29" s="74" t="s">
        <v>834</v>
      </c>
      <c r="C29" s="73" t="s">
        <v>835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</row>
    <row r="30" spans="1:11" x14ac:dyDescent="0.25">
      <c r="A30" s="74">
        <v>8</v>
      </c>
      <c r="B30" s="74" t="s">
        <v>836</v>
      </c>
      <c r="C30" s="73" t="s">
        <v>518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</row>
    <row r="31" spans="1:11" x14ac:dyDescent="0.25">
      <c r="A31" s="74">
        <v>9</v>
      </c>
      <c r="B31" s="74" t="s">
        <v>837</v>
      </c>
      <c r="C31" s="73" t="s">
        <v>838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</row>
    <row r="32" spans="1:11" x14ac:dyDescent="0.25">
      <c r="A32" s="74">
        <v>10</v>
      </c>
      <c r="B32" s="74" t="s">
        <v>839</v>
      </c>
      <c r="C32" s="73" t="s">
        <v>520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</row>
    <row r="33" spans="1:11" x14ac:dyDescent="0.25">
      <c r="A33" s="74">
        <v>11</v>
      </c>
      <c r="B33" s="74" t="s">
        <v>840</v>
      </c>
      <c r="C33" s="73" t="s">
        <v>841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</row>
    <row r="34" spans="1:11" x14ac:dyDescent="0.25">
      <c r="A34" s="74" t="s">
        <v>645</v>
      </c>
      <c r="B34" s="74" t="s">
        <v>842</v>
      </c>
      <c r="C34" s="73" t="s">
        <v>843</v>
      </c>
      <c r="D34" s="75">
        <v>323142.89</v>
      </c>
      <c r="E34" s="75">
        <v>0</v>
      </c>
      <c r="F34" s="75">
        <v>323142.89</v>
      </c>
      <c r="G34" s="75">
        <v>253770.02</v>
      </c>
      <c r="H34" s="75">
        <v>323143</v>
      </c>
      <c r="I34" s="75">
        <v>0</v>
      </c>
      <c r="J34" s="75">
        <v>323143</v>
      </c>
      <c r="K34" s="75">
        <v>253770</v>
      </c>
    </row>
    <row r="35" spans="1:11" x14ac:dyDescent="0.25">
      <c r="A35" s="74" t="s">
        <v>844</v>
      </c>
      <c r="B35" s="74" t="s">
        <v>845</v>
      </c>
      <c r="C35" s="73" t="s">
        <v>846</v>
      </c>
      <c r="D35" s="75">
        <v>324257.89</v>
      </c>
      <c r="E35" s="75">
        <v>0</v>
      </c>
      <c r="F35" s="75">
        <v>324257.89</v>
      </c>
      <c r="G35" s="75">
        <v>259427.98</v>
      </c>
      <c r="H35" s="75">
        <v>324258</v>
      </c>
      <c r="I35" s="75">
        <v>0</v>
      </c>
      <c r="J35" s="75">
        <v>324258</v>
      </c>
      <c r="K35" s="75">
        <v>259428</v>
      </c>
    </row>
    <row r="36" spans="1:11" x14ac:dyDescent="0.25">
      <c r="A36" s="74" t="s">
        <v>847</v>
      </c>
      <c r="B36" s="74" t="s">
        <v>848</v>
      </c>
      <c r="C36" s="73" t="s">
        <v>849</v>
      </c>
      <c r="D36" s="75">
        <v>168.62</v>
      </c>
      <c r="E36" s="75">
        <v>0</v>
      </c>
      <c r="F36" s="75">
        <v>168.62</v>
      </c>
      <c r="G36" s="75">
        <v>133.91</v>
      </c>
      <c r="H36" s="75">
        <v>169</v>
      </c>
      <c r="I36" s="75">
        <v>0</v>
      </c>
      <c r="J36" s="75">
        <v>169</v>
      </c>
      <c r="K36" s="75">
        <v>134</v>
      </c>
    </row>
    <row r="37" spans="1:11" x14ac:dyDescent="0.25">
      <c r="A37" s="74">
        <v>2</v>
      </c>
      <c r="B37" s="74" t="s">
        <v>850</v>
      </c>
      <c r="C37" s="73" t="s">
        <v>851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</row>
    <row r="38" spans="1:11" x14ac:dyDescent="0.25">
      <c r="A38" s="74">
        <v>3</v>
      </c>
      <c r="B38" s="74" t="s">
        <v>852</v>
      </c>
      <c r="C38" s="73" t="s">
        <v>853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</row>
    <row r="39" spans="1:11" x14ac:dyDescent="0.25">
      <c r="A39" s="74">
        <v>4</v>
      </c>
      <c r="B39" s="74" t="s">
        <v>854</v>
      </c>
      <c r="C39" s="73" t="s">
        <v>855</v>
      </c>
      <c r="D39" s="75">
        <v>2300</v>
      </c>
      <c r="E39" s="75">
        <v>0</v>
      </c>
      <c r="F39" s="75">
        <v>2300</v>
      </c>
      <c r="G39" s="75">
        <v>4300</v>
      </c>
      <c r="H39" s="75">
        <v>2300</v>
      </c>
      <c r="I39" s="75">
        <v>0</v>
      </c>
      <c r="J39" s="75">
        <v>2300</v>
      </c>
      <c r="K39" s="75">
        <v>4300</v>
      </c>
    </row>
    <row r="40" spans="1:11" x14ac:dyDescent="0.25">
      <c r="A40" s="74">
        <v>5</v>
      </c>
      <c r="B40" s="74" t="s">
        <v>856</v>
      </c>
      <c r="C40" s="73" t="s">
        <v>857</v>
      </c>
      <c r="D40" s="75">
        <v>321789.27</v>
      </c>
      <c r="E40" s="75">
        <v>0</v>
      </c>
      <c r="F40" s="75">
        <v>321789.27</v>
      </c>
      <c r="G40" s="75">
        <v>254994.07</v>
      </c>
      <c r="H40" s="75">
        <v>321789</v>
      </c>
      <c r="I40" s="75">
        <v>0</v>
      </c>
      <c r="J40" s="75">
        <v>321789</v>
      </c>
      <c r="K40" s="75">
        <v>254994</v>
      </c>
    </row>
    <row r="41" spans="1:11" x14ac:dyDescent="0.25">
      <c r="A41" s="74">
        <v>6</v>
      </c>
      <c r="B41" s="74" t="s">
        <v>858</v>
      </c>
      <c r="C41" s="73" t="s">
        <v>859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</row>
    <row r="42" spans="1:11" x14ac:dyDescent="0.25">
      <c r="A42" s="74" t="s">
        <v>860</v>
      </c>
      <c r="B42" s="74" t="s">
        <v>861</v>
      </c>
      <c r="C42" s="73" t="s">
        <v>521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</row>
    <row r="43" spans="1:11" x14ac:dyDescent="0.25">
      <c r="A43" s="74" t="s">
        <v>862</v>
      </c>
      <c r="B43" s="74" t="s">
        <v>863</v>
      </c>
      <c r="C43" s="73" t="s">
        <v>522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</row>
    <row r="44" spans="1:11" x14ac:dyDescent="0.25">
      <c r="A44" s="74" t="s">
        <v>864</v>
      </c>
      <c r="B44" s="74" t="s">
        <v>865</v>
      </c>
      <c r="C44" s="73" t="s">
        <v>866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</row>
    <row r="45" spans="1:11" x14ac:dyDescent="0.25">
      <c r="A45" s="74" t="s">
        <v>867</v>
      </c>
      <c r="B45" s="74" t="s">
        <v>868</v>
      </c>
      <c r="C45" s="73" t="s">
        <v>869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</row>
    <row r="46" spans="1:11" x14ac:dyDescent="0.25">
      <c r="A46" s="74" t="s">
        <v>870</v>
      </c>
      <c r="B46" s="74" t="s">
        <v>871</v>
      </c>
      <c r="C46" s="73" t="s">
        <v>872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</row>
    <row r="47" spans="1:11" x14ac:dyDescent="0.25">
      <c r="A47" s="74">
        <v>2</v>
      </c>
      <c r="B47" s="74" t="s">
        <v>873</v>
      </c>
      <c r="C47" s="73" t="s">
        <v>874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</row>
    <row r="48" spans="1:11" x14ac:dyDescent="0.25">
      <c r="A48" s="74">
        <v>3</v>
      </c>
      <c r="B48" s="74" t="s">
        <v>875</v>
      </c>
      <c r="C48" s="73" t="s">
        <v>876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</row>
    <row r="49" spans="1:11" x14ac:dyDescent="0.25">
      <c r="A49" s="74">
        <v>4</v>
      </c>
      <c r="B49" s="74" t="s">
        <v>877</v>
      </c>
      <c r="C49" s="73" t="s">
        <v>878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</row>
    <row r="50" spans="1:11" x14ac:dyDescent="0.25">
      <c r="A50" s="74">
        <v>5</v>
      </c>
      <c r="B50" s="74" t="s">
        <v>879</v>
      </c>
      <c r="C50" s="73" t="s">
        <v>880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</row>
    <row r="51" spans="1:11" x14ac:dyDescent="0.25">
      <c r="A51" s="74">
        <v>6</v>
      </c>
      <c r="B51" s="74" t="s">
        <v>881</v>
      </c>
      <c r="C51" s="73" t="s">
        <v>882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</row>
    <row r="52" spans="1:11" x14ac:dyDescent="0.25">
      <c r="A52" s="74">
        <v>7</v>
      </c>
      <c r="B52" s="74" t="s">
        <v>883</v>
      </c>
      <c r="C52" s="73" t="s">
        <v>884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</row>
    <row r="53" spans="1:11" x14ac:dyDescent="0.25">
      <c r="A53" s="74">
        <v>8</v>
      </c>
      <c r="B53" s="74" t="s">
        <v>885</v>
      </c>
      <c r="C53" s="73" t="s">
        <v>886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</row>
    <row r="54" spans="1:11" x14ac:dyDescent="0.25">
      <c r="A54" s="74" t="s">
        <v>887</v>
      </c>
      <c r="B54" s="74" t="s">
        <v>888</v>
      </c>
      <c r="C54" s="73" t="s">
        <v>889</v>
      </c>
      <c r="D54" s="75">
        <v>13817.18</v>
      </c>
      <c r="E54" s="75">
        <v>0</v>
      </c>
      <c r="F54" s="75">
        <v>13817.18</v>
      </c>
      <c r="G54" s="75">
        <v>8466.82</v>
      </c>
      <c r="H54" s="75">
        <v>13817</v>
      </c>
      <c r="I54" s="75">
        <v>0</v>
      </c>
      <c r="J54" s="75">
        <v>13817</v>
      </c>
      <c r="K54" s="75">
        <v>8467</v>
      </c>
    </row>
    <row r="55" spans="1:11" x14ac:dyDescent="0.25">
      <c r="A55" s="74" t="s">
        <v>890</v>
      </c>
      <c r="B55" s="74" t="s">
        <v>891</v>
      </c>
      <c r="C55" s="73" t="s">
        <v>892</v>
      </c>
      <c r="D55" s="75">
        <v>13600.1</v>
      </c>
      <c r="E55" s="75">
        <v>0</v>
      </c>
      <c r="F55" s="75">
        <v>13600.1</v>
      </c>
      <c r="G55" s="75">
        <v>7022.48</v>
      </c>
      <c r="H55" s="75">
        <v>13600</v>
      </c>
      <c r="I55" s="75">
        <v>0</v>
      </c>
      <c r="J55" s="75">
        <v>13600</v>
      </c>
      <c r="K55" s="75">
        <v>7022</v>
      </c>
    </row>
    <row r="56" spans="1:11" x14ac:dyDescent="0.25">
      <c r="A56" s="74" t="s">
        <v>864</v>
      </c>
      <c r="B56" s="74" t="s">
        <v>865</v>
      </c>
      <c r="C56" s="73" t="s">
        <v>893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</row>
    <row r="57" spans="1:11" x14ac:dyDescent="0.25">
      <c r="A57" s="74" t="s">
        <v>867</v>
      </c>
      <c r="B57" s="74" t="s">
        <v>868</v>
      </c>
      <c r="C57" s="73" t="s">
        <v>894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</row>
    <row r="58" spans="1:11" x14ac:dyDescent="0.25">
      <c r="A58" s="74" t="s">
        <v>870</v>
      </c>
      <c r="B58" s="74" t="s">
        <v>871</v>
      </c>
      <c r="C58" s="73" t="s">
        <v>895</v>
      </c>
      <c r="D58" s="75">
        <v>13600.1</v>
      </c>
      <c r="E58" s="75">
        <v>0</v>
      </c>
      <c r="F58" s="75">
        <v>13600.1</v>
      </c>
      <c r="G58" s="75">
        <v>7022.48</v>
      </c>
      <c r="H58" s="75">
        <v>13600</v>
      </c>
      <c r="I58" s="75">
        <v>0</v>
      </c>
      <c r="J58" s="75">
        <v>13600</v>
      </c>
      <c r="K58" s="75">
        <v>7022</v>
      </c>
    </row>
    <row r="59" spans="1:11" x14ac:dyDescent="0.25">
      <c r="A59" s="74">
        <v>2</v>
      </c>
      <c r="B59" s="74" t="s">
        <v>873</v>
      </c>
      <c r="C59" s="73" t="s">
        <v>896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</row>
    <row r="60" spans="1:11" x14ac:dyDescent="0.25">
      <c r="A60" s="74">
        <v>3</v>
      </c>
      <c r="B60" s="74" t="s">
        <v>875</v>
      </c>
      <c r="C60" s="73" t="s">
        <v>897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</row>
    <row r="61" spans="1:11" x14ac:dyDescent="0.25">
      <c r="A61" s="74">
        <v>4</v>
      </c>
      <c r="B61" s="74" t="s">
        <v>877</v>
      </c>
      <c r="C61" s="73" t="s">
        <v>898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</row>
    <row r="62" spans="1:11" x14ac:dyDescent="0.25">
      <c r="A62" s="74">
        <v>5</v>
      </c>
      <c r="B62" s="74" t="s">
        <v>899</v>
      </c>
      <c r="C62" s="73" t="s">
        <v>900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</row>
    <row r="63" spans="1:11" x14ac:dyDescent="0.25">
      <c r="A63" s="74" t="s">
        <v>901</v>
      </c>
      <c r="B63" s="74" t="s">
        <v>902</v>
      </c>
      <c r="C63" s="73" t="s">
        <v>903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</row>
    <row r="64" spans="1:11" x14ac:dyDescent="0.25">
      <c r="A64" s="74">
        <v>7</v>
      </c>
      <c r="B64" s="74" t="s">
        <v>904</v>
      </c>
      <c r="C64" s="73" t="s">
        <v>905</v>
      </c>
      <c r="D64" s="75">
        <v>0</v>
      </c>
      <c r="E64" s="75">
        <v>0</v>
      </c>
      <c r="F64" s="75">
        <v>0</v>
      </c>
      <c r="G64" s="75">
        <v>1332.56</v>
      </c>
      <c r="H64" s="75">
        <v>0</v>
      </c>
      <c r="I64" s="75">
        <v>0</v>
      </c>
      <c r="J64" s="75">
        <v>0</v>
      </c>
      <c r="K64" s="75">
        <v>1333</v>
      </c>
    </row>
    <row r="65" spans="1:11" x14ac:dyDescent="0.25">
      <c r="A65" s="74">
        <v>8</v>
      </c>
      <c r="B65" s="74" t="s">
        <v>881</v>
      </c>
      <c r="C65" s="73" t="s">
        <v>906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</row>
    <row r="66" spans="1:11" x14ac:dyDescent="0.25">
      <c r="A66" s="74">
        <v>9</v>
      </c>
      <c r="B66" s="74" t="s">
        <v>907</v>
      </c>
      <c r="C66" s="73" t="s">
        <v>908</v>
      </c>
      <c r="D66" s="75">
        <v>217.08</v>
      </c>
      <c r="E66" s="75">
        <v>0</v>
      </c>
      <c r="F66" s="75">
        <v>217.08</v>
      </c>
      <c r="G66" s="75">
        <v>111.78</v>
      </c>
      <c r="H66" s="75">
        <v>217</v>
      </c>
      <c r="I66" s="75">
        <v>0</v>
      </c>
      <c r="J66" s="75">
        <v>217</v>
      </c>
      <c r="K66" s="75">
        <v>112</v>
      </c>
    </row>
    <row r="67" spans="1:11" x14ac:dyDescent="0.25">
      <c r="A67" s="74" t="s">
        <v>909</v>
      </c>
      <c r="B67" s="74" t="s">
        <v>910</v>
      </c>
      <c r="C67" s="73" t="s">
        <v>911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</row>
    <row r="68" spans="1:11" x14ac:dyDescent="0.25">
      <c r="A68" s="74" t="s">
        <v>912</v>
      </c>
      <c r="B68" s="74" t="s">
        <v>913</v>
      </c>
      <c r="C68" s="73" t="s">
        <v>914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</row>
    <row r="69" spans="1:11" x14ac:dyDescent="0.25">
      <c r="A69" s="79">
        <v>2</v>
      </c>
      <c r="B69" s="79" t="s">
        <v>915</v>
      </c>
      <c r="C69" s="80" t="s">
        <v>916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79">
        <v>3</v>
      </c>
      <c r="B70" s="79" t="s">
        <v>917</v>
      </c>
      <c r="C70" s="80" t="s">
        <v>918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79">
        <v>4</v>
      </c>
      <c r="B71" s="79" t="s">
        <v>919</v>
      </c>
      <c r="C71" s="80" t="s">
        <v>920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79" t="s">
        <v>921</v>
      </c>
      <c r="B72" s="79" t="s">
        <v>922</v>
      </c>
      <c r="C72" s="80" t="s">
        <v>923</v>
      </c>
      <c r="D72" s="81">
        <v>-14932.18</v>
      </c>
      <c r="E72" s="81">
        <v>0</v>
      </c>
      <c r="F72" s="81">
        <v>-14932.18</v>
      </c>
      <c r="G72" s="81">
        <v>-14124.78</v>
      </c>
      <c r="H72" s="81">
        <v>-14932</v>
      </c>
      <c r="I72" s="81">
        <v>0</v>
      </c>
      <c r="J72" s="81">
        <v>-14932</v>
      </c>
      <c r="K72" s="81">
        <v>-14125</v>
      </c>
    </row>
    <row r="73" spans="1:11" x14ac:dyDescent="0.25">
      <c r="A73" s="79" t="s">
        <v>924</v>
      </c>
      <c r="B73" s="79" t="s">
        <v>925</v>
      </c>
      <c r="C73" s="80" t="s">
        <v>926</v>
      </c>
      <c r="D73" s="81">
        <v>9133</v>
      </c>
      <c r="E73" s="81">
        <v>0</v>
      </c>
      <c r="F73" s="81">
        <v>9133</v>
      </c>
      <c r="G73" s="81">
        <v>9205.39</v>
      </c>
      <c r="H73" s="81">
        <v>9133</v>
      </c>
      <c r="I73" s="81">
        <v>0</v>
      </c>
      <c r="J73" s="81">
        <v>9133</v>
      </c>
      <c r="K73" s="81">
        <v>9205</v>
      </c>
    </row>
    <row r="74" spans="1:11" x14ac:dyDescent="0.25">
      <c r="A74" s="79">
        <v>2</v>
      </c>
      <c r="B74" s="79" t="s">
        <v>927</v>
      </c>
      <c r="C74" s="80" t="s">
        <v>523</v>
      </c>
      <c r="D74" s="81">
        <v>-24065.18</v>
      </c>
      <c r="E74" s="81">
        <v>0</v>
      </c>
      <c r="F74" s="81">
        <v>-24065.18</v>
      </c>
      <c r="G74" s="81">
        <v>-23330.17</v>
      </c>
      <c r="H74" s="81">
        <v>-24065</v>
      </c>
      <c r="I74" s="81">
        <v>0</v>
      </c>
      <c r="J74" s="81">
        <v>-24065</v>
      </c>
      <c r="K74" s="81">
        <v>-23330</v>
      </c>
    </row>
    <row r="75" spans="1:11" x14ac:dyDescent="0.25">
      <c r="A75" s="79" t="s">
        <v>648</v>
      </c>
      <c r="B75" s="79" t="s">
        <v>928</v>
      </c>
      <c r="C75" s="80" t="s">
        <v>929</v>
      </c>
      <c r="D75" s="81">
        <v>0</v>
      </c>
      <c r="E75" s="81">
        <v>0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79" t="s">
        <v>930</v>
      </c>
      <c r="B76" s="79" t="s">
        <v>931</v>
      </c>
      <c r="C76" s="80" t="s">
        <v>932</v>
      </c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79">
        <v>2</v>
      </c>
      <c r="B77" s="79" t="s">
        <v>933</v>
      </c>
      <c r="C77" s="80" t="s">
        <v>934</v>
      </c>
      <c r="D77" s="81">
        <v>0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79">
        <v>3</v>
      </c>
      <c r="B78" s="79" t="s">
        <v>935</v>
      </c>
      <c r="C78" s="80" t="s">
        <v>936</v>
      </c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79">
        <v>4</v>
      </c>
      <c r="B79" s="79" t="s">
        <v>937</v>
      </c>
      <c r="C79" s="80" t="s">
        <v>938</v>
      </c>
      <c r="D79" s="81">
        <v>0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81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C19" sqref="C19"/>
    </sheetView>
  </sheetViews>
  <sheetFormatPr defaultColWidth="9.140625" defaultRowHeight="15" x14ac:dyDescent="0.25"/>
  <cols>
    <col min="1" max="1" width="9.140625" style="77"/>
    <col min="2" max="2" width="79.42578125" style="77" bestFit="1" customWidth="1"/>
    <col min="3" max="3" width="4.42578125" style="76" bestFit="1" customWidth="1"/>
    <col min="4" max="7" width="15.28515625" style="78" bestFit="1" customWidth="1"/>
    <col min="8" max="16384" width="9.140625" style="72"/>
  </cols>
  <sheetData>
    <row r="1" spans="1:7" ht="22.5" x14ac:dyDescent="0.25">
      <c r="A1" s="83" t="s">
        <v>120</v>
      </c>
      <c r="B1" s="83" t="s">
        <v>126</v>
      </c>
      <c r="C1" s="82" t="s">
        <v>141</v>
      </c>
      <c r="D1" s="84" t="s">
        <v>148</v>
      </c>
      <c r="E1" s="84" t="s">
        <v>149</v>
      </c>
      <c r="F1" s="84" t="s">
        <v>127</v>
      </c>
      <c r="G1" s="84" t="s">
        <v>125</v>
      </c>
    </row>
    <row r="2" spans="1:7" ht="23.25" x14ac:dyDescent="0.25">
      <c r="B2" s="188" t="s">
        <v>939</v>
      </c>
      <c r="C2" s="76" t="s">
        <v>940</v>
      </c>
      <c r="D2" s="78">
        <v>573462.25</v>
      </c>
      <c r="E2" s="78">
        <v>478808.34</v>
      </c>
      <c r="F2" s="78">
        <v>573462</v>
      </c>
      <c r="G2" s="78">
        <v>478809</v>
      </c>
    </row>
    <row r="3" spans="1:7" x14ac:dyDescent="0.25">
      <c r="A3" s="77" t="s">
        <v>642</v>
      </c>
      <c r="B3" s="77" t="s">
        <v>941</v>
      </c>
      <c r="C3" s="76" t="s">
        <v>942</v>
      </c>
      <c r="D3" s="75">
        <v>305531.13</v>
      </c>
      <c r="E3" s="75">
        <v>276932.09999999998</v>
      </c>
      <c r="F3" s="75">
        <v>305531</v>
      </c>
      <c r="G3" s="75">
        <v>276933</v>
      </c>
    </row>
    <row r="4" spans="1:7" x14ac:dyDescent="0.25">
      <c r="A4" s="77" t="s">
        <v>782</v>
      </c>
      <c r="B4" s="77" t="s">
        <v>943</v>
      </c>
      <c r="C4" s="76" t="s">
        <v>525</v>
      </c>
      <c r="D4" s="78">
        <v>109068</v>
      </c>
      <c r="E4" s="78">
        <v>109068</v>
      </c>
      <c r="F4" s="78">
        <v>109068</v>
      </c>
      <c r="G4" s="78">
        <v>109068</v>
      </c>
    </row>
    <row r="5" spans="1:7" x14ac:dyDescent="0.25">
      <c r="A5" s="77" t="s">
        <v>944</v>
      </c>
      <c r="B5" s="77" t="s">
        <v>945</v>
      </c>
      <c r="C5" s="76" t="s">
        <v>526</v>
      </c>
      <c r="D5" s="78">
        <v>109068</v>
      </c>
      <c r="E5" s="78">
        <v>109068</v>
      </c>
      <c r="F5" s="78">
        <v>109068</v>
      </c>
      <c r="G5" s="78">
        <v>109068</v>
      </c>
    </row>
    <row r="6" spans="1:7" x14ac:dyDescent="0.25">
      <c r="A6" s="77">
        <v>2</v>
      </c>
      <c r="B6" s="77" t="s">
        <v>946</v>
      </c>
      <c r="C6" s="76" t="s">
        <v>947</v>
      </c>
      <c r="D6" s="78">
        <v>0</v>
      </c>
      <c r="E6" s="78">
        <v>0</v>
      </c>
      <c r="F6" s="78">
        <v>0</v>
      </c>
      <c r="G6" s="78">
        <v>0</v>
      </c>
    </row>
    <row r="7" spans="1:7" x14ac:dyDescent="0.25">
      <c r="A7" s="77">
        <v>3</v>
      </c>
      <c r="B7" s="77" t="s">
        <v>948</v>
      </c>
      <c r="C7" s="76" t="s">
        <v>949</v>
      </c>
      <c r="D7" s="78">
        <v>0</v>
      </c>
      <c r="E7" s="78">
        <v>0</v>
      </c>
      <c r="F7" s="78">
        <v>0</v>
      </c>
      <c r="G7" s="78">
        <v>0</v>
      </c>
    </row>
    <row r="8" spans="1:7" x14ac:dyDescent="0.25">
      <c r="A8" s="77" t="s">
        <v>800</v>
      </c>
      <c r="B8" s="77" t="s">
        <v>950</v>
      </c>
      <c r="C8" s="76" t="s">
        <v>951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952</v>
      </c>
      <c r="B9" s="77" t="s">
        <v>953</v>
      </c>
      <c r="C9" s="76" t="s">
        <v>528</v>
      </c>
      <c r="D9" s="78">
        <v>0</v>
      </c>
      <c r="E9" s="78">
        <v>0</v>
      </c>
      <c r="F9" s="78">
        <v>0</v>
      </c>
      <c r="G9" s="78">
        <v>0</v>
      </c>
    </row>
    <row r="10" spans="1:7" x14ac:dyDescent="0.25">
      <c r="A10" s="77" t="s">
        <v>954</v>
      </c>
      <c r="B10" s="77" t="s">
        <v>955</v>
      </c>
      <c r="C10" s="76" t="s">
        <v>956</v>
      </c>
      <c r="D10" s="78">
        <v>10906.8</v>
      </c>
      <c r="E10" s="78">
        <v>10906.8</v>
      </c>
      <c r="F10" s="78">
        <v>10907</v>
      </c>
      <c r="G10" s="78">
        <v>10907</v>
      </c>
    </row>
    <row r="11" spans="1:7" x14ac:dyDescent="0.25">
      <c r="A11" s="77" t="s">
        <v>957</v>
      </c>
      <c r="B11" s="77" t="s">
        <v>958</v>
      </c>
      <c r="C11" s="76" t="s">
        <v>959</v>
      </c>
      <c r="D11" s="78">
        <v>10906.8</v>
      </c>
      <c r="E11" s="78">
        <v>10906.8</v>
      </c>
      <c r="F11" s="78">
        <v>10907</v>
      </c>
      <c r="G11" s="78">
        <v>10907</v>
      </c>
    </row>
    <row r="12" spans="1:7" x14ac:dyDescent="0.25">
      <c r="A12" s="77">
        <v>2</v>
      </c>
      <c r="B12" s="77" t="s">
        <v>960</v>
      </c>
      <c r="C12" s="76" t="s">
        <v>529</v>
      </c>
      <c r="D12" s="78">
        <v>0</v>
      </c>
      <c r="E12" s="78">
        <v>0</v>
      </c>
      <c r="F12" s="78">
        <v>0</v>
      </c>
      <c r="G12" s="78">
        <v>0</v>
      </c>
    </row>
    <row r="13" spans="1:7" x14ac:dyDescent="0.25">
      <c r="A13" s="77" t="s">
        <v>961</v>
      </c>
      <c r="B13" s="77" t="s">
        <v>962</v>
      </c>
      <c r="C13" s="76" t="s">
        <v>963</v>
      </c>
      <c r="D13" s="78">
        <v>0</v>
      </c>
      <c r="E13" s="78">
        <v>0</v>
      </c>
      <c r="F13" s="78">
        <v>0</v>
      </c>
      <c r="G13" s="78">
        <v>0</v>
      </c>
    </row>
    <row r="14" spans="1:7" x14ac:dyDescent="0.25">
      <c r="A14" s="77" t="s">
        <v>964</v>
      </c>
      <c r="B14" s="77" t="s">
        <v>965</v>
      </c>
      <c r="C14" s="76" t="s">
        <v>966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>
        <v>2</v>
      </c>
      <c r="B15" s="77" t="s">
        <v>967</v>
      </c>
      <c r="C15" s="76" t="s">
        <v>968</v>
      </c>
      <c r="D15" s="78">
        <v>0</v>
      </c>
      <c r="E15" s="78">
        <v>0</v>
      </c>
      <c r="F15" s="78">
        <v>0</v>
      </c>
      <c r="G15" s="78">
        <v>0</v>
      </c>
    </row>
    <row r="16" spans="1:7" x14ac:dyDescent="0.25">
      <c r="A16" s="77" t="s">
        <v>969</v>
      </c>
      <c r="B16" s="77" t="s">
        <v>970</v>
      </c>
      <c r="C16" s="76" t="s">
        <v>971</v>
      </c>
      <c r="D16" s="78">
        <v>0</v>
      </c>
      <c r="E16" s="78">
        <v>0</v>
      </c>
      <c r="F16" s="78">
        <v>0</v>
      </c>
      <c r="G16" s="78">
        <v>0</v>
      </c>
    </row>
    <row r="17" spans="1:7" x14ac:dyDescent="0.25">
      <c r="A17" s="77" t="s">
        <v>972</v>
      </c>
      <c r="B17" s="77" t="s">
        <v>973</v>
      </c>
      <c r="C17" s="76" t="s">
        <v>974</v>
      </c>
      <c r="D17" s="78">
        <v>0</v>
      </c>
      <c r="E17" s="78">
        <v>0</v>
      </c>
      <c r="F17" s="78">
        <v>0</v>
      </c>
      <c r="G17" s="78">
        <v>0</v>
      </c>
    </row>
    <row r="18" spans="1:7" x14ac:dyDescent="0.25">
      <c r="A18" s="77">
        <v>2</v>
      </c>
      <c r="B18" s="77" t="s">
        <v>975</v>
      </c>
      <c r="C18" s="76" t="s">
        <v>976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977</v>
      </c>
      <c r="C19" s="76" t="s">
        <v>978</v>
      </c>
      <c r="D19" s="78">
        <v>0</v>
      </c>
      <c r="E19" s="78">
        <v>0</v>
      </c>
      <c r="F19" s="78">
        <v>0</v>
      </c>
      <c r="G19" s="78">
        <v>0</v>
      </c>
    </row>
    <row r="20" spans="1:7" x14ac:dyDescent="0.25">
      <c r="A20" s="77" t="s">
        <v>979</v>
      </c>
      <c r="B20" s="77" t="s">
        <v>980</v>
      </c>
      <c r="C20" s="76" t="s">
        <v>981</v>
      </c>
      <c r="D20" s="78">
        <v>156957.29999999999</v>
      </c>
      <c r="E20" s="78">
        <v>130464.6</v>
      </c>
      <c r="F20" s="78">
        <v>156957</v>
      </c>
      <c r="G20" s="78">
        <v>130465</v>
      </c>
    </row>
    <row r="21" spans="1:7" x14ac:dyDescent="0.25">
      <c r="A21" s="77" t="s">
        <v>982</v>
      </c>
      <c r="B21" s="77" t="s">
        <v>983</v>
      </c>
      <c r="C21" s="76" t="s">
        <v>984</v>
      </c>
      <c r="D21" s="78">
        <v>156957.29999999999</v>
      </c>
      <c r="E21" s="78">
        <v>130464.6</v>
      </c>
      <c r="F21" s="78">
        <v>156957</v>
      </c>
      <c r="G21" s="78">
        <v>130465</v>
      </c>
    </row>
    <row r="22" spans="1:7" x14ac:dyDescent="0.25">
      <c r="A22" s="77">
        <v>2</v>
      </c>
      <c r="B22" s="77" t="s">
        <v>985</v>
      </c>
      <c r="C22" s="76" t="s">
        <v>986</v>
      </c>
      <c r="D22" s="78">
        <v>0</v>
      </c>
      <c r="E22" s="78">
        <v>0</v>
      </c>
      <c r="F22" s="78">
        <v>0</v>
      </c>
      <c r="G22" s="78">
        <v>0</v>
      </c>
    </row>
    <row r="23" spans="1:7" x14ac:dyDescent="0.25">
      <c r="A23" s="77" t="s">
        <v>987</v>
      </c>
      <c r="B23" s="77" t="s">
        <v>988</v>
      </c>
      <c r="C23" s="76" t="s">
        <v>989</v>
      </c>
      <c r="D23" s="78">
        <v>28599.03</v>
      </c>
      <c r="E23" s="78">
        <v>26492.7</v>
      </c>
      <c r="F23" s="78">
        <v>28599</v>
      </c>
      <c r="G23" s="78">
        <v>26493</v>
      </c>
    </row>
    <row r="24" spans="1:7" x14ac:dyDescent="0.25">
      <c r="A24" s="77" t="s">
        <v>645</v>
      </c>
      <c r="B24" s="77" t="s">
        <v>990</v>
      </c>
      <c r="C24" s="76" t="s">
        <v>991</v>
      </c>
      <c r="D24" s="78">
        <v>267931.12</v>
      </c>
      <c r="E24" s="78">
        <v>201876.24</v>
      </c>
      <c r="F24" s="78">
        <v>267931</v>
      </c>
      <c r="G24" s="78">
        <v>201876</v>
      </c>
    </row>
    <row r="25" spans="1:7" x14ac:dyDescent="0.25">
      <c r="A25" s="77" t="s">
        <v>844</v>
      </c>
      <c r="B25" s="77" t="s">
        <v>992</v>
      </c>
      <c r="C25" s="76" t="s">
        <v>993</v>
      </c>
      <c r="D25" s="78">
        <v>56045.63</v>
      </c>
      <c r="E25" s="78">
        <v>50173.8</v>
      </c>
      <c r="F25" s="78">
        <v>56046</v>
      </c>
      <c r="G25" s="78">
        <v>50174</v>
      </c>
    </row>
    <row r="26" spans="1:7" x14ac:dyDescent="0.25">
      <c r="A26" s="77" t="s">
        <v>847</v>
      </c>
      <c r="B26" s="77" t="s">
        <v>994</v>
      </c>
      <c r="C26" s="76" t="s">
        <v>995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864</v>
      </c>
      <c r="B27" s="77" t="s">
        <v>996</v>
      </c>
      <c r="C27" s="76" t="s">
        <v>997</v>
      </c>
      <c r="D27" s="78">
        <v>0</v>
      </c>
      <c r="E27" s="78">
        <v>0</v>
      </c>
      <c r="F27" s="78">
        <v>0</v>
      </c>
      <c r="G27" s="78">
        <v>0</v>
      </c>
    </row>
    <row r="28" spans="1:7" x14ac:dyDescent="0.25">
      <c r="A28" s="77" t="s">
        <v>867</v>
      </c>
      <c r="B28" s="77" t="s">
        <v>998</v>
      </c>
      <c r="C28" s="76" t="s">
        <v>999</v>
      </c>
      <c r="D28" s="78">
        <v>0</v>
      </c>
      <c r="E28" s="78">
        <v>0</v>
      </c>
      <c r="F28" s="78">
        <v>0</v>
      </c>
      <c r="G28" s="78">
        <v>0</v>
      </c>
    </row>
    <row r="29" spans="1:7" x14ac:dyDescent="0.25">
      <c r="A29" s="77" t="s">
        <v>870</v>
      </c>
      <c r="B29" s="77" t="s">
        <v>1000</v>
      </c>
      <c r="C29" s="76" t="s">
        <v>1001</v>
      </c>
      <c r="D29" s="78">
        <v>0</v>
      </c>
      <c r="E29" s="78">
        <v>0</v>
      </c>
      <c r="F29" s="78">
        <v>0</v>
      </c>
      <c r="G29" s="78">
        <v>0</v>
      </c>
    </row>
    <row r="30" spans="1:7" x14ac:dyDescent="0.25">
      <c r="A30" s="77">
        <v>2</v>
      </c>
      <c r="B30" s="77" t="s">
        <v>873</v>
      </c>
      <c r="C30" s="76" t="s">
        <v>1002</v>
      </c>
      <c r="D30" s="78">
        <v>0</v>
      </c>
      <c r="E30" s="78">
        <v>0</v>
      </c>
      <c r="F30" s="78">
        <v>0</v>
      </c>
      <c r="G30" s="78">
        <v>0</v>
      </c>
    </row>
    <row r="31" spans="1:7" x14ac:dyDescent="0.25">
      <c r="A31" s="77">
        <v>3</v>
      </c>
      <c r="B31" s="77" t="s">
        <v>1003</v>
      </c>
      <c r="C31" s="76" t="s">
        <v>1004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>
        <v>4</v>
      </c>
      <c r="B32" s="77" t="s">
        <v>1005</v>
      </c>
      <c r="C32" s="76" t="s">
        <v>1006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>
        <v>5</v>
      </c>
      <c r="B33" s="77" t="s">
        <v>1007</v>
      </c>
      <c r="C33" s="76" t="s">
        <v>1008</v>
      </c>
      <c r="D33" s="78">
        <v>55744.97</v>
      </c>
      <c r="E33" s="78">
        <v>49617.19</v>
      </c>
      <c r="F33" s="78">
        <v>55745</v>
      </c>
      <c r="G33" s="78">
        <v>49617</v>
      </c>
    </row>
    <row r="34" spans="1:7" x14ac:dyDescent="0.25">
      <c r="A34" s="77">
        <v>6</v>
      </c>
      <c r="B34" s="77" t="s">
        <v>1009</v>
      </c>
      <c r="C34" s="76" t="s">
        <v>1010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7</v>
      </c>
      <c r="B35" s="77" t="s">
        <v>1011</v>
      </c>
      <c r="C35" s="76" t="s">
        <v>531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>
        <v>8</v>
      </c>
      <c r="B36" s="77" t="s">
        <v>1012</v>
      </c>
      <c r="C36" s="76" t="s">
        <v>1013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>
        <v>9</v>
      </c>
      <c r="B37" s="77" t="s">
        <v>1014</v>
      </c>
      <c r="C37" s="76" t="s">
        <v>1015</v>
      </c>
      <c r="D37" s="78">
        <v>300.66000000000003</v>
      </c>
      <c r="E37" s="78">
        <v>556.61</v>
      </c>
      <c r="F37" s="78">
        <v>301</v>
      </c>
      <c r="G37" s="78">
        <v>557</v>
      </c>
    </row>
    <row r="38" spans="1:7" x14ac:dyDescent="0.25">
      <c r="A38" s="77">
        <v>10</v>
      </c>
      <c r="B38" s="77" t="s">
        <v>1016</v>
      </c>
      <c r="C38" s="76" t="s">
        <v>1017</v>
      </c>
      <c r="D38" s="78">
        <v>0</v>
      </c>
      <c r="E38" s="78">
        <v>0</v>
      </c>
      <c r="F38" s="78">
        <v>0</v>
      </c>
      <c r="G38" s="78">
        <v>0</v>
      </c>
    </row>
    <row r="39" spans="1:7" x14ac:dyDescent="0.25">
      <c r="A39" s="77">
        <v>11</v>
      </c>
      <c r="B39" s="77" t="s">
        <v>1018</v>
      </c>
      <c r="C39" s="76" t="s">
        <v>1019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>
        <v>12</v>
      </c>
      <c r="B40" s="77" t="s">
        <v>1020</v>
      </c>
      <c r="C40" s="76" t="s">
        <v>1021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1022</v>
      </c>
      <c r="B41" s="77" t="s">
        <v>1023</v>
      </c>
      <c r="C41" s="76" t="s">
        <v>1024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 t="s">
        <v>1025</v>
      </c>
      <c r="B42" s="77" t="s">
        <v>1026</v>
      </c>
      <c r="C42" s="76" t="s">
        <v>1027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>
        <v>2</v>
      </c>
      <c r="B43" s="77" t="s">
        <v>1028</v>
      </c>
      <c r="C43" s="76" t="s">
        <v>1029</v>
      </c>
      <c r="D43" s="78">
        <v>0</v>
      </c>
      <c r="E43" s="78">
        <v>0</v>
      </c>
      <c r="F43" s="78">
        <v>0</v>
      </c>
      <c r="G43" s="78">
        <v>0</v>
      </c>
    </row>
    <row r="44" spans="1:7" x14ac:dyDescent="0.25">
      <c r="A44" s="77" t="s">
        <v>1030</v>
      </c>
      <c r="B44" s="77" t="s">
        <v>1031</v>
      </c>
      <c r="C44" s="76" t="s">
        <v>1032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1033</v>
      </c>
      <c r="B45" s="77" t="s">
        <v>1034</v>
      </c>
      <c r="C45" s="76" t="s">
        <v>1035</v>
      </c>
      <c r="D45" s="78">
        <v>210358.41</v>
      </c>
      <c r="E45" s="78">
        <v>150435.82999999999</v>
      </c>
      <c r="F45" s="78">
        <v>210358</v>
      </c>
      <c r="G45" s="78">
        <v>150435</v>
      </c>
    </row>
    <row r="46" spans="1:7" x14ac:dyDescent="0.25">
      <c r="A46" s="77" t="s">
        <v>1036</v>
      </c>
      <c r="B46" s="77" t="s">
        <v>1037</v>
      </c>
      <c r="C46" s="76" t="s">
        <v>1038</v>
      </c>
      <c r="D46" s="78">
        <v>147871.38</v>
      </c>
      <c r="E46" s="78">
        <v>102387.61</v>
      </c>
      <c r="F46" s="78">
        <v>147871</v>
      </c>
      <c r="G46" s="78">
        <v>102387</v>
      </c>
    </row>
    <row r="47" spans="1:7" x14ac:dyDescent="0.25">
      <c r="A47" s="77" t="s">
        <v>864</v>
      </c>
      <c r="B47" s="77" t="s">
        <v>1039</v>
      </c>
      <c r="C47" s="76" t="s">
        <v>533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867</v>
      </c>
      <c r="B48" s="77" t="s">
        <v>1040</v>
      </c>
      <c r="C48" s="76" t="s">
        <v>1041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870</v>
      </c>
      <c r="B49" s="77" t="s">
        <v>1042</v>
      </c>
      <c r="C49" s="76" t="s">
        <v>1043</v>
      </c>
      <c r="D49" s="78">
        <v>147871.38</v>
      </c>
      <c r="E49" s="78">
        <v>102387.61</v>
      </c>
      <c r="F49" s="78">
        <v>147871</v>
      </c>
      <c r="G49" s="78">
        <v>102387</v>
      </c>
    </row>
    <row r="50" spans="1:7" x14ac:dyDescent="0.25">
      <c r="A50" s="77">
        <v>2</v>
      </c>
      <c r="B50" s="77" t="s">
        <v>873</v>
      </c>
      <c r="C50" s="76" t="s">
        <v>1044</v>
      </c>
      <c r="D50" s="78">
        <v>0</v>
      </c>
      <c r="E50" s="78">
        <v>0</v>
      </c>
      <c r="F50" s="78">
        <v>0</v>
      </c>
      <c r="G50" s="78">
        <v>0</v>
      </c>
    </row>
    <row r="51" spans="1:7" x14ac:dyDescent="0.25">
      <c r="A51" s="77">
        <v>3</v>
      </c>
      <c r="B51" s="77" t="s">
        <v>1045</v>
      </c>
      <c r="C51" s="76" t="s">
        <v>1046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4</v>
      </c>
      <c r="B52" s="77" t="s">
        <v>1047</v>
      </c>
      <c r="C52" s="76" t="s">
        <v>1048</v>
      </c>
      <c r="D52" s="78">
        <v>0</v>
      </c>
      <c r="E52" s="78">
        <v>0</v>
      </c>
      <c r="F52" s="78">
        <v>0</v>
      </c>
      <c r="G52" s="78">
        <v>0</v>
      </c>
    </row>
    <row r="53" spans="1:7" x14ac:dyDescent="0.25">
      <c r="A53" s="77">
        <v>5</v>
      </c>
      <c r="B53" s="77" t="s">
        <v>1049</v>
      </c>
      <c r="C53" s="76" t="s">
        <v>1050</v>
      </c>
      <c r="D53" s="78">
        <v>31870.06</v>
      </c>
      <c r="E53" s="78">
        <v>28722.799999999999</v>
      </c>
      <c r="F53" s="78">
        <v>31870</v>
      </c>
      <c r="G53" s="78">
        <v>28723</v>
      </c>
    </row>
    <row r="54" spans="1:7" x14ac:dyDescent="0.25">
      <c r="A54" s="77">
        <v>6</v>
      </c>
      <c r="B54" s="77" t="s">
        <v>1051</v>
      </c>
      <c r="C54" s="76" t="s">
        <v>534</v>
      </c>
      <c r="D54" s="78">
        <v>7220.02</v>
      </c>
      <c r="E54" s="78">
        <v>3955.18</v>
      </c>
      <c r="F54" s="78">
        <v>7220</v>
      </c>
      <c r="G54" s="78">
        <v>3955</v>
      </c>
    </row>
    <row r="55" spans="1:7" x14ac:dyDescent="0.25">
      <c r="A55" s="77">
        <v>7</v>
      </c>
      <c r="B55" s="77" t="s">
        <v>1052</v>
      </c>
      <c r="C55" s="76" t="s">
        <v>535</v>
      </c>
      <c r="D55" s="78">
        <v>4323.54</v>
      </c>
      <c r="E55" s="78">
        <v>2244.81</v>
      </c>
      <c r="F55" s="78">
        <v>4324</v>
      </c>
      <c r="G55" s="78">
        <v>2245</v>
      </c>
    </row>
    <row r="56" spans="1:7" x14ac:dyDescent="0.25">
      <c r="A56" s="77">
        <v>8</v>
      </c>
      <c r="B56" s="77" t="s">
        <v>1053</v>
      </c>
      <c r="C56" s="76" t="s">
        <v>1054</v>
      </c>
      <c r="D56" s="78">
        <v>19073.41</v>
      </c>
      <c r="E56" s="78">
        <v>13125.43</v>
      </c>
      <c r="F56" s="78">
        <v>19073</v>
      </c>
      <c r="G56" s="78">
        <v>13125</v>
      </c>
    </row>
    <row r="57" spans="1:7" x14ac:dyDescent="0.25">
      <c r="A57" s="77">
        <v>9</v>
      </c>
      <c r="B57" s="77" t="s">
        <v>1055</v>
      </c>
      <c r="C57" s="76" t="s">
        <v>1056</v>
      </c>
      <c r="D57" s="78">
        <v>0</v>
      </c>
      <c r="E57" s="78">
        <v>0</v>
      </c>
      <c r="F57" s="78">
        <v>0</v>
      </c>
      <c r="G57" s="78">
        <v>0</v>
      </c>
    </row>
    <row r="58" spans="1:7" x14ac:dyDescent="0.25">
      <c r="A58" s="77">
        <v>10</v>
      </c>
      <c r="B58" s="77" t="s">
        <v>1057</v>
      </c>
      <c r="C58" s="76" t="s">
        <v>1058</v>
      </c>
      <c r="D58" s="78">
        <v>0</v>
      </c>
      <c r="E58" s="78">
        <v>0</v>
      </c>
      <c r="F58" s="78">
        <v>0</v>
      </c>
      <c r="G58" s="78">
        <v>0</v>
      </c>
    </row>
    <row r="59" spans="1:7" x14ac:dyDescent="0.25">
      <c r="A59" s="77" t="s">
        <v>921</v>
      </c>
      <c r="B59" s="77" t="s">
        <v>1059</v>
      </c>
      <c r="C59" s="76" t="s">
        <v>1060</v>
      </c>
      <c r="D59" s="78">
        <v>1527.08</v>
      </c>
      <c r="E59" s="78">
        <v>1266.6099999999999</v>
      </c>
      <c r="F59" s="78">
        <v>1527</v>
      </c>
      <c r="G59" s="78">
        <v>1267</v>
      </c>
    </row>
    <row r="60" spans="1:7" x14ac:dyDescent="0.25">
      <c r="A60" s="77" t="s">
        <v>924</v>
      </c>
      <c r="B60" s="77" t="s">
        <v>1061</v>
      </c>
      <c r="C60" s="76" t="s">
        <v>1062</v>
      </c>
      <c r="D60" s="78">
        <v>1527.08</v>
      </c>
      <c r="E60" s="78">
        <v>1266.6099999999999</v>
      </c>
      <c r="F60" s="78">
        <v>1527</v>
      </c>
      <c r="G60" s="78">
        <v>1267</v>
      </c>
    </row>
    <row r="61" spans="1:7" x14ac:dyDescent="0.25">
      <c r="A61" s="77">
        <v>2</v>
      </c>
      <c r="B61" s="77" t="s">
        <v>1063</v>
      </c>
      <c r="C61" s="76" t="s">
        <v>1064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1065</v>
      </c>
      <c r="B62" s="77" t="s">
        <v>1066</v>
      </c>
      <c r="C62" s="76" t="s">
        <v>1067</v>
      </c>
      <c r="D62" s="78">
        <v>0</v>
      </c>
      <c r="E62" s="78">
        <v>0</v>
      </c>
      <c r="F62" s="78">
        <v>0</v>
      </c>
      <c r="G62" s="78">
        <v>0</v>
      </c>
    </row>
    <row r="63" spans="1:7" x14ac:dyDescent="0.25">
      <c r="A63" s="77" t="s">
        <v>1068</v>
      </c>
      <c r="B63" s="77" t="s">
        <v>1069</v>
      </c>
      <c r="C63" s="76" t="s">
        <v>1070</v>
      </c>
      <c r="D63" s="78">
        <v>0</v>
      </c>
      <c r="E63" s="78">
        <v>0</v>
      </c>
      <c r="F63" s="78">
        <v>0</v>
      </c>
      <c r="G63" s="78">
        <v>0</v>
      </c>
    </row>
    <row r="64" spans="1:7" x14ac:dyDescent="0.25">
      <c r="A64" s="77" t="s">
        <v>648</v>
      </c>
      <c r="B64" s="77" t="s">
        <v>1071</v>
      </c>
      <c r="C64" s="76" t="s">
        <v>1072</v>
      </c>
      <c r="D64" s="78">
        <v>0</v>
      </c>
      <c r="E64" s="78">
        <v>0</v>
      </c>
      <c r="F64" s="78">
        <v>0</v>
      </c>
      <c r="G64" s="78">
        <v>0</v>
      </c>
    </row>
    <row r="65" spans="1:7" x14ac:dyDescent="0.25">
      <c r="A65" s="77" t="s">
        <v>930</v>
      </c>
      <c r="B65" s="77" t="s">
        <v>1073</v>
      </c>
      <c r="C65" s="76" t="s">
        <v>1074</v>
      </c>
      <c r="D65" s="78">
        <v>0</v>
      </c>
      <c r="E65" s="78">
        <v>0</v>
      </c>
      <c r="F65" s="78">
        <v>0</v>
      </c>
      <c r="G65" s="78">
        <v>0</v>
      </c>
    </row>
    <row r="66" spans="1:7" x14ac:dyDescent="0.25">
      <c r="A66" s="77">
        <v>2</v>
      </c>
      <c r="B66" s="77" t="s">
        <v>1075</v>
      </c>
      <c r="C66" s="76" t="s">
        <v>1076</v>
      </c>
      <c r="D66" s="78">
        <v>0</v>
      </c>
      <c r="E66" s="78">
        <v>0</v>
      </c>
      <c r="F66" s="78">
        <v>0</v>
      </c>
      <c r="G66" s="78">
        <v>0</v>
      </c>
    </row>
    <row r="67" spans="1:7" x14ac:dyDescent="0.25">
      <c r="A67" s="77">
        <v>3</v>
      </c>
      <c r="B67" s="77" t="s">
        <v>1077</v>
      </c>
      <c r="C67" s="76" t="s">
        <v>1078</v>
      </c>
      <c r="D67" s="78">
        <v>0</v>
      </c>
      <c r="E67" s="78">
        <v>0</v>
      </c>
      <c r="F67" s="78">
        <v>0</v>
      </c>
      <c r="G67" s="78">
        <v>0</v>
      </c>
    </row>
    <row r="68" spans="1:7" x14ac:dyDescent="0.25">
      <c r="A68" s="77">
        <v>4</v>
      </c>
      <c r="B68" s="77" t="s">
        <v>1079</v>
      </c>
      <c r="C68" s="76" t="s">
        <v>1080</v>
      </c>
      <c r="D68" s="78">
        <v>0</v>
      </c>
      <c r="E68" s="78">
        <v>0</v>
      </c>
      <c r="F68" s="78">
        <v>0</v>
      </c>
      <c r="G68" s="7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topLeftCell="A7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154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189" t="s">
        <v>11</v>
      </c>
      <c r="B3" s="194" t="s">
        <v>2</v>
      </c>
      <c r="C3" s="195"/>
      <c r="D3" s="195"/>
      <c r="E3" s="195"/>
      <c r="F3" s="195"/>
      <c r="G3" s="195"/>
      <c r="H3" s="195"/>
      <c r="I3" s="196"/>
    </row>
    <row r="4" spans="1:12" ht="35.25" customHeight="1" thickTop="1" thickBot="1" x14ac:dyDescent="0.3">
      <c r="A4" s="190"/>
      <c r="B4" s="20" t="s">
        <v>113</v>
      </c>
      <c r="C4" s="57" t="s">
        <v>12</v>
      </c>
      <c r="D4" s="57" t="s">
        <v>114</v>
      </c>
      <c r="E4" s="56" t="s">
        <v>13</v>
      </c>
      <c r="F4" s="20" t="s">
        <v>14</v>
      </c>
      <c r="G4" s="57" t="s">
        <v>115</v>
      </c>
      <c r="H4" s="57" t="s">
        <v>15</v>
      </c>
      <c r="I4" s="57" t="s">
        <v>8</v>
      </c>
    </row>
    <row r="5" spans="1:12" ht="15" customHeight="1" thickTop="1" thickBot="1" x14ac:dyDescent="0.3">
      <c r="A5" s="21" t="s">
        <v>16</v>
      </c>
      <c r="B5" s="22"/>
      <c r="C5" s="22"/>
      <c r="D5" s="22"/>
      <c r="E5" s="22"/>
      <c r="F5" s="22"/>
      <c r="G5" s="22"/>
      <c r="H5" s="22"/>
      <c r="I5" s="23"/>
    </row>
    <row r="6" spans="1:12" ht="16.5" thickTop="1" thickBot="1" x14ac:dyDescent="0.3">
      <c r="A6" s="24" t="s">
        <v>17</v>
      </c>
      <c r="B6" s="101">
        <f>SUMIF(HK!A:A,"012*",HK!C:C)-SUMIF(HK!A:A,"012*",HK!D:D)</f>
        <v>0</v>
      </c>
      <c r="C6" s="101">
        <f>SUMIF(HK!A:A,"013*",HK!C:C)-SUMIF(HK!A:A,"013*",HK!D:D)</f>
        <v>25480.799999999999</v>
      </c>
      <c r="D6" s="101">
        <f>SUMIF(HK!A:A,"014*",HK!C:C)-SUMIF(HK!A:A,"014*",HK!D:D)</f>
        <v>0</v>
      </c>
      <c r="E6" s="101">
        <f>SUMIF(HK!A:A,"015*",HK!C:C)-SUMIF(HK!A:A,"015*",HK!D:D)</f>
        <v>0</v>
      </c>
      <c r="F6" s="101">
        <f>SUMIF(HK!A:A,"019*",HK!C:C)-SUMIF(HK!A:A,"019*",HK!D:D)</f>
        <v>0</v>
      </c>
      <c r="G6" s="101">
        <f>SUMIF(HK!A:A,"041*",HK!C:C)-SUMIF(HK!A:A,"041*",HK!D:D)</f>
        <v>0</v>
      </c>
      <c r="H6" s="101">
        <f>SUMIF(HK!A:A,"051*",HK!C:C)-SUMIF(HK!A:A,"051*",HK!D:D)</f>
        <v>0</v>
      </c>
      <c r="I6" s="86">
        <f>SUM(B6:H6)</f>
        <v>25480.799999999999</v>
      </c>
      <c r="J6" s="71"/>
      <c r="K6" s="87"/>
      <c r="L6" s="71"/>
    </row>
    <row r="7" spans="1:12" ht="25.5" customHeight="1" thickBot="1" x14ac:dyDescent="0.3">
      <c r="A7" s="10" t="s">
        <v>18</v>
      </c>
      <c r="B7" s="67"/>
      <c r="C7" s="101"/>
      <c r="D7" s="101"/>
      <c r="E7" s="101"/>
      <c r="F7" s="101"/>
      <c r="G7" s="101"/>
      <c r="H7" s="101"/>
      <c r="I7" s="86">
        <f>SUM(B7:H7)</f>
        <v>0</v>
      </c>
      <c r="J7" s="71"/>
      <c r="K7" s="71"/>
      <c r="L7" s="71"/>
    </row>
    <row r="8" spans="1:12" ht="15" customHeight="1" thickBot="1" x14ac:dyDescent="0.3">
      <c r="A8" s="10" t="s">
        <v>19</v>
      </c>
      <c r="B8" s="67"/>
      <c r="C8" s="67"/>
      <c r="D8" s="67"/>
      <c r="E8" s="67"/>
      <c r="F8" s="68"/>
      <c r="G8" s="67"/>
      <c r="H8" s="67"/>
      <c r="I8" s="86">
        <f t="shared" ref="I8:I9" si="0">SUM(B8:H8)</f>
        <v>0</v>
      </c>
      <c r="J8" s="71"/>
      <c r="K8" s="71"/>
      <c r="L8" s="71"/>
    </row>
    <row r="9" spans="1:12" ht="23.25" customHeight="1" thickBot="1" x14ac:dyDescent="0.3">
      <c r="A9" s="10" t="s">
        <v>20</v>
      </c>
      <c r="B9" s="67"/>
      <c r="C9" s="101"/>
      <c r="D9" s="101"/>
      <c r="E9" s="101"/>
      <c r="F9" s="101"/>
      <c r="G9" s="101"/>
      <c r="H9" s="101"/>
      <c r="I9" s="86">
        <f t="shared" si="0"/>
        <v>0</v>
      </c>
      <c r="J9" s="71"/>
      <c r="K9" s="71"/>
      <c r="L9" s="71"/>
    </row>
    <row r="10" spans="1:12" ht="15.75" thickBot="1" x14ac:dyDescent="0.3">
      <c r="A10" s="18" t="s">
        <v>21</v>
      </c>
      <c r="B10" s="101">
        <f>SUMIF(HK!A:A,"012*",HK!K:K)-SUMIF(HK!A:A,"012*",HK!L:L)</f>
        <v>0</v>
      </c>
      <c r="C10" s="101">
        <f>SUMIF(HK!A:A,"013*",HK!K:K)-SUMIF(HK!A:A,"013*",HK!L:L)</f>
        <v>25980.799999999999</v>
      </c>
      <c r="D10" s="101">
        <f>SUMIF(HK!A:A,"014*",HK!K:K)-SUMIF(HK!A:A,"014*",HK!L:L)</f>
        <v>0</v>
      </c>
      <c r="E10" s="101">
        <f>SUMIF(HK!A:A,"015*",HK!K:K)-SUMIF(HK!A:A,"015*",HK!L:L)</f>
        <v>0</v>
      </c>
      <c r="F10" s="101">
        <f>SUMIF(HK!A:A,"019*",HK!K:K)-SUMIF(HK!A:A,"019*",HK!L:L)</f>
        <v>0</v>
      </c>
      <c r="G10" s="101">
        <f>SUMIF(HK!A:A,"041*",HK!K:K)-SUMIF(HK!A:A,"041*",HK!L:L)</f>
        <v>0</v>
      </c>
      <c r="H10" s="101">
        <f>SUMIF(HK!A:A,"051*",HK!K:K)-SUMIF(HK!A:A,"051*",HK!L:L)</f>
        <v>0</v>
      </c>
      <c r="I10" s="88">
        <f>I6+I7-I8+I9</f>
        <v>25480.799999999999</v>
      </c>
      <c r="J10" s="71"/>
      <c r="K10" s="87"/>
      <c r="L10" s="71"/>
    </row>
    <row r="11" spans="1:12" ht="15" customHeight="1" thickTop="1" thickBot="1" x14ac:dyDescent="0.3">
      <c r="A11" s="21" t="s">
        <v>22</v>
      </c>
      <c r="B11" s="102"/>
      <c r="C11" s="102"/>
      <c r="D11" s="103"/>
      <c r="E11" s="102"/>
      <c r="F11" s="102"/>
      <c r="G11" s="102"/>
      <c r="H11" s="102"/>
      <c r="I11" s="90"/>
      <c r="J11" s="71"/>
      <c r="K11" s="71"/>
      <c r="L11" s="71"/>
    </row>
    <row r="12" spans="1:12" ht="16.5" thickTop="1" thickBot="1" x14ac:dyDescent="0.3">
      <c r="A12" s="24" t="s">
        <v>23</v>
      </c>
      <c r="B12" s="101">
        <f>SUMIF(HK!A:A,"071*",HK!D:D)-SUMIF(HK!A:A,"071*",HK!C:C)</f>
        <v>0</v>
      </c>
      <c r="C12" s="101">
        <f>SUMIF(HK!A:A,"073*",HK!D:D)-SUMIF(HK!A:A,"073*",HK!C:C)</f>
        <v>17519.2</v>
      </c>
      <c r="D12" s="104">
        <f>SUMIF(HK!A:A,"074*",HK!D:D)-SUMIF(HK!A:A,"074*",HK!C:C)</f>
        <v>0</v>
      </c>
      <c r="E12" s="101">
        <f>SUMIF(HK!A:A,"075*",HK!D:D)-SUMIF(HK!A:A,"075*",HK!C:C)</f>
        <v>0</v>
      </c>
      <c r="F12" s="101">
        <f>SUMIF(HK!A:A,"079*",HK!D:D)-SUMIF(HK!A:A,"079*",HK!C:C)</f>
        <v>0</v>
      </c>
      <c r="G12" s="105"/>
      <c r="H12" s="105"/>
      <c r="I12" s="86">
        <f>SUM(B12:H12)</f>
        <v>17519.2</v>
      </c>
      <c r="J12" s="71"/>
      <c r="K12" s="87"/>
      <c r="L12" s="71"/>
    </row>
    <row r="13" spans="1:12" ht="22.5" customHeight="1" thickBot="1" x14ac:dyDescent="0.3">
      <c r="A13" s="10" t="s">
        <v>18</v>
      </c>
      <c r="B13" s="67"/>
      <c r="C13" s="101"/>
      <c r="D13" s="101"/>
      <c r="E13" s="101"/>
      <c r="F13" s="101"/>
      <c r="G13" s="91"/>
      <c r="H13" s="91"/>
      <c r="I13" s="86">
        <f t="shared" ref="I13:I14" si="1">SUM(B13:H13)</f>
        <v>0</v>
      </c>
      <c r="J13" s="71"/>
      <c r="K13" s="71"/>
      <c r="L13" s="71"/>
    </row>
    <row r="14" spans="1:12" ht="21.75" customHeight="1" thickBot="1" x14ac:dyDescent="0.3">
      <c r="A14" s="10" t="s">
        <v>19</v>
      </c>
      <c r="B14" s="101"/>
      <c r="C14" s="101"/>
      <c r="D14" s="101"/>
      <c r="E14" s="101"/>
      <c r="F14" s="101"/>
      <c r="G14" s="91"/>
      <c r="H14" s="91"/>
      <c r="I14" s="86">
        <f t="shared" si="1"/>
        <v>0</v>
      </c>
      <c r="J14" s="71"/>
      <c r="K14" s="71"/>
      <c r="L14" s="71"/>
    </row>
    <row r="15" spans="1:12" ht="21.75" customHeight="1" thickBot="1" x14ac:dyDescent="0.3">
      <c r="A15" s="46" t="s">
        <v>20</v>
      </c>
      <c r="B15" s="101"/>
      <c r="C15" s="101"/>
      <c r="D15" s="101"/>
      <c r="E15" s="101"/>
      <c r="F15" s="101"/>
      <c r="G15" s="175"/>
      <c r="H15" s="176"/>
      <c r="I15" s="177"/>
      <c r="J15" s="71"/>
      <c r="K15" s="71"/>
      <c r="L15" s="71"/>
    </row>
    <row r="16" spans="1:12" ht="15.75" thickBot="1" x14ac:dyDescent="0.3">
      <c r="A16" s="18" t="s">
        <v>21</v>
      </c>
      <c r="B16" s="101">
        <f>SUMIF(HK!A:A,"071*",HK!L:L)-SUMIF(HK!A:A,"071*",HK!K:K)</f>
        <v>0</v>
      </c>
      <c r="C16" s="101">
        <f>SUMIF(HK!A:A,"073*",HK!L:L)-SUMIF(HK!A:A,"073*",HK!K:K)</f>
        <v>24014.400000000001</v>
      </c>
      <c r="D16" s="101">
        <f>SUMIF(HK!A:A,"074*",HK!L:L)-SUMIF(HK!A:A,"074*",HK!K:K)</f>
        <v>0</v>
      </c>
      <c r="E16" s="101">
        <f>SUMIF(HK!A:A,"075*",HK!L:L)-SUMIF(HK!A:A,"075*",HK!K:K)</f>
        <v>0</v>
      </c>
      <c r="F16" s="101">
        <f>SUMIF(HK!A:A,"079*",HK!L:L)-SUMIF(HK!A:A,"079*",HK!K:K)</f>
        <v>0</v>
      </c>
      <c r="G16" s="92"/>
      <c r="H16" s="92"/>
      <c r="I16" s="88">
        <f>I12+I13-I14</f>
        <v>17519.2</v>
      </c>
      <c r="J16" s="71"/>
      <c r="K16" s="87"/>
      <c r="L16" s="71"/>
    </row>
    <row r="17" spans="1:13" ht="15" customHeight="1" thickTop="1" thickBot="1" x14ac:dyDescent="0.3">
      <c r="A17" s="21" t="s">
        <v>24</v>
      </c>
      <c r="B17" s="102"/>
      <c r="C17" s="102"/>
      <c r="D17" s="102"/>
      <c r="E17" s="102"/>
      <c r="F17" s="102"/>
      <c r="G17" s="102"/>
      <c r="H17" s="102"/>
      <c r="I17" s="90"/>
      <c r="J17" s="71"/>
      <c r="K17" s="71"/>
      <c r="L17" s="71"/>
    </row>
    <row r="18" spans="1:13" ht="16.5" thickTop="1" thickBot="1" x14ac:dyDescent="0.3">
      <c r="A18" s="24" t="s">
        <v>23</v>
      </c>
      <c r="B18" s="101"/>
      <c r="C18" s="101"/>
      <c r="D18" s="101"/>
      <c r="E18" s="101"/>
      <c r="F18" s="101"/>
      <c r="G18" s="101">
        <f>SUMIF(HK!A:A,"093*",HK!D:D)-SUMIF(HK!A:A,"093*",HK!C:C)</f>
        <v>0</v>
      </c>
      <c r="H18" s="101">
        <f>SUMIF(SUAM!C:C,"010",SUAM!E:E)</f>
        <v>0</v>
      </c>
      <c r="I18" s="86">
        <f>SUM(B18:H18)</f>
        <v>0</v>
      </c>
      <c r="J18" s="71"/>
      <c r="K18" s="87"/>
      <c r="L18" s="93"/>
      <c r="M18" s="59"/>
    </row>
    <row r="19" spans="1:13" ht="15" customHeight="1" thickBot="1" x14ac:dyDescent="0.3">
      <c r="A19" s="10" t="s">
        <v>18</v>
      </c>
      <c r="B19" s="67"/>
      <c r="C19" s="67"/>
      <c r="D19" s="67"/>
      <c r="E19" s="67"/>
      <c r="F19" s="67"/>
      <c r="G19" s="67"/>
      <c r="H19" s="67"/>
      <c r="I19" s="86">
        <f t="shared" ref="I19:I20" si="2">SUM(B19:H19)</f>
        <v>0</v>
      </c>
      <c r="J19" s="71"/>
      <c r="K19" s="94"/>
      <c r="L19" s="71"/>
    </row>
    <row r="20" spans="1:13" ht="15" customHeight="1" thickBot="1" x14ac:dyDescent="0.3">
      <c r="A20" s="10" t="s">
        <v>19</v>
      </c>
      <c r="B20" s="67"/>
      <c r="C20" s="67"/>
      <c r="D20" s="67"/>
      <c r="E20" s="67"/>
      <c r="F20" s="67"/>
      <c r="G20" s="67"/>
      <c r="H20" s="67"/>
      <c r="I20" s="86">
        <f t="shared" si="2"/>
        <v>0</v>
      </c>
      <c r="J20" s="71"/>
      <c r="K20" s="94"/>
      <c r="L20" s="71"/>
    </row>
    <row r="21" spans="1:13" ht="15" customHeight="1" thickBot="1" x14ac:dyDescent="0.3">
      <c r="A21" s="46" t="s">
        <v>20</v>
      </c>
      <c r="B21" s="67"/>
      <c r="C21" s="67"/>
      <c r="D21" s="67"/>
      <c r="E21" s="67"/>
      <c r="F21" s="67"/>
      <c r="G21" s="67"/>
      <c r="H21" s="67"/>
      <c r="I21" s="178"/>
      <c r="J21" s="71"/>
      <c r="K21" s="94"/>
      <c r="L21" s="71"/>
    </row>
    <row r="22" spans="1:13" ht="15.75" thickBot="1" x14ac:dyDescent="0.3">
      <c r="A22" s="18" t="s">
        <v>21</v>
      </c>
      <c r="B22" s="101"/>
      <c r="C22" s="101"/>
      <c r="D22" s="101"/>
      <c r="E22" s="101"/>
      <c r="F22" s="101"/>
      <c r="G22" s="101">
        <f>SUMIF(HK!A:A,"093*",HK!L:L)-SUMIF(HK!A:A,"093*",HK!K:K)</f>
        <v>0</v>
      </c>
      <c r="H22" s="101">
        <f>SUMIF(SUA!C:C,"010",SUA!E:E)</f>
        <v>0</v>
      </c>
      <c r="I22" s="88">
        <f>I18+I19-I20</f>
        <v>0</v>
      </c>
      <c r="J22" s="71"/>
      <c r="K22" s="87"/>
      <c r="L22" s="93"/>
      <c r="M22" s="59"/>
    </row>
    <row r="23" spans="1:13" ht="15" customHeight="1" thickTop="1" thickBot="1" x14ac:dyDescent="0.3">
      <c r="A23" s="21" t="s">
        <v>25</v>
      </c>
      <c r="B23" s="102"/>
      <c r="C23" s="102"/>
      <c r="D23" s="102"/>
      <c r="E23" s="102"/>
      <c r="F23" s="102"/>
      <c r="G23" s="102"/>
      <c r="H23" s="102"/>
      <c r="I23" s="90"/>
      <c r="J23" s="71"/>
      <c r="K23" s="71"/>
      <c r="L23" s="71"/>
    </row>
    <row r="24" spans="1:13" ht="15" customHeight="1" thickTop="1" thickBot="1" x14ac:dyDescent="0.3">
      <c r="A24" s="24" t="s">
        <v>23</v>
      </c>
      <c r="B24" s="91"/>
      <c r="C24" s="91"/>
      <c r="D24" s="91"/>
      <c r="E24" s="91"/>
      <c r="F24" s="91"/>
      <c r="G24" s="91"/>
      <c r="H24" s="91"/>
      <c r="I24" s="86">
        <f>I6-I12-I18</f>
        <v>7961.5999999999985</v>
      </c>
      <c r="J24" s="71"/>
      <c r="K24" s="71"/>
      <c r="L24" s="71"/>
    </row>
    <row r="25" spans="1:13" ht="15" customHeight="1" thickBot="1" x14ac:dyDescent="0.3">
      <c r="A25" s="18" t="s">
        <v>21</v>
      </c>
      <c r="B25" s="92"/>
      <c r="C25" s="92"/>
      <c r="D25" s="92"/>
      <c r="E25" s="92"/>
      <c r="F25" s="92"/>
      <c r="G25" s="92"/>
      <c r="H25" s="92"/>
      <c r="I25" s="88">
        <f>I10-I16-I22</f>
        <v>7961.5999999999985</v>
      </c>
      <c r="J25" s="71"/>
      <c r="K25" s="71"/>
      <c r="L25" s="71"/>
    </row>
    <row r="26" spans="1:13" ht="15.75" thickTop="1" x14ac:dyDescent="0.25">
      <c r="A26" s="25"/>
      <c r="B26" s="95"/>
      <c r="C26" s="95"/>
      <c r="D26" s="95"/>
      <c r="E26" s="95"/>
      <c r="F26" s="95"/>
      <c r="G26" s="95"/>
      <c r="H26" s="95"/>
      <c r="I26" s="95"/>
      <c r="J26" s="71"/>
      <c r="K26" s="71"/>
      <c r="L26" s="71"/>
    </row>
    <row r="27" spans="1:13" x14ac:dyDescent="0.25">
      <c r="A27" s="26"/>
      <c r="B27" s="96"/>
      <c r="C27" s="96"/>
      <c r="D27" s="96"/>
      <c r="E27" s="96"/>
      <c r="F27" s="96"/>
      <c r="G27" s="96"/>
      <c r="H27" s="96"/>
      <c r="I27" s="96"/>
      <c r="J27" s="71"/>
      <c r="K27" s="71"/>
      <c r="L27" s="71"/>
    </row>
    <row r="28" spans="1:13" x14ac:dyDescent="0.25">
      <c r="A28" s="26" t="s">
        <v>9</v>
      </c>
      <c r="B28" s="96"/>
      <c r="C28" s="96"/>
      <c r="D28" s="96"/>
      <c r="E28" s="96"/>
      <c r="F28" s="96"/>
      <c r="G28" s="96"/>
      <c r="H28" s="96"/>
      <c r="I28" s="96"/>
      <c r="J28" s="71"/>
      <c r="K28" s="71"/>
      <c r="L28" s="71"/>
    </row>
    <row r="29" spans="1:13" ht="15.75" thickBot="1" x14ac:dyDescent="0.3">
      <c r="A29" s="25"/>
      <c r="B29" s="95"/>
      <c r="C29" s="95"/>
      <c r="D29" s="95"/>
      <c r="E29" s="95"/>
      <c r="F29" s="95"/>
      <c r="G29" s="95"/>
      <c r="H29" s="95"/>
      <c r="I29" s="96"/>
      <c r="J29" s="71"/>
      <c r="K29" s="71"/>
      <c r="L29" s="71"/>
    </row>
    <row r="30" spans="1:13" ht="15" customHeight="1" thickTop="1" thickBot="1" x14ac:dyDescent="0.3">
      <c r="A30" s="189" t="s">
        <v>11</v>
      </c>
      <c r="B30" s="191" t="s">
        <v>3</v>
      </c>
      <c r="C30" s="192"/>
      <c r="D30" s="192"/>
      <c r="E30" s="192"/>
      <c r="F30" s="192"/>
      <c r="G30" s="192"/>
      <c r="H30" s="192"/>
      <c r="I30" s="193"/>
      <c r="J30" s="71"/>
      <c r="K30" s="71"/>
      <c r="L30" s="71"/>
    </row>
    <row r="31" spans="1:13" ht="35.25" thickTop="1" thickBot="1" x14ac:dyDescent="0.3">
      <c r="A31" s="190"/>
      <c r="B31" s="97" t="s">
        <v>113</v>
      </c>
      <c r="C31" s="98" t="s">
        <v>12</v>
      </c>
      <c r="D31" s="98" t="s">
        <v>114</v>
      </c>
      <c r="E31" s="99" t="s">
        <v>13</v>
      </c>
      <c r="F31" s="97" t="s">
        <v>14</v>
      </c>
      <c r="G31" s="98" t="s">
        <v>115</v>
      </c>
      <c r="H31" s="98" t="s">
        <v>15</v>
      </c>
      <c r="I31" s="98" t="s">
        <v>8</v>
      </c>
      <c r="J31" s="71"/>
      <c r="K31" s="71"/>
      <c r="L31" s="71"/>
    </row>
    <row r="32" spans="1:13" ht="15" customHeight="1" thickTop="1" thickBot="1" x14ac:dyDescent="0.3">
      <c r="A32" s="21" t="s">
        <v>16</v>
      </c>
      <c r="B32" s="89"/>
      <c r="C32" s="89"/>
      <c r="D32" s="89"/>
      <c r="E32" s="89"/>
      <c r="F32" s="89"/>
      <c r="G32" s="89"/>
      <c r="H32" s="89"/>
      <c r="I32" s="90"/>
      <c r="J32" s="71"/>
      <c r="K32" s="71"/>
      <c r="L32" s="71"/>
    </row>
    <row r="33" spans="1:13" ht="16.5" thickTop="1" thickBot="1" x14ac:dyDescent="0.3">
      <c r="A33" s="24" t="s">
        <v>17</v>
      </c>
      <c r="B33" s="101">
        <f>SUMIF(HKM!A:A,"012*",HKM!C:C)-SUMIF(HKM!A:A,"012*",HKM!D:D)</f>
        <v>0</v>
      </c>
      <c r="C33" s="101">
        <f>SUMIF(HKM!A:A,"013*",HKM!C:C)-SUMIF(HKM!A:A,"013*",HKM!D:D)</f>
        <v>25480.799999999999</v>
      </c>
      <c r="D33" s="101">
        <f>SUMIF(HKM!A:A,"014*",HKM!C:C)-SUMIF(HKM!A:A,"014*",HKM!D:D)</f>
        <v>0</v>
      </c>
      <c r="E33" s="101">
        <f>SUMIF(HKM!A:A,"015*",HKM!C:C)-SUMIF(HKM!A:A,"015*",HKM!D:D)</f>
        <v>0</v>
      </c>
      <c r="F33" s="101">
        <f>SUMIF(HKM!A:A,"019*",HKM!C:C)-SUMIF(HKM!A:A,"019*",HKM!D:D)</f>
        <v>0</v>
      </c>
      <c r="G33" s="101">
        <f>SUMIF(HKM!A:A,"041*",HKM!C:C)-SUMIF(HKM!A:A,"041*",HKM!D:D)</f>
        <v>0</v>
      </c>
      <c r="H33" s="101">
        <f>SUMIF(HKM!A:A,"051*",HKM!C:C)-SUMIF(HKM!A:A,"051*",HKM!D:D)</f>
        <v>0</v>
      </c>
      <c r="I33" s="86">
        <f>SUM(B33:H33)</f>
        <v>25480.799999999999</v>
      </c>
      <c r="J33" s="71"/>
      <c r="K33" s="87"/>
      <c r="L33" s="71"/>
    </row>
    <row r="34" spans="1:13" ht="15" customHeight="1" thickBot="1" x14ac:dyDescent="0.3">
      <c r="A34" s="10" t="s">
        <v>18</v>
      </c>
      <c r="B34" s="67"/>
      <c r="C34" s="67"/>
      <c r="D34" s="67"/>
      <c r="E34" s="67"/>
      <c r="F34" s="68"/>
      <c r="G34" s="67"/>
      <c r="H34" s="67"/>
      <c r="I34" s="86">
        <f>SUM(B34:H34)</f>
        <v>0</v>
      </c>
      <c r="J34" s="71"/>
      <c r="K34" s="71"/>
      <c r="L34" s="71"/>
    </row>
    <row r="35" spans="1:13" ht="15" customHeight="1" thickBot="1" x14ac:dyDescent="0.3">
      <c r="A35" s="10" t="s">
        <v>19</v>
      </c>
      <c r="B35" s="67"/>
      <c r="C35" s="67"/>
      <c r="D35" s="67"/>
      <c r="E35" s="67"/>
      <c r="F35" s="68"/>
      <c r="G35" s="67"/>
      <c r="H35" s="67"/>
      <c r="I35" s="86">
        <f t="shared" ref="I35:I36" si="3">SUM(B35:H35)</f>
        <v>0</v>
      </c>
      <c r="J35" s="71"/>
      <c r="K35" s="71"/>
      <c r="L35" s="71"/>
    </row>
    <row r="36" spans="1:13" ht="15" customHeight="1" thickBot="1" x14ac:dyDescent="0.3">
      <c r="A36" s="10" t="s">
        <v>20</v>
      </c>
      <c r="B36" s="67"/>
      <c r="C36" s="67"/>
      <c r="D36" s="67"/>
      <c r="E36" s="67"/>
      <c r="F36" s="68"/>
      <c r="G36" s="67"/>
      <c r="H36" s="67"/>
      <c r="I36" s="86">
        <f t="shared" si="3"/>
        <v>0</v>
      </c>
      <c r="J36" s="71"/>
      <c r="K36" s="71"/>
      <c r="L36" s="71"/>
    </row>
    <row r="37" spans="1:13" ht="15.75" thickBot="1" x14ac:dyDescent="0.3">
      <c r="A37" s="18" t="s">
        <v>21</v>
      </c>
      <c r="B37" s="101">
        <f>SUMIF(HKM!A:A,"012*",HKM!K:K)-SUMIF(HKM!A:A,"012*",HKM!L:L)</f>
        <v>0</v>
      </c>
      <c r="C37" s="101">
        <f>SUMIF(HKM!A:A,"013*",HKM!K:K)-SUMIF(HKM!A:A,"013*",HKM!L:L)</f>
        <v>25480.799999999999</v>
      </c>
      <c r="D37" s="101">
        <f>SUMIF(HKM!A:A,"014*",HKM!K:K)-SUMIF(HKM!A:A,"014*",HKM!L:L)</f>
        <v>0</v>
      </c>
      <c r="E37" s="101">
        <f>SUMIF(HKM!A:A,"015*",HKM!K:K)-SUMIF(HKM!A:A,"015*",HKM!L:L)</f>
        <v>0</v>
      </c>
      <c r="F37" s="101">
        <f>SUMIF(HKM!A:A,"019*",HKM!K:K)-SUMIF(HKM!A:A,"019*",HKM!L:L)</f>
        <v>0</v>
      </c>
      <c r="G37" s="101">
        <f>SUMIF(HKM!A:A,"041*",HKM!K:K)-SUMIF(HKM!A:A,"041*",HKM!L:L)</f>
        <v>0</v>
      </c>
      <c r="H37" s="101">
        <f>SUMIF(HKM!A:A,"051*",HKM!K:K)-SUMIF(HKM!A:A,"051*",HKM!L:L)</f>
        <v>0</v>
      </c>
      <c r="I37" s="88">
        <f>I33+I34-I35+I36</f>
        <v>25480.799999999999</v>
      </c>
      <c r="J37" s="71"/>
      <c r="K37" s="87"/>
      <c r="L37" s="71"/>
    </row>
    <row r="38" spans="1:13" ht="15" customHeight="1" thickTop="1" thickBot="1" x14ac:dyDescent="0.3">
      <c r="A38" s="21" t="s">
        <v>22</v>
      </c>
      <c r="B38" s="106"/>
      <c r="C38" s="106"/>
      <c r="D38" s="106"/>
      <c r="E38" s="106"/>
      <c r="F38" s="106"/>
      <c r="G38" s="106"/>
      <c r="H38" s="106"/>
      <c r="I38" s="90"/>
      <c r="J38" s="71"/>
      <c r="K38" s="71"/>
      <c r="L38" s="71"/>
    </row>
    <row r="39" spans="1:13" ht="16.5" thickTop="1" thickBot="1" x14ac:dyDescent="0.3">
      <c r="A39" s="24" t="s">
        <v>23</v>
      </c>
      <c r="B39" s="101">
        <f>SUMIF(HKM!A:A,"071*",HKM!D:D)-SUMIF(HKM!A:A,"071*",HKM!C:C)</f>
        <v>0</v>
      </c>
      <c r="C39" s="101">
        <f>SUMIF(HKM!A:A,"073*",HKM!D:D)-SUMIF(HKM!A:A,"073*",HKM!C:C)</f>
        <v>11149</v>
      </c>
      <c r="D39" s="101">
        <f>SUMIF(HKM!A:A,"074*",HKM!D:D)-SUMIF(HKM!A:A,"074*",HKM!C:C)</f>
        <v>0</v>
      </c>
      <c r="E39" s="101">
        <f>SUMIF(HKM!A:A,"075*",HKM!D:D)-SUMIF(HKM!A:A,"075*",HKM!C:C)</f>
        <v>0</v>
      </c>
      <c r="F39" s="101">
        <f>SUMIF(HKM!A:A,"079*",HKM!D:D)-SUMIF(HKM!A:A,"079*",HKM!C:C)</f>
        <v>0</v>
      </c>
      <c r="G39" s="101"/>
      <c r="H39" s="101"/>
      <c r="I39" s="86">
        <f>SUM(B39:H39)</f>
        <v>11149</v>
      </c>
      <c r="J39" s="71"/>
      <c r="K39" s="87"/>
      <c r="L39" s="71"/>
    </row>
    <row r="40" spans="1:13" ht="15" customHeight="1" thickBot="1" x14ac:dyDescent="0.3">
      <c r="A40" s="10" t="s">
        <v>18</v>
      </c>
      <c r="B40" s="67"/>
      <c r="C40" s="67"/>
      <c r="D40" s="67"/>
      <c r="E40" s="67"/>
      <c r="F40" s="67"/>
      <c r="G40" s="67"/>
      <c r="H40" s="67"/>
      <c r="I40" s="86">
        <f t="shared" ref="I40:I41" si="4">SUM(B40:H40)</f>
        <v>0</v>
      </c>
      <c r="J40" s="71"/>
      <c r="K40" s="71"/>
      <c r="L40" s="71"/>
    </row>
    <row r="41" spans="1:13" ht="15" customHeight="1" thickBot="1" x14ac:dyDescent="0.3">
      <c r="A41" s="48" t="s">
        <v>19</v>
      </c>
      <c r="B41" s="179"/>
      <c r="C41" s="179"/>
      <c r="D41" s="179"/>
      <c r="E41" s="179"/>
      <c r="F41" s="179"/>
      <c r="G41" s="179"/>
      <c r="H41" s="179"/>
      <c r="I41" s="174">
        <f t="shared" si="4"/>
        <v>0</v>
      </c>
      <c r="J41" s="71"/>
      <c r="K41" s="71"/>
      <c r="L41" s="71"/>
    </row>
    <row r="42" spans="1:13" s="72" customFormat="1" ht="15" customHeight="1" thickBot="1" x14ac:dyDescent="0.3">
      <c r="A42" s="182" t="s">
        <v>20</v>
      </c>
      <c r="B42" s="181"/>
      <c r="C42" s="181"/>
      <c r="D42" s="181"/>
      <c r="E42" s="181"/>
      <c r="F42" s="181"/>
      <c r="G42" s="181"/>
      <c r="H42" s="181"/>
      <c r="I42" s="175"/>
      <c r="J42" s="180"/>
      <c r="K42" s="180"/>
      <c r="L42" s="180"/>
    </row>
    <row r="43" spans="1:13" ht="15.75" thickBot="1" x14ac:dyDescent="0.3">
      <c r="A43" s="18" t="s">
        <v>21</v>
      </c>
      <c r="B43" s="101">
        <f>SUMIF(HKM!A:A,"071*",HKM!L:L)-SUMIF(HKM!A:A,"071*",HKM!K:K)</f>
        <v>0</v>
      </c>
      <c r="C43" s="101">
        <f>SUMIF(HKM!A:A,"073*",HKM!L:L)-SUMIF(HKM!A:A,"073*",HKM!K:K)</f>
        <v>17519.2</v>
      </c>
      <c r="D43" s="101">
        <f>SUMIF(HKM!A:A,"074*",HKM!L:L)-SUMIF(HKM!A:A,"074*",HKM!K:K)</f>
        <v>0</v>
      </c>
      <c r="E43" s="101">
        <f>SUMIF(HKM!A:A,"075*",HKM!L:L)-SUMIF(HKM!A:A,"075*",HKM!K:K)</f>
        <v>0</v>
      </c>
      <c r="F43" s="101">
        <f>SUMIF(HKM!A:A,"079*",HKM!L:L)-SUMIF(HKM!A:A,"079*",HKM!K:K)</f>
        <v>0</v>
      </c>
      <c r="G43" s="70"/>
      <c r="H43" s="70"/>
      <c r="I43" s="88">
        <f>I39+I40-I41</f>
        <v>11149</v>
      </c>
      <c r="J43" s="71"/>
      <c r="K43" s="87"/>
      <c r="L43" s="71"/>
    </row>
    <row r="44" spans="1:13" ht="15" customHeight="1" thickTop="1" thickBot="1" x14ac:dyDescent="0.3">
      <c r="A44" s="21" t="s">
        <v>24</v>
      </c>
      <c r="B44" s="106"/>
      <c r="C44" s="106"/>
      <c r="D44" s="106"/>
      <c r="E44" s="106"/>
      <c r="F44" s="106"/>
      <c r="G44" s="106"/>
      <c r="H44" s="106"/>
      <c r="I44" s="90"/>
      <c r="J44" s="71"/>
      <c r="K44" s="71"/>
      <c r="L44" s="71"/>
    </row>
    <row r="45" spans="1:13" ht="16.5" thickTop="1" thickBot="1" x14ac:dyDescent="0.3">
      <c r="A45" s="24" t="s">
        <v>23</v>
      </c>
      <c r="B45" s="101"/>
      <c r="C45" s="101"/>
      <c r="D45" s="101"/>
      <c r="E45" s="101"/>
      <c r="F45" s="101"/>
      <c r="G45" s="101">
        <f>SUMIF(HKM!A:A,"093*",HKM!D:D)-SUMIF(HKM!A:A,"093*",HKM!C:C)</f>
        <v>0</v>
      </c>
      <c r="H45" s="101"/>
      <c r="I45" s="86">
        <f>SUM(B45:H45)</f>
        <v>0</v>
      </c>
      <c r="J45" s="71"/>
      <c r="K45" s="87"/>
      <c r="L45" s="100"/>
      <c r="M45" s="59"/>
    </row>
    <row r="46" spans="1:13" ht="15" customHeight="1" thickBot="1" x14ac:dyDescent="0.3">
      <c r="A46" s="10" t="s">
        <v>18</v>
      </c>
      <c r="B46" s="67"/>
      <c r="C46" s="67"/>
      <c r="D46" s="67"/>
      <c r="E46" s="67"/>
      <c r="F46" s="67"/>
      <c r="G46" s="67"/>
      <c r="H46" s="67"/>
      <c r="I46" s="86">
        <f t="shared" ref="I46:I47" si="5">SUM(B46:H46)</f>
        <v>0</v>
      </c>
      <c r="J46" s="71"/>
      <c r="K46" s="94"/>
      <c r="L46" s="71"/>
    </row>
    <row r="47" spans="1:13" ht="15" customHeight="1" thickBot="1" x14ac:dyDescent="0.3">
      <c r="A47" s="10" t="s">
        <v>19</v>
      </c>
      <c r="B47" s="67"/>
      <c r="C47" s="67"/>
      <c r="D47" s="67"/>
      <c r="E47" s="67"/>
      <c r="F47" s="67"/>
      <c r="G47" s="67"/>
      <c r="H47" s="67"/>
      <c r="I47" s="86">
        <f t="shared" si="5"/>
        <v>0</v>
      </c>
      <c r="J47" s="71"/>
      <c r="K47" s="94"/>
      <c r="L47" s="71"/>
    </row>
    <row r="48" spans="1:13" ht="15" customHeight="1" thickBot="1" x14ac:dyDescent="0.3">
      <c r="A48" s="182" t="s">
        <v>20</v>
      </c>
      <c r="B48" s="67"/>
      <c r="C48" s="67"/>
      <c r="D48" s="67"/>
      <c r="E48" s="67"/>
      <c r="F48" s="67"/>
      <c r="G48" s="67"/>
      <c r="H48" s="67"/>
      <c r="I48" s="175"/>
      <c r="J48" s="71"/>
      <c r="K48" s="94"/>
      <c r="L48" s="71"/>
    </row>
    <row r="49" spans="1:13" ht="15.75" thickBot="1" x14ac:dyDescent="0.3">
      <c r="A49" s="18" t="s">
        <v>21</v>
      </c>
      <c r="B49" s="101"/>
      <c r="C49" s="101"/>
      <c r="D49" s="101"/>
      <c r="E49" s="101"/>
      <c r="F49" s="101"/>
      <c r="G49" s="101">
        <f>SUMIF(HKM!A:A,"093*",HKM!L:L)-SUMIF(HKM!A:A,"093*",HKM!K:K)</f>
        <v>0</v>
      </c>
      <c r="H49" s="101">
        <f>SUMIF(SUAM!C:C,"010",SUAM!E:E)</f>
        <v>0</v>
      </c>
      <c r="I49" s="88">
        <f>I45+I46-I47</f>
        <v>0</v>
      </c>
      <c r="J49" s="71"/>
      <c r="K49" s="87"/>
      <c r="L49" s="93"/>
      <c r="M49" s="59"/>
    </row>
    <row r="50" spans="1:13" ht="15" customHeight="1" thickTop="1" thickBot="1" x14ac:dyDescent="0.3">
      <c r="A50" s="21" t="s">
        <v>25</v>
      </c>
      <c r="B50" s="106"/>
      <c r="C50" s="106"/>
      <c r="D50" s="106"/>
      <c r="E50" s="106"/>
      <c r="F50" s="106"/>
      <c r="G50" s="106"/>
      <c r="H50" s="106"/>
      <c r="I50" s="90"/>
      <c r="J50" s="71"/>
      <c r="K50" s="71"/>
      <c r="L50" s="71"/>
    </row>
    <row r="51" spans="1:13" ht="15" customHeight="1" thickTop="1" thickBot="1" x14ac:dyDescent="0.3">
      <c r="A51" s="24" t="s">
        <v>23</v>
      </c>
      <c r="B51" s="67"/>
      <c r="C51" s="67"/>
      <c r="D51" s="67"/>
      <c r="E51" s="67"/>
      <c r="F51" s="67"/>
      <c r="G51" s="67"/>
      <c r="H51" s="67"/>
      <c r="I51" s="86">
        <f t="shared" ref="I51" si="6">I33-I39-I45</f>
        <v>14331.8</v>
      </c>
      <c r="J51" s="71"/>
      <c r="K51" s="71"/>
      <c r="L51" s="71"/>
    </row>
    <row r="52" spans="1:13" ht="15" customHeight="1" thickBot="1" x14ac:dyDescent="0.3">
      <c r="A52" s="18" t="s">
        <v>21</v>
      </c>
      <c r="B52" s="70"/>
      <c r="C52" s="70"/>
      <c r="D52" s="70"/>
      <c r="E52" s="70"/>
      <c r="F52" s="70"/>
      <c r="G52" s="70"/>
      <c r="H52" s="70"/>
      <c r="I52" s="88">
        <f t="shared" ref="I52" si="7">I37-I43-I49</f>
        <v>14331.8</v>
      </c>
      <c r="J52" s="71"/>
      <c r="K52" s="71"/>
      <c r="L52" s="71"/>
    </row>
    <row r="53" spans="1:13" ht="15.75" thickTop="1" x14ac:dyDescent="0.2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topLeftCell="A43" workbookViewId="0">
      <selection activeCell="G20" sqref="G20"/>
    </sheetView>
  </sheetViews>
  <sheetFormatPr defaultColWidth="9.140625" defaultRowHeight="15" x14ac:dyDescent="0.25"/>
  <cols>
    <col min="1" max="1" width="8.28515625" style="77" bestFit="1" customWidth="1"/>
    <col min="2" max="2" width="63.5703125" style="77" bestFit="1" customWidth="1"/>
    <col min="3" max="3" width="4.42578125" style="76" bestFit="1" customWidth="1"/>
    <col min="4" max="11" width="15.28515625" style="78" bestFit="1" customWidth="1"/>
    <col min="12" max="16384" width="9.140625" style="72"/>
  </cols>
  <sheetData>
    <row r="1" spans="1:11" ht="22.5" x14ac:dyDescent="0.25">
      <c r="A1" s="83" t="s">
        <v>120</v>
      </c>
      <c r="B1" s="83" t="s">
        <v>121</v>
      </c>
      <c r="C1" s="82" t="s">
        <v>141</v>
      </c>
      <c r="D1" s="84" t="s">
        <v>144</v>
      </c>
      <c r="E1" s="84" t="s">
        <v>145</v>
      </c>
      <c r="F1" s="84" t="s">
        <v>146</v>
      </c>
      <c r="G1" s="84" t="s">
        <v>147</v>
      </c>
      <c r="H1" s="84" t="s">
        <v>122</v>
      </c>
      <c r="I1" s="84" t="s">
        <v>123</v>
      </c>
      <c r="J1" s="84" t="s">
        <v>124</v>
      </c>
      <c r="K1" s="84" t="s">
        <v>125</v>
      </c>
    </row>
    <row r="2" spans="1:11" x14ac:dyDescent="0.25">
      <c r="B2" s="77" t="s">
        <v>778</v>
      </c>
      <c r="C2" s="76" t="s">
        <v>779</v>
      </c>
      <c r="D2" s="78">
        <v>651081.92000000004</v>
      </c>
      <c r="E2" s="78">
        <v>172273.58</v>
      </c>
      <c r="F2" s="78">
        <v>478808.34</v>
      </c>
      <c r="G2" s="78">
        <v>481570.79</v>
      </c>
      <c r="H2" s="78">
        <v>651082</v>
      </c>
      <c r="I2" s="78">
        <v>172273</v>
      </c>
      <c r="J2" s="78">
        <v>478809</v>
      </c>
      <c r="K2" s="78">
        <v>481572</v>
      </c>
    </row>
    <row r="3" spans="1:11" x14ac:dyDescent="0.25">
      <c r="A3" s="77" t="s">
        <v>642</v>
      </c>
      <c r="B3" s="77" t="s">
        <v>780</v>
      </c>
      <c r="C3" s="76" t="s">
        <v>781</v>
      </c>
      <c r="D3" s="75">
        <v>397311.9</v>
      </c>
      <c r="E3" s="75">
        <v>172273.58</v>
      </c>
      <c r="F3" s="75">
        <v>225038.32</v>
      </c>
      <c r="G3" s="75">
        <v>246917.5</v>
      </c>
      <c r="H3" s="75">
        <v>397312</v>
      </c>
      <c r="I3" s="75">
        <v>172273</v>
      </c>
      <c r="J3" s="75">
        <v>225039</v>
      </c>
      <c r="K3" s="75">
        <v>246918</v>
      </c>
    </row>
    <row r="4" spans="1:11" x14ac:dyDescent="0.25">
      <c r="A4" s="77" t="s">
        <v>782</v>
      </c>
      <c r="B4" s="77" t="s">
        <v>783</v>
      </c>
      <c r="C4" s="76" t="s">
        <v>784</v>
      </c>
      <c r="D4" s="78">
        <v>25480.799999999999</v>
      </c>
      <c r="E4" s="78">
        <v>17519.2</v>
      </c>
      <c r="F4" s="78">
        <v>7961.6</v>
      </c>
      <c r="G4" s="78">
        <v>14331.8</v>
      </c>
      <c r="H4" s="78">
        <v>25481</v>
      </c>
      <c r="I4" s="78">
        <v>17519</v>
      </c>
      <c r="J4" s="78">
        <v>7962</v>
      </c>
      <c r="K4" s="78">
        <v>14332</v>
      </c>
    </row>
    <row r="5" spans="1:11" x14ac:dyDescent="0.25">
      <c r="A5" s="77" t="s">
        <v>785</v>
      </c>
      <c r="B5" s="77" t="s">
        <v>786</v>
      </c>
      <c r="C5" s="76" t="s">
        <v>787</v>
      </c>
      <c r="D5" s="78">
        <v>0</v>
      </c>
      <c r="E5" s="78">
        <v>0</v>
      </c>
      <c r="F5" s="78">
        <v>0</v>
      </c>
      <c r="G5" s="78">
        <v>0</v>
      </c>
      <c r="H5" s="78">
        <v>0</v>
      </c>
      <c r="I5" s="78">
        <v>0</v>
      </c>
      <c r="J5" s="78">
        <v>0</v>
      </c>
      <c r="K5" s="78">
        <v>0</v>
      </c>
    </row>
    <row r="6" spans="1:11" x14ac:dyDescent="0.25">
      <c r="A6" s="77">
        <v>2</v>
      </c>
      <c r="B6" s="77" t="s">
        <v>788</v>
      </c>
      <c r="C6" s="76" t="s">
        <v>789</v>
      </c>
      <c r="D6" s="78">
        <v>25480.799999999999</v>
      </c>
      <c r="E6" s="78">
        <v>17519.2</v>
      </c>
      <c r="F6" s="78">
        <v>7961.6</v>
      </c>
      <c r="G6" s="78">
        <v>14331.8</v>
      </c>
      <c r="H6" s="78">
        <v>25481</v>
      </c>
      <c r="I6" s="78">
        <v>17519</v>
      </c>
      <c r="J6" s="78">
        <v>7962</v>
      </c>
      <c r="K6" s="78">
        <v>14332</v>
      </c>
    </row>
    <row r="7" spans="1:11" x14ac:dyDescent="0.25">
      <c r="A7" s="77">
        <v>3</v>
      </c>
      <c r="B7" s="77" t="s">
        <v>790</v>
      </c>
      <c r="C7" s="76" t="s">
        <v>791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</row>
    <row r="8" spans="1:11" x14ac:dyDescent="0.25">
      <c r="A8" s="77">
        <v>4</v>
      </c>
      <c r="B8" s="77" t="s">
        <v>792</v>
      </c>
      <c r="C8" s="76" t="s">
        <v>793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</row>
    <row r="9" spans="1:11" x14ac:dyDescent="0.25">
      <c r="A9" s="77">
        <v>5</v>
      </c>
      <c r="B9" s="77" t="s">
        <v>794</v>
      </c>
      <c r="C9" s="76" t="s">
        <v>795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</row>
    <row r="10" spans="1:11" x14ac:dyDescent="0.25">
      <c r="A10" s="77">
        <v>6</v>
      </c>
      <c r="B10" s="77" t="s">
        <v>796</v>
      </c>
      <c r="C10" s="76" t="s">
        <v>797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</row>
    <row r="11" spans="1:11" x14ac:dyDescent="0.25">
      <c r="A11" s="77">
        <v>7</v>
      </c>
      <c r="B11" s="77" t="s">
        <v>798</v>
      </c>
      <c r="C11" s="76" t="s">
        <v>799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</row>
    <row r="12" spans="1:11" x14ac:dyDescent="0.25">
      <c r="A12" s="77" t="s">
        <v>800</v>
      </c>
      <c r="B12" s="77" t="s">
        <v>801</v>
      </c>
      <c r="C12" s="76" t="s">
        <v>802</v>
      </c>
      <c r="D12" s="78">
        <v>371831.1</v>
      </c>
      <c r="E12" s="78">
        <v>154754.38</v>
      </c>
      <c r="F12" s="78">
        <v>217076.72</v>
      </c>
      <c r="G12" s="78">
        <v>232585.7</v>
      </c>
      <c r="H12" s="78">
        <v>371831</v>
      </c>
      <c r="I12" s="78">
        <v>154754</v>
      </c>
      <c r="J12" s="78">
        <v>217077</v>
      </c>
      <c r="K12" s="78">
        <v>232586</v>
      </c>
    </row>
    <row r="13" spans="1:11" x14ac:dyDescent="0.25">
      <c r="A13" s="77" t="s">
        <v>803</v>
      </c>
      <c r="B13" s="77" t="s">
        <v>804</v>
      </c>
      <c r="C13" s="76" t="s">
        <v>805</v>
      </c>
      <c r="D13" s="78">
        <v>34418</v>
      </c>
      <c r="E13" s="78">
        <v>0</v>
      </c>
      <c r="F13" s="78">
        <v>34418</v>
      </c>
      <c r="G13" s="78">
        <v>0</v>
      </c>
      <c r="H13" s="78">
        <v>34418</v>
      </c>
      <c r="I13" s="78">
        <v>0</v>
      </c>
      <c r="J13" s="78">
        <v>34418</v>
      </c>
      <c r="K13" s="78">
        <v>0</v>
      </c>
    </row>
    <row r="14" spans="1:11" x14ac:dyDescent="0.25">
      <c r="A14" s="77">
        <v>2</v>
      </c>
      <c r="B14" s="77" t="s">
        <v>806</v>
      </c>
      <c r="C14" s="76" t="s">
        <v>511</v>
      </c>
      <c r="D14" s="78">
        <v>163499.4</v>
      </c>
      <c r="E14" s="78">
        <v>37602.1</v>
      </c>
      <c r="F14" s="78">
        <v>125897.3</v>
      </c>
      <c r="G14" s="78">
        <v>145035.51</v>
      </c>
      <c r="H14" s="78">
        <v>163499</v>
      </c>
      <c r="I14" s="78">
        <v>37602</v>
      </c>
      <c r="J14" s="78">
        <v>125897</v>
      </c>
      <c r="K14" s="78">
        <v>145036</v>
      </c>
    </row>
    <row r="15" spans="1:11" x14ac:dyDescent="0.25">
      <c r="A15" s="77">
        <v>3</v>
      </c>
      <c r="B15" s="77" t="s">
        <v>807</v>
      </c>
      <c r="C15" s="76" t="s">
        <v>808</v>
      </c>
      <c r="D15" s="78">
        <v>145195.51</v>
      </c>
      <c r="E15" s="78">
        <v>110958.08</v>
      </c>
      <c r="F15" s="78">
        <v>34237.43</v>
      </c>
      <c r="G15" s="78">
        <v>60051</v>
      </c>
      <c r="H15" s="78">
        <v>145196</v>
      </c>
      <c r="I15" s="78">
        <v>110958</v>
      </c>
      <c r="J15" s="78">
        <v>34238</v>
      </c>
      <c r="K15" s="78">
        <v>60051</v>
      </c>
    </row>
    <row r="16" spans="1:11" x14ac:dyDescent="0.25">
      <c r="A16" s="77">
        <v>4</v>
      </c>
      <c r="B16" s="77" t="s">
        <v>809</v>
      </c>
      <c r="C16" s="76" t="s">
        <v>810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</row>
    <row r="17" spans="1:11" x14ac:dyDescent="0.25">
      <c r="A17" s="77">
        <v>5</v>
      </c>
      <c r="B17" s="77" t="s">
        <v>811</v>
      </c>
      <c r="C17" s="76" t="s">
        <v>812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</row>
    <row r="18" spans="1:11" x14ac:dyDescent="0.25">
      <c r="A18" s="77">
        <v>6</v>
      </c>
      <c r="B18" s="77" t="s">
        <v>813</v>
      </c>
      <c r="C18" s="76" t="s">
        <v>814</v>
      </c>
      <c r="D18" s="78">
        <v>28718.19</v>
      </c>
      <c r="E18" s="78">
        <v>6194.2</v>
      </c>
      <c r="F18" s="78">
        <v>22523.99</v>
      </c>
      <c r="G18" s="78">
        <v>27499.19</v>
      </c>
      <c r="H18" s="78">
        <v>28718</v>
      </c>
      <c r="I18" s="78">
        <v>6194</v>
      </c>
      <c r="J18" s="78">
        <v>22524</v>
      </c>
      <c r="K18" s="78">
        <v>27499</v>
      </c>
    </row>
    <row r="19" spans="1:11" x14ac:dyDescent="0.25">
      <c r="A19" s="77">
        <v>7</v>
      </c>
      <c r="B19" s="77" t="s">
        <v>815</v>
      </c>
      <c r="C19" s="76" t="s">
        <v>816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</row>
    <row r="20" spans="1:11" x14ac:dyDescent="0.25">
      <c r="A20" s="77">
        <v>8</v>
      </c>
      <c r="B20" s="77" t="s">
        <v>817</v>
      </c>
      <c r="C20" s="76" t="s">
        <v>818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</row>
    <row r="21" spans="1:11" x14ac:dyDescent="0.25">
      <c r="A21" s="77">
        <v>9</v>
      </c>
      <c r="B21" s="77" t="s">
        <v>819</v>
      </c>
      <c r="C21" s="76" t="s">
        <v>820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</row>
    <row r="22" spans="1:11" x14ac:dyDescent="0.25">
      <c r="A22" s="77" t="s">
        <v>821</v>
      </c>
      <c r="B22" s="77" t="s">
        <v>822</v>
      </c>
      <c r="C22" s="76" t="s">
        <v>513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</row>
    <row r="23" spans="1:11" x14ac:dyDescent="0.25">
      <c r="A23" s="77" t="s">
        <v>823</v>
      </c>
      <c r="B23" s="77" t="s">
        <v>824</v>
      </c>
      <c r="C23" s="76" t="s">
        <v>514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</row>
    <row r="24" spans="1:11" x14ac:dyDescent="0.25">
      <c r="A24" s="77">
        <v>2</v>
      </c>
      <c r="B24" s="77" t="s">
        <v>825</v>
      </c>
      <c r="C24" s="76" t="s">
        <v>826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</row>
    <row r="25" spans="1:11" x14ac:dyDescent="0.25">
      <c r="A25" s="77">
        <v>3</v>
      </c>
      <c r="B25" s="77" t="s">
        <v>827</v>
      </c>
      <c r="C25" s="76" t="s">
        <v>828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</row>
    <row r="26" spans="1:11" x14ac:dyDescent="0.25">
      <c r="A26" s="77">
        <v>4</v>
      </c>
      <c r="B26" s="77" t="s">
        <v>829</v>
      </c>
      <c r="C26" s="76" t="s">
        <v>830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</row>
    <row r="27" spans="1:11" x14ac:dyDescent="0.25">
      <c r="A27" s="77">
        <v>5</v>
      </c>
      <c r="B27" s="77" t="s">
        <v>831</v>
      </c>
      <c r="C27" s="76" t="s">
        <v>516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</row>
    <row r="28" spans="1:11" x14ac:dyDescent="0.25">
      <c r="A28" s="77">
        <v>6</v>
      </c>
      <c r="B28" s="77" t="s">
        <v>832</v>
      </c>
      <c r="C28" s="76" t="s">
        <v>833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</row>
    <row r="29" spans="1:11" x14ac:dyDescent="0.25">
      <c r="A29" s="77">
        <v>7</v>
      </c>
      <c r="B29" s="77" t="s">
        <v>834</v>
      </c>
      <c r="C29" s="76" t="s">
        <v>835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</row>
    <row r="30" spans="1:11" x14ac:dyDescent="0.25">
      <c r="A30" s="77">
        <v>8</v>
      </c>
      <c r="B30" s="77" t="s">
        <v>836</v>
      </c>
      <c r="C30" s="76" t="s">
        <v>518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</row>
    <row r="31" spans="1:11" x14ac:dyDescent="0.25">
      <c r="A31" s="77">
        <v>9</v>
      </c>
      <c r="B31" s="77" t="s">
        <v>837</v>
      </c>
      <c r="C31" s="76" t="s">
        <v>838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</row>
    <row r="32" spans="1:11" x14ac:dyDescent="0.25">
      <c r="A32" s="77">
        <v>10</v>
      </c>
      <c r="B32" s="77" t="s">
        <v>839</v>
      </c>
      <c r="C32" s="76" t="s">
        <v>520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</row>
    <row r="33" spans="1:11" x14ac:dyDescent="0.25">
      <c r="A33" s="77">
        <v>11</v>
      </c>
      <c r="B33" s="77" t="s">
        <v>840</v>
      </c>
      <c r="C33" s="76" t="s">
        <v>841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</row>
    <row r="34" spans="1:11" x14ac:dyDescent="0.25">
      <c r="A34" s="77" t="s">
        <v>645</v>
      </c>
      <c r="B34" s="77" t="s">
        <v>842</v>
      </c>
      <c r="C34" s="76" t="s">
        <v>843</v>
      </c>
      <c r="D34" s="78">
        <v>253770.02</v>
      </c>
      <c r="E34" s="78">
        <v>0</v>
      </c>
      <c r="F34" s="78">
        <v>253770.02</v>
      </c>
      <c r="G34" s="78">
        <v>234653.29</v>
      </c>
      <c r="H34" s="78">
        <v>253770</v>
      </c>
      <c r="I34" s="78">
        <v>0</v>
      </c>
      <c r="J34" s="78">
        <v>253770</v>
      </c>
      <c r="K34" s="78">
        <v>234654</v>
      </c>
    </row>
    <row r="35" spans="1:11" x14ac:dyDescent="0.25">
      <c r="A35" s="77" t="s">
        <v>844</v>
      </c>
      <c r="B35" s="77" t="s">
        <v>845</v>
      </c>
      <c r="C35" s="76" t="s">
        <v>846</v>
      </c>
      <c r="D35" s="78">
        <v>259427.98</v>
      </c>
      <c r="E35" s="78">
        <v>0</v>
      </c>
      <c r="F35" s="78">
        <v>259427.98</v>
      </c>
      <c r="G35" s="78">
        <v>236858.48</v>
      </c>
      <c r="H35" s="78">
        <v>259428</v>
      </c>
      <c r="I35" s="78">
        <v>0</v>
      </c>
      <c r="J35" s="78">
        <v>259428</v>
      </c>
      <c r="K35" s="78">
        <v>236859</v>
      </c>
    </row>
    <row r="36" spans="1:11" x14ac:dyDescent="0.25">
      <c r="A36" s="77" t="s">
        <v>847</v>
      </c>
      <c r="B36" s="77" t="s">
        <v>848</v>
      </c>
      <c r="C36" s="76" t="s">
        <v>849</v>
      </c>
      <c r="D36" s="78">
        <v>133.91</v>
      </c>
      <c r="E36" s="78">
        <v>0</v>
      </c>
      <c r="F36" s="78">
        <v>133.91</v>
      </c>
      <c r="G36" s="78">
        <v>97.57</v>
      </c>
      <c r="H36" s="78">
        <v>134</v>
      </c>
      <c r="I36" s="78">
        <v>0</v>
      </c>
      <c r="J36" s="78">
        <v>134</v>
      </c>
      <c r="K36" s="78">
        <v>98</v>
      </c>
    </row>
    <row r="37" spans="1:11" x14ac:dyDescent="0.25">
      <c r="A37" s="77">
        <v>2</v>
      </c>
      <c r="B37" s="77" t="s">
        <v>850</v>
      </c>
      <c r="C37" s="76" t="s">
        <v>851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</row>
    <row r="38" spans="1:11" x14ac:dyDescent="0.25">
      <c r="A38" s="77">
        <v>3</v>
      </c>
      <c r="B38" s="77" t="s">
        <v>852</v>
      </c>
      <c r="C38" s="76" t="s">
        <v>853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</row>
    <row r="39" spans="1:11" x14ac:dyDescent="0.25">
      <c r="A39" s="77">
        <v>4</v>
      </c>
      <c r="B39" s="77" t="s">
        <v>854</v>
      </c>
      <c r="C39" s="76" t="s">
        <v>855</v>
      </c>
      <c r="D39" s="78">
        <v>4300</v>
      </c>
      <c r="E39" s="78">
        <v>0</v>
      </c>
      <c r="F39" s="78">
        <v>4300</v>
      </c>
      <c r="G39" s="78">
        <v>0</v>
      </c>
      <c r="H39" s="78">
        <v>4300</v>
      </c>
      <c r="I39" s="78">
        <v>0</v>
      </c>
      <c r="J39" s="78">
        <v>4300</v>
      </c>
      <c r="K39" s="78">
        <v>0</v>
      </c>
    </row>
    <row r="40" spans="1:11" x14ac:dyDescent="0.25">
      <c r="A40" s="77">
        <v>5</v>
      </c>
      <c r="B40" s="77" t="s">
        <v>856</v>
      </c>
      <c r="C40" s="76" t="s">
        <v>857</v>
      </c>
      <c r="D40" s="78">
        <v>254994.07</v>
      </c>
      <c r="E40" s="78">
        <v>0</v>
      </c>
      <c r="F40" s="78">
        <v>254994.07</v>
      </c>
      <c r="G40" s="78">
        <v>236760.91</v>
      </c>
      <c r="H40" s="78">
        <v>254994</v>
      </c>
      <c r="I40" s="78">
        <v>0</v>
      </c>
      <c r="J40" s="78">
        <v>254994</v>
      </c>
      <c r="K40" s="78">
        <v>236761</v>
      </c>
    </row>
    <row r="41" spans="1:11" x14ac:dyDescent="0.25">
      <c r="A41" s="77">
        <v>6</v>
      </c>
      <c r="B41" s="77" t="s">
        <v>858</v>
      </c>
      <c r="C41" s="76" t="s">
        <v>859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</row>
    <row r="42" spans="1:11" x14ac:dyDescent="0.25">
      <c r="A42" s="77" t="s">
        <v>860</v>
      </c>
      <c r="B42" s="77" t="s">
        <v>861</v>
      </c>
      <c r="C42" s="76" t="s">
        <v>521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</row>
    <row r="43" spans="1:11" x14ac:dyDescent="0.25">
      <c r="A43" s="77" t="s">
        <v>862</v>
      </c>
      <c r="B43" s="77" t="s">
        <v>863</v>
      </c>
      <c r="C43" s="76" t="s">
        <v>522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</row>
    <row r="44" spans="1:11" x14ac:dyDescent="0.25">
      <c r="A44" s="77" t="s">
        <v>864</v>
      </c>
      <c r="B44" s="77" t="s">
        <v>865</v>
      </c>
      <c r="C44" s="76" t="s">
        <v>866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</row>
    <row r="45" spans="1:11" x14ac:dyDescent="0.25">
      <c r="A45" s="77" t="s">
        <v>867</v>
      </c>
      <c r="B45" s="77" t="s">
        <v>868</v>
      </c>
      <c r="C45" s="76" t="s">
        <v>869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</row>
    <row r="46" spans="1:11" x14ac:dyDescent="0.25">
      <c r="A46" s="77" t="s">
        <v>870</v>
      </c>
      <c r="B46" s="77" t="s">
        <v>871</v>
      </c>
      <c r="C46" s="76" t="s">
        <v>872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</row>
    <row r="47" spans="1:11" x14ac:dyDescent="0.25">
      <c r="A47" s="77">
        <v>2</v>
      </c>
      <c r="B47" s="77" t="s">
        <v>873</v>
      </c>
      <c r="C47" s="76" t="s">
        <v>874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</row>
    <row r="48" spans="1:11" x14ac:dyDescent="0.25">
      <c r="A48" s="77">
        <v>3</v>
      </c>
      <c r="B48" s="77" t="s">
        <v>875</v>
      </c>
      <c r="C48" s="76" t="s">
        <v>876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</row>
    <row r="49" spans="1:11" x14ac:dyDescent="0.25">
      <c r="A49" s="77">
        <v>4</v>
      </c>
      <c r="B49" s="77" t="s">
        <v>877</v>
      </c>
      <c r="C49" s="76" t="s">
        <v>878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</row>
    <row r="50" spans="1:11" x14ac:dyDescent="0.25">
      <c r="A50" s="77">
        <v>5</v>
      </c>
      <c r="B50" s="77" t="s">
        <v>879</v>
      </c>
      <c r="C50" s="76" t="s">
        <v>880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</row>
    <row r="51" spans="1:11" x14ac:dyDescent="0.25">
      <c r="A51" s="77">
        <v>6</v>
      </c>
      <c r="B51" s="77" t="s">
        <v>881</v>
      </c>
      <c r="C51" s="76" t="s">
        <v>882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</row>
    <row r="52" spans="1:11" x14ac:dyDescent="0.25">
      <c r="A52" s="77">
        <v>7</v>
      </c>
      <c r="B52" s="77" t="s">
        <v>883</v>
      </c>
      <c r="C52" s="76" t="s">
        <v>884</v>
      </c>
      <c r="D52" s="78">
        <v>0</v>
      </c>
      <c r="E52" s="78">
        <v>0</v>
      </c>
      <c r="F52" s="78">
        <v>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</row>
    <row r="53" spans="1:11" x14ac:dyDescent="0.25">
      <c r="A53" s="77">
        <v>8</v>
      </c>
      <c r="B53" s="77" t="s">
        <v>885</v>
      </c>
      <c r="C53" s="76" t="s">
        <v>886</v>
      </c>
      <c r="D53" s="78">
        <v>0</v>
      </c>
      <c r="E53" s="78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</row>
    <row r="54" spans="1:11" x14ac:dyDescent="0.25">
      <c r="A54" s="77" t="s">
        <v>887</v>
      </c>
      <c r="B54" s="77" t="s">
        <v>888</v>
      </c>
      <c r="C54" s="76" t="s">
        <v>889</v>
      </c>
      <c r="D54" s="78">
        <v>8466.82</v>
      </c>
      <c r="E54" s="78">
        <v>0</v>
      </c>
      <c r="F54" s="78">
        <v>8466.82</v>
      </c>
      <c r="G54" s="78">
        <v>13911.16</v>
      </c>
      <c r="H54" s="78">
        <v>8467</v>
      </c>
      <c r="I54" s="78">
        <v>0</v>
      </c>
      <c r="J54" s="78">
        <v>8467</v>
      </c>
      <c r="K54" s="78">
        <v>13911</v>
      </c>
    </row>
    <row r="55" spans="1:11" x14ac:dyDescent="0.25">
      <c r="A55" s="77" t="s">
        <v>890</v>
      </c>
      <c r="B55" s="77" t="s">
        <v>891</v>
      </c>
      <c r="C55" s="76" t="s">
        <v>892</v>
      </c>
      <c r="D55" s="78">
        <v>7022.48</v>
      </c>
      <c r="E55" s="78">
        <v>0</v>
      </c>
      <c r="F55" s="78">
        <v>7022.48</v>
      </c>
      <c r="G55" s="78">
        <v>13025.71</v>
      </c>
      <c r="H55" s="78">
        <v>7022</v>
      </c>
      <c r="I55" s="78">
        <v>0</v>
      </c>
      <c r="J55" s="78">
        <v>7022</v>
      </c>
      <c r="K55" s="78">
        <v>13026</v>
      </c>
    </row>
    <row r="56" spans="1:11" x14ac:dyDescent="0.25">
      <c r="A56" s="77" t="s">
        <v>864</v>
      </c>
      <c r="B56" s="77" t="s">
        <v>865</v>
      </c>
      <c r="C56" s="76" t="s">
        <v>893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</row>
    <row r="57" spans="1:11" x14ac:dyDescent="0.25">
      <c r="A57" s="77" t="s">
        <v>867</v>
      </c>
      <c r="B57" s="77" t="s">
        <v>868</v>
      </c>
      <c r="C57" s="76" t="s">
        <v>894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</row>
    <row r="58" spans="1:11" x14ac:dyDescent="0.25">
      <c r="A58" s="77" t="s">
        <v>870</v>
      </c>
      <c r="B58" s="77" t="s">
        <v>871</v>
      </c>
      <c r="C58" s="76" t="s">
        <v>895</v>
      </c>
      <c r="D58" s="78">
        <v>7022.48</v>
      </c>
      <c r="E58" s="78">
        <v>0</v>
      </c>
      <c r="F58" s="78">
        <v>7022.48</v>
      </c>
      <c r="G58" s="78">
        <v>13025.71</v>
      </c>
      <c r="H58" s="78">
        <v>7022</v>
      </c>
      <c r="I58" s="78">
        <v>0</v>
      </c>
      <c r="J58" s="78">
        <v>7022</v>
      </c>
      <c r="K58" s="78">
        <v>13026</v>
      </c>
    </row>
    <row r="59" spans="1:11" x14ac:dyDescent="0.25">
      <c r="A59" s="77">
        <v>2</v>
      </c>
      <c r="B59" s="77" t="s">
        <v>873</v>
      </c>
      <c r="C59" s="76" t="s">
        <v>896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</row>
    <row r="60" spans="1:11" x14ac:dyDescent="0.25">
      <c r="A60" s="77">
        <v>3</v>
      </c>
      <c r="B60" s="77" t="s">
        <v>875</v>
      </c>
      <c r="C60" s="76" t="s">
        <v>897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</row>
    <row r="61" spans="1:11" x14ac:dyDescent="0.25">
      <c r="A61" s="77">
        <v>4</v>
      </c>
      <c r="B61" s="77" t="s">
        <v>877</v>
      </c>
      <c r="C61" s="76" t="s">
        <v>898</v>
      </c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</row>
    <row r="62" spans="1:11" x14ac:dyDescent="0.25">
      <c r="A62" s="77">
        <v>5</v>
      </c>
      <c r="B62" s="77" t="s">
        <v>899</v>
      </c>
      <c r="C62" s="76" t="s">
        <v>900</v>
      </c>
      <c r="D62" s="78">
        <v>0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</row>
    <row r="63" spans="1:11" x14ac:dyDescent="0.25">
      <c r="A63" s="77" t="s">
        <v>901</v>
      </c>
      <c r="B63" s="77" t="s">
        <v>902</v>
      </c>
      <c r="C63" s="76" t="s">
        <v>903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</row>
    <row r="64" spans="1:11" x14ac:dyDescent="0.25">
      <c r="A64" s="77">
        <v>7</v>
      </c>
      <c r="B64" s="77" t="s">
        <v>904</v>
      </c>
      <c r="C64" s="76" t="s">
        <v>905</v>
      </c>
      <c r="D64" s="78">
        <v>1332.56</v>
      </c>
      <c r="E64" s="78">
        <v>0</v>
      </c>
      <c r="F64" s="78">
        <v>1332.56</v>
      </c>
      <c r="G64" s="78">
        <v>780.15</v>
      </c>
      <c r="H64" s="78">
        <v>1333</v>
      </c>
      <c r="I64" s="78">
        <v>0</v>
      </c>
      <c r="J64" s="78">
        <v>1333</v>
      </c>
      <c r="K64" s="78">
        <v>780</v>
      </c>
    </row>
    <row r="65" spans="1:11" x14ac:dyDescent="0.25">
      <c r="A65" s="77">
        <v>8</v>
      </c>
      <c r="B65" s="77" t="s">
        <v>881</v>
      </c>
      <c r="C65" s="76" t="s">
        <v>906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</row>
    <row r="66" spans="1:11" x14ac:dyDescent="0.25">
      <c r="A66" s="77">
        <v>9</v>
      </c>
      <c r="B66" s="77" t="s">
        <v>907</v>
      </c>
      <c r="C66" s="76" t="s">
        <v>908</v>
      </c>
      <c r="D66" s="78">
        <v>111.78</v>
      </c>
      <c r="E66" s="78">
        <v>0</v>
      </c>
      <c r="F66" s="78">
        <v>111.78</v>
      </c>
      <c r="G66" s="78">
        <v>105.3</v>
      </c>
      <c r="H66" s="78">
        <v>112</v>
      </c>
      <c r="I66" s="78">
        <v>0</v>
      </c>
      <c r="J66" s="78">
        <v>112</v>
      </c>
      <c r="K66" s="78">
        <v>105</v>
      </c>
    </row>
    <row r="67" spans="1:11" x14ac:dyDescent="0.25">
      <c r="A67" s="77" t="s">
        <v>909</v>
      </c>
      <c r="B67" s="77" t="s">
        <v>910</v>
      </c>
      <c r="C67" s="76" t="s">
        <v>911</v>
      </c>
      <c r="D67" s="78">
        <v>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</row>
    <row r="68" spans="1:11" x14ac:dyDescent="0.25">
      <c r="A68" s="77" t="s">
        <v>912</v>
      </c>
      <c r="B68" s="77" t="s">
        <v>913</v>
      </c>
      <c r="C68" s="76" t="s">
        <v>914</v>
      </c>
      <c r="D68" s="78">
        <v>0</v>
      </c>
      <c r="E68" s="78">
        <v>0</v>
      </c>
      <c r="F68" s="78">
        <v>0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</row>
    <row r="69" spans="1:11" x14ac:dyDescent="0.25">
      <c r="A69" s="77">
        <v>2</v>
      </c>
      <c r="B69" s="77" t="s">
        <v>915</v>
      </c>
      <c r="C69" s="76" t="s">
        <v>916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</row>
    <row r="70" spans="1:11" x14ac:dyDescent="0.25">
      <c r="A70" s="77">
        <v>3</v>
      </c>
      <c r="B70" s="77" t="s">
        <v>917</v>
      </c>
      <c r="C70" s="76" t="s">
        <v>918</v>
      </c>
      <c r="D70" s="78">
        <v>0</v>
      </c>
      <c r="E70" s="78">
        <v>0</v>
      </c>
      <c r="F70" s="78">
        <v>0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</row>
    <row r="71" spans="1:11" x14ac:dyDescent="0.25">
      <c r="A71" s="77">
        <v>4</v>
      </c>
      <c r="B71" s="77" t="s">
        <v>919</v>
      </c>
      <c r="C71" s="76" t="s">
        <v>920</v>
      </c>
      <c r="D71" s="78">
        <v>0</v>
      </c>
      <c r="E71" s="78">
        <v>0</v>
      </c>
      <c r="F71" s="78">
        <v>0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</row>
    <row r="72" spans="1:11" x14ac:dyDescent="0.25">
      <c r="A72" s="77" t="s">
        <v>921</v>
      </c>
      <c r="B72" s="77" t="s">
        <v>922</v>
      </c>
      <c r="C72" s="76" t="s">
        <v>923</v>
      </c>
      <c r="D72" s="78">
        <v>-14124.78</v>
      </c>
      <c r="E72" s="78">
        <v>0</v>
      </c>
      <c r="F72" s="78">
        <v>-14124.78</v>
      </c>
      <c r="G72" s="78">
        <v>-16116.35</v>
      </c>
      <c r="H72" s="78">
        <v>-14125</v>
      </c>
      <c r="I72" s="78">
        <v>0</v>
      </c>
      <c r="J72" s="78">
        <v>-14125</v>
      </c>
      <c r="K72" s="78">
        <v>-16116</v>
      </c>
    </row>
    <row r="73" spans="1:11" x14ac:dyDescent="0.25">
      <c r="A73" s="77" t="s">
        <v>924</v>
      </c>
      <c r="B73" s="77" t="s">
        <v>925</v>
      </c>
      <c r="C73" s="76" t="s">
        <v>926</v>
      </c>
      <c r="D73" s="78">
        <v>9205.39</v>
      </c>
      <c r="E73" s="78">
        <v>0</v>
      </c>
      <c r="F73" s="78">
        <v>9205.39</v>
      </c>
      <c r="G73" s="78">
        <v>8225.92</v>
      </c>
      <c r="H73" s="78">
        <v>9205</v>
      </c>
      <c r="I73" s="78">
        <v>0</v>
      </c>
      <c r="J73" s="78">
        <v>9205</v>
      </c>
      <c r="K73" s="78">
        <v>8226</v>
      </c>
    </row>
    <row r="74" spans="1:11" x14ac:dyDescent="0.25">
      <c r="A74" s="77">
        <v>2</v>
      </c>
      <c r="B74" s="77" t="s">
        <v>927</v>
      </c>
      <c r="C74" s="76" t="s">
        <v>523</v>
      </c>
      <c r="D74" s="78">
        <v>-23330.17</v>
      </c>
      <c r="E74" s="78">
        <v>0</v>
      </c>
      <c r="F74" s="78">
        <v>-23330.17</v>
      </c>
      <c r="G74" s="78">
        <v>-24342.27</v>
      </c>
      <c r="H74" s="78">
        <v>-23330</v>
      </c>
      <c r="I74" s="78">
        <v>0</v>
      </c>
      <c r="J74" s="78">
        <v>-23330</v>
      </c>
      <c r="K74" s="78">
        <v>-24342</v>
      </c>
    </row>
    <row r="75" spans="1:11" x14ac:dyDescent="0.25">
      <c r="A75" s="77" t="s">
        <v>648</v>
      </c>
      <c r="B75" s="77" t="s">
        <v>928</v>
      </c>
      <c r="C75" s="76" t="s">
        <v>929</v>
      </c>
      <c r="D75" s="78">
        <v>0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</row>
    <row r="76" spans="1:11" x14ac:dyDescent="0.25">
      <c r="A76" s="77" t="s">
        <v>930</v>
      </c>
      <c r="B76" s="77" t="s">
        <v>931</v>
      </c>
      <c r="C76" s="76" t="s">
        <v>932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</row>
    <row r="77" spans="1:11" x14ac:dyDescent="0.25">
      <c r="A77" s="77">
        <v>2</v>
      </c>
      <c r="B77" s="77" t="s">
        <v>933</v>
      </c>
      <c r="C77" s="76" t="s">
        <v>934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</row>
    <row r="78" spans="1:11" x14ac:dyDescent="0.25">
      <c r="A78" s="77">
        <v>3</v>
      </c>
      <c r="B78" s="77" t="s">
        <v>935</v>
      </c>
      <c r="C78" s="76" t="s">
        <v>936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</row>
    <row r="79" spans="1:11" x14ac:dyDescent="0.25">
      <c r="A79" s="77">
        <v>4</v>
      </c>
      <c r="B79" s="77" t="s">
        <v>937</v>
      </c>
      <c r="C79" s="76" t="s">
        <v>938</v>
      </c>
      <c r="D79" s="78">
        <v>0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77" bestFit="1" customWidth="1"/>
    <col min="2" max="2" width="79.42578125" style="77" bestFit="1" customWidth="1"/>
    <col min="3" max="3" width="4.42578125" style="76" bestFit="1" customWidth="1"/>
    <col min="4" max="7" width="15.28515625" style="78" bestFit="1" customWidth="1"/>
    <col min="8" max="16384" width="9.140625" style="72"/>
  </cols>
  <sheetData>
    <row r="1" spans="1:7" ht="22.5" x14ac:dyDescent="0.25">
      <c r="A1" s="83" t="s">
        <v>120</v>
      </c>
      <c r="B1" s="83" t="s">
        <v>126</v>
      </c>
      <c r="C1" s="82" t="s">
        <v>141</v>
      </c>
      <c r="D1" s="84" t="s">
        <v>148</v>
      </c>
      <c r="E1" s="84" t="s">
        <v>149</v>
      </c>
      <c r="F1" s="84" t="s">
        <v>127</v>
      </c>
      <c r="G1" s="84" t="s">
        <v>125</v>
      </c>
    </row>
    <row r="2" spans="1:7" ht="23.25" x14ac:dyDescent="0.25">
      <c r="B2" s="188" t="s">
        <v>939</v>
      </c>
      <c r="C2" s="76" t="s">
        <v>940</v>
      </c>
      <c r="D2" s="78">
        <v>478808.34</v>
      </c>
      <c r="E2" s="78">
        <v>481570.79</v>
      </c>
      <c r="F2" s="78">
        <v>478809</v>
      </c>
      <c r="G2" s="78">
        <v>481572</v>
      </c>
    </row>
    <row r="3" spans="1:7" x14ac:dyDescent="0.25">
      <c r="A3" s="77" t="s">
        <v>642</v>
      </c>
      <c r="B3" s="77" t="s">
        <v>941</v>
      </c>
      <c r="C3" s="76" t="s">
        <v>942</v>
      </c>
      <c r="D3" s="75">
        <v>276932.09999999998</v>
      </c>
      <c r="E3" s="75">
        <v>242841.39</v>
      </c>
      <c r="F3" s="75">
        <v>276933</v>
      </c>
      <c r="G3" s="75">
        <v>242841</v>
      </c>
    </row>
    <row r="4" spans="1:7" x14ac:dyDescent="0.25">
      <c r="A4" s="77" t="s">
        <v>782</v>
      </c>
      <c r="B4" s="77" t="s">
        <v>943</v>
      </c>
      <c r="C4" s="76" t="s">
        <v>525</v>
      </c>
      <c r="D4" s="78">
        <v>109068</v>
      </c>
      <c r="E4" s="78">
        <v>6640</v>
      </c>
      <c r="F4" s="78">
        <v>109068</v>
      </c>
      <c r="G4" s="78">
        <v>6640</v>
      </c>
    </row>
    <row r="5" spans="1:7" x14ac:dyDescent="0.25">
      <c r="A5" s="77" t="s">
        <v>944</v>
      </c>
      <c r="B5" s="77" t="s">
        <v>945</v>
      </c>
      <c r="C5" s="76" t="s">
        <v>526</v>
      </c>
      <c r="D5" s="78">
        <v>109068</v>
      </c>
      <c r="E5" s="78">
        <v>6640</v>
      </c>
      <c r="F5" s="78">
        <v>109068</v>
      </c>
      <c r="G5" s="78">
        <v>6640</v>
      </c>
    </row>
    <row r="6" spans="1:7" x14ac:dyDescent="0.25">
      <c r="A6" s="77">
        <v>2</v>
      </c>
      <c r="B6" s="77" t="s">
        <v>946</v>
      </c>
      <c r="C6" s="76" t="s">
        <v>947</v>
      </c>
      <c r="D6" s="78">
        <v>0</v>
      </c>
      <c r="E6" s="78">
        <v>0</v>
      </c>
      <c r="F6" s="78">
        <v>0</v>
      </c>
      <c r="G6" s="78">
        <v>0</v>
      </c>
    </row>
    <row r="7" spans="1:7" x14ac:dyDescent="0.25">
      <c r="A7" s="77">
        <v>3</v>
      </c>
      <c r="B7" s="77" t="s">
        <v>948</v>
      </c>
      <c r="C7" s="76" t="s">
        <v>949</v>
      </c>
      <c r="D7" s="78">
        <v>0</v>
      </c>
      <c r="E7" s="78">
        <v>0</v>
      </c>
      <c r="F7" s="78">
        <v>0</v>
      </c>
      <c r="G7" s="78">
        <v>0</v>
      </c>
    </row>
    <row r="8" spans="1:7" x14ac:dyDescent="0.25">
      <c r="A8" s="77" t="s">
        <v>800</v>
      </c>
      <c r="B8" s="77" t="s">
        <v>950</v>
      </c>
      <c r="C8" s="76" t="s">
        <v>951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952</v>
      </c>
      <c r="B9" s="77" t="s">
        <v>953</v>
      </c>
      <c r="C9" s="76" t="s">
        <v>528</v>
      </c>
      <c r="D9" s="78">
        <v>0</v>
      </c>
      <c r="E9" s="78">
        <v>0</v>
      </c>
      <c r="F9" s="78">
        <v>0</v>
      </c>
      <c r="G9" s="78">
        <v>0</v>
      </c>
    </row>
    <row r="10" spans="1:7" x14ac:dyDescent="0.25">
      <c r="A10" s="77" t="s">
        <v>954</v>
      </c>
      <c r="B10" s="77" t="s">
        <v>955</v>
      </c>
      <c r="C10" s="76" t="s">
        <v>956</v>
      </c>
      <c r="D10" s="78">
        <v>10906.8</v>
      </c>
      <c r="E10" s="78">
        <v>663.88</v>
      </c>
      <c r="F10" s="78">
        <v>10907</v>
      </c>
      <c r="G10" s="78">
        <v>664</v>
      </c>
    </row>
    <row r="11" spans="1:7" x14ac:dyDescent="0.25">
      <c r="A11" s="77" t="s">
        <v>957</v>
      </c>
      <c r="B11" s="77" t="s">
        <v>958</v>
      </c>
      <c r="C11" s="76" t="s">
        <v>959</v>
      </c>
      <c r="D11" s="78">
        <v>10906.8</v>
      </c>
      <c r="E11" s="78">
        <v>663.88</v>
      </c>
      <c r="F11" s="78">
        <v>10907</v>
      </c>
      <c r="G11" s="78">
        <v>664</v>
      </c>
    </row>
    <row r="12" spans="1:7" x14ac:dyDescent="0.25">
      <c r="A12" s="77">
        <v>2</v>
      </c>
      <c r="B12" s="77" t="s">
        <v>960</v>
      </c>
      <c r="C12" s="76" t="s">
        <v>529</v>
      </c>
      <c r="D12" s="78">
        <v>0</v>
      </c>
      <c r="E12" s="78">
        <v>0</v>
      </c>
      <c r="F12" s="78">
        <v>0</v>
      </c>
      <c r="G12" s="78">
        <v>0</v>
      </c>
    </row>
    <row r="13" spans="1:7" x14ac:dyDescent="0.25">
      <c r="A13" s="77" t="s">
        <v>961</v>
      </c>
      <c r="B13" s="77" t="s">
        <v>962</v>
      </c>
      <c r="C13" s="76" t="s">
        <v>963</v>
      </c>
      <c r="D13" s="78">
        <v>0</v>
      </c>
      <c r="E13" s="78">
        <v>0</v>
      </c>
      <c r="F13" s="78">
        <v>0</v>
      </c>
      <c r="G13" s="78">
        <v>0</v>
      </c>
    </row>
    <row r="14" spans="1:7" x14ac:dyDescent="0.25">
      <c r="A14" s="77" t="s">
        <v>964</v>
      </c>
      <c r="B14" s="77" t="s">
        <v>965</v>
      </c>
      <c r="C14" s="76" t="s">
        <v>966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>
        <v>2</v>
      </c>
      <c r="B15" s="77" t="s">
        <v>967</v>
      </c>
      <c r="C15" s="76" t="s">
        <v>968</v>
      </c>
      <c r="D15" s="78">
        <v>0</v>
      </c>
      <c r="E15" s="78">
        <v>0</v>
      </c>
      <c r="F15" s="78">
        <v>0</v>
      </c>
      <c r="G15" s="78">
        <v>0</v>
      </c>
    </row>
    <row r="16" spans="1:7" x14ac:dyDescent="0.25">
      <c r="A16" s="77" t="s">
        <v>969</v>
      </c>
      <c r="B16" s="77" t="s">
        <v>970</v>
      </c>
      <c r="C16" s="76" t="s">
        <v>971</v>
      </c>
      <c r="D16" s="78">
        <v>0</v>
      </c>
      <c r="E16" s="78">
        <v>0</v>
      </c>
      <c r="F16" s="78">
        <v>0</v>
      </c>
      <c r="G16" s="78">
        <v>0</v>
      </c>
    </row>
    <row r="17" spans="1:7" x14ac:dyDescent="0.25">
      <c r="A17" s="77" t="s">
        <v>972</v>
      </c>
      <c r="B17" s="77" t="s">
        <v>973</v>
      </c>
      <c r="C17" s="76" t="s">
        <v>974</v>
      </c>
      <c r="D17" s="78">
        <v>0</v>
      </c>
      <c r="E17" s="78">
        <v>0</v>
      </c>
      <c r="F17" s="78">
        <v>0</v>
      </c>
      <c r="G17" s="78">
        <v>0</v>
      </c>
    </row>
    <row r="18" spans="1:7" x14ac:dyDescent="0.25">
      <c r="A18" s="77">
        <v>2</v>
      </c>
      <c r="B18" s="77" t="s">
        <v>975</v>
      </c>
      <c r="C18" s="76" t="s">
        <v>976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977</v>
      </c>
      <c r="C19" s="76" t="s">
        <v>978</v>
      </c>
      <c r="D19" s="78">
        <v>0</v>
      </c>
      <c r="E19" s="78">
        <v>0</v>
      </c>
      <c r="F19" s="78">
        <v>0</v>
      </c>
      <c r="G19" s="78">
        <v>0</v>
      </c>
    </row>
    <row r="20" spans="1:7" x14ac:dyDescent="0.25">
      <c r="A20" s="77" t="s">
        <v>979</v>
      </c>
      <c r="B20" s="77" t="s">
        <v>980</v>
      </c>
      <c r="C20" s="76" t="s">
        <v>981</v>
      </c>
      <c r="D20" s="78">
        <v>130464.6</v>
      </c>
      <c r="E20" s="78">
        <v>206034.48</v>
      </c>
      <c r="F20" s="78">
        <v>130465</v>
      </c>
      <c r="G20" s="78">
        <v>206034</v>
      </c>
    </row>
    <row r="21" spans="1:7" x14ac:dyDescent="0.25">
      <c r="A21" s="77" t="s">
        <v>982</v>
      </c>
      <c r="B21" s="77" t="s">
        <v>983</v>
      </c>
      <c r="C21" s="76" t="s">
        <v>984</v>
      </c>
      <c r="D21" s="78">
        <v>130464.6</v>
      </c>
      <c r="E21" s="78">
        <v>206034.48</v>
      </c>
      <c r="F21" s="78">
        <v>130465</v>
      </c>
      <c r="G21" s="78">
        <v>206034</v>
      </c>
    </row>
    <row r="22" spans="1:7" x14ac:dyDescent="0.25">
      <c r="A22" s="77">
        <v>2</v>
      </c>
      <c r="B22" s="77" t="s">
        <v>985</v>
      </c>
      <c r="C22" s="76" t="s">
        <v>986</v>
      </c>
      <c r="D22" s="78">
        <v>0</v>
      </c>
      <c r="E22" s="78">
        <v>0</v>
      </c>
      <c r="F22" s="78">
        <v>0</v>
      </c>
      <c r="G22" s="78">
        <v>0</v>
      </c>
    </row>
    <row r="23" spans="1:7" x14ac:dyDescent="0.25">
      <c r="A23" s="77" t="s">
        <v>987</v>
      </c>
      <c r="B23" s="77" t="s">
        <v>988</v>
      </c>
      <c r="C23" s="76" t="s">
        <v>989</v>
      </c>
      <c r="D23" s="78">
        <v>26492.7</v>
      </c>
      <c r="E23" s="78">
        <v>29503.03</v>
      </c>
      <c r="F23" s="78">
        <v>26493</v>
      </c>
      <c r="G23" s="78">
        <v>29503</v>
      </c>
    </row>
    <row r="24" spans="1:7" x14ac:dyDescent="0.25">
      <c r="A24" s="77" t="s">
        <v>645</v>
      </c>
      <c r="B24" s="77" t="s">
        <v>990</v>
      </c>
      <c r="C24" s="76" t="s">
        <v>991</v>
      </c>
      <c r="D24" s="78">
        <v>201876.24</v>
      </c>
      <c r="E24" s="78">
        <v>238729.4</v>
      </c>
      <c r="F24" s="78">
        <v>201876</v>
      </c>
      <c r="G24" s="78">
        <v>238731</v>
      </c>
    </row>
    <row r="25" spans="1:7" x14ac:dyDescent="0.25">
      <c r="A25" s="77" t="s">
        <v>844</v>
      </c>
      <c r="B25" s="77" t="s">
        <v>992</v>
      </c>
      <c r="C25" s="76" t="s">
        <v>993</v>
      </c>
      <c r="D25" s="78">
        <v>50173.8</v>
      </c>
      <c r="E25" s="78">
        <v>68549.039999999994</v>
      </c>
      <c r="F25" s="78">
        <v>50174</v>
      </c>
      <c r="G25" s="78">
        <v>68550</v>
      </c>
    </row>
    <row r="26" spans="1:7" x14ac:dyDescent="0.25">
      <c r="A26" s="77" t="s">
        <v>847</v>
      </c>
      <c r="B26" s="77" t="s">
        <v>994</v>
      </c>
      <c r="C26" s="76" t="s">
        <v>995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864</v>
      </c>
      <c r="B27" s="77" t="s">
        <v>996</v>
      </c>
      <c r="C27" s="76" t="s">
        <v>997</v>
      </c>
      <c r="D27" s="78">
        <v>0</v>
      </c>
      <c r="E27" s="78">
        <v>0</v>
      </c>
      <c r="F27" s="78">
        <v>0</v>
      </c>
      <c r="G27" s="78">
        <v>0</v>
      </c>
    </row>
    <row r="28" spans="1:7" x14ac:dyDescent="0.25">
      <c r="A28" s="77" t="s">
        <v>867</v>
      </c>
      <c r="B28" s="77" t="s">
        <v>998</v>
      </c>
      <c r="C28" s="76" t="s">
        <v>999</v>
      </c>
      <c r="D28" s="78">
        <v>0</v>
      </c>
      <c r="E28" s="78">
        <v>0</v>
      </c>
      <c r="F28" s="78">
        <v>0</v>
      </c>
      <c r="G28" s="78">
        <v>0</v>
      </c>
    </row>
    <row r="29" spans="1:7" x14ac:dyDescent="0.25">
      <c r="A29" s="77" t="s">
        <v>870</v>
      </c>
      <c r="B29" s="77" t="s">
        <v>1000</v>
      </c>
      <c r="C29" s="76" t="s">
        <v>1001</v>
      </c>
      <c r="D29" s="78">
        <v>0</v>
      </c>
      <c r="E29" s="78">
        <v>0</v>
      </c>
      <c r="F29" s="78">
        <v>0</v>
      </c>
      <c r="G29" s="78">
        <v>0</v>
      </c>
    </row>
    <row r="30" spans="1:7" x14ac:dyDescent="0.25">
      <c r="A30" s="77">
        <v>2</v>
      </c>
      <c r="B30" s="77" t="s">
        <v>873</v>
      </c>
      <c r="C30" s="76" t="s">
        <v>1002</v>
      </c>
      <c r="D30" s="78">
        <v>0</v>
      </c>
      <c r="E30" s="78">
        <v>0</v>
      </c>
      <c r="F30" s="78">
        <v>0</v>
      </c>
      <c r="G30" s="78">
        <v>0</v>
      </c>
    </row>
    <row r="31" spans="1:7" x14ac:dyDescent="0.25">
      <c r="A31" s="77">
        <v>3</v>
      </c>
      <c r="B31" s="77" t="s">
        <v>1003</v>
      </c>
      <c r="C31" s="76" t="s">
        <v>1004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>
        <v>4</v>
      </c>
      <c r="B32" s="77" t="s">
        <v>1005</v>
      </c>
      <c r="C32" s="76" t="s">
        <v>1006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>
        <v>5</v>
      </c>
      <c r="B33" s="77" t="s">
        <v>1007</v>
      </c>
      <c r="C33" s="76" t="s">
        <v>1008</v>
      </c>
      <c r="D33" s="78">
        <v>49617.19</v>
      </c>
      <c r="E33" s="78">
        <v>67633.52</v>
      </c>
      <c r="F33" s="78">
        <v>49617</v>
      </c>
      <c r="G33" s="78">
        <v>67634</v>
      </c>
    </row>
    <row r="34" spans="1:7" x14ac:dyDescent="0.25">
      <c r="A34" s="77">
        <v>6</v>
      </c>
      <c r="B34" s="77" t="s">
        <v>1009</v>
      </c>
      <c r="C34" s="76" t="s">
        <v>1010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7</v>
      </c>
      <c r="B35" s="77" t="s">
        <v>1011</v>
      </c>
      <c r="C35" s="76" t="s">
        <v>531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>
        <v>8</v>
      </c>
      <c r="B36" s="77" t="s">
        <v>1012</v>
      </c>
      <c r="C36" s="76" t="s">
        <v>1013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>
        <v>9</v>
      </c>
      <c r="B37" s="77" t="s">
        <v>1014</v>
      </c>
      <c r="C37" s="76" t="s">
        <v>1015</v>
      </c>
      <c r="D37" s="78">
        <v>556.61</v>
      </c>
      <c r="E37" s="78">
        <v>915.52</v>
      </c>
      <c r="F37" s="78">
        <v>557</v>
      </c>
      <c r="G37" s="78">
        <v>916</v>
      </c>
    </row>
    <row r="38" spans="1:7" x14ac:dyDescent="0.25">
      <c r="A38" s="77">
        <v>10</v>
      </c>
      <c r="B38" s="77" t="s">
        <v>1016</v>
      </c>
      <c r="C38" s="76" t="s">
        <v>1017</v>
      </c>
      <c r="D38" s="78">
        <v>0</v>
      </c>
      <c r="E38" s="78">
        <v>0</v>
      </c>
      <c r="F38" s="78">
        <v>0</v>
      </c>
      <c r="G38" s="78">
        <v>0</v>
      </c>
    </row>
    <row r="39" spans="1:7" x14ac:dyDescent="0.25">
      <c r="A39" s="77">
        <v>11</v>
      </c>
      <c r="B39" s="77" t="s">
        <v>1018</v>
      </c>
      <c r="C39" s="76" t="s">
        <v>1019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>
        <v>12</v>
      </c>
      <c r="B40" s="77" t="s">
        <v>1020</v>
      </c>
      <c r="C40" s="76" t="s">
        <v>1021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1022</v>
      </c>
      <c r="B41" s="77" t="s">
        <v>1023</v>
      </c>
      <c r="C41" s="76" t="s">
        <v>1024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 t="s">
        <v>1025</v>
      </c>
      <c r="B42" s="77" t="s">
        <v>1026</v>
      </c>
      <c r="C42" s="76" t="s">
        <v>1027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>
        <v>2</v>
      </c>
      <c r="B43" s="77" t="s">
        <v>1028</v>
      </c>
      <c r="C43" s="76" t="s">
        <v>1029</v>
      </c>
      <c r="D43" s="78">
        <v>0</v>
      </c>
      <c r="E43" s="78">
        <v>0</v>
      </c>
      <c r="F43" s="78">
        <v>0</v>
      </c>
      <c r="G43" s="78">
        <v>0</v>
      </c>
    </row>
    <row r="44" spans="1:7" x14ac:dyDescent="0.25">
      <c r="A44" s="77" t="s">
        <v>1030</v>
      </c>
      <c r="B44" s="77" t="s">
        <v>1031</v>
      </c>
      <c r="C44" s="76" t="s">
        <v>1032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1033</v>
      </c>
      <c r="B45" s="77" t="s">
        <v>1034</v>
      </c>
      <c r="C45" s="76" t="s">
        <v>1035</v>
      </c>
      <c r="D45" s="78">
        <v>150435.82999999999</v>
      </c>
      <c r="E45" s="78">
        <v>169202.87</v>
      </c>
      <c r="F45" s="78">
        <v>150435</v>
      </c>
      <c r="G45" s="78">
        <v>169204</v>
      </c>
    </row>
    <row r="46" spans="1:7" x14ac:dyDescent="0.25">
      <c r="A46" s="77" t="s">
        <v>1036</v>
      </c>
      <c r="B46" s="77" t="s">
        <v>1037</v>
      </c>
      <c r="C46" s="76" t="s">
        <v>1038</v>
      </c>
      <c r="D46" s="78">
        <v>102387.61</v>
      </c>
      <c r="E46" s="78">
        <v>122140.76</v>
      </c>
      <c r="F46" s="78">
        <v>102387</v>
      </c>
      <c r="G46" s="78">
        <v>122142</v>
      </c>
    </row>
    <row r="47" spans="1:7" x14ac:dyDescent="0.25">
      <c r="A47" s="77" t="s">
        <v>864</v>
      </c>
      <c r="B47" s="77" t="s">
        <v>1039</v>
      </c>
      <c r="C47" s="76" t="s">
        <v>533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867</v>
      </c>
      <c r="B48" s="77" t="s">
        <v>1040</v>
      </c>
      <c r="C48" s="76" t="s">
        <v>1041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870</v>
      </c>
      <c r="B49" s="77" t="s">
        <v>1042</v>
      </c>
      <c r="C49" s="76" t="s">
        <v>1043</v>
      </c>
      <c r="D49" s="78">
        <v>102387.61</v>
      </c>
      <c r="E49" s="78">
        <v>122140.76</v>
      </c>
      <c r="F49" s="78">
        <v>102387</v>
      </c>
      <c r="G49" s="78">
        <v>122142</v>
      </c>
    </row>
    <row r="50" spans="1:7" x14ac:dyDescent="0.25">
      <c r="A50" s="77">
        <v>2</v>
      </c>
      <c r="B50" s="77" t="s">
        <v>873</v>
      </c>
      <c r="C50" s="76" t="s">
        <v>1044</v>
      </c>
      <c r="D50" s="78">
        <v>0</v>
      </c>
      <c r="E50" s="78">
        <v>0</v>
      </c>
      <c r="F50" s="78">
        <v>0</v>
      </c>
      <c r="G50" s="78">
        <v>0</v>
      </c>
    </row>
    <row r="51" spans="1:7" x14ac:dyDescent="0.25">
      <c r="A51" s="77">
        <v>3</v>
      </c>
      <c r="B51" s="77" t="s">
        <v>1045</v>
      </c>
      <c r="C51" s="76" t="s">
        <v>1046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4</v>
      </c>
      <c r="B52" s="77" t="s">
        <v>1047</v>
      </c>
      <c r="C52" s="76" t="s">
        <v>1048</v>
      </c>
      <c r="D52" s="78">
        <v>0</v>
      </c>
      <c r="E52" s="78">
        <v>0</v>
      </c>
      <c r="F52" s="78">
        <v>0</v>
      </c>
      <c r="G52" s="78">
        <v>0</v>
      </c>
    </row>
    <row r="53" spans="1:7" x14ac:dyDescent="0.25">
      <c r="A53" s="77">
        <v>5</v>
      </c>
      <c r="B53" s="77" t="s">
        <v>1049</v>
      </c>
      <c r="C53" s="76" t="s">
        <v>1050</v>
      </c>
      <c r="D53" s="78">
        <v>28722.799999999999</v>
      </c>
      <c r="E53" s="78">
        <v>37722.800000000003</v>
      </c>
      <c r="F53" s="78">
        <v>28723</v>
      </c>
      <c r="G53" s="78">
        <v>37723</v>
      </c>
    </row>
    <row r="54" spans="1:7" x14ac:dyDescent="0.25">
      <c r="A54" s="77">
        <v>6</v>
      </c>
      <c r="B54" s="77" t="s">
        <v>1051</v>
      </c>
      <c r="C54" s="76" t="s">
        <v>534</v>
      </c>
      <c r="D54" s="78">
        <v>3955.18</v>
      </c>
      <c r="E54" s="78">
        <v>3239.39</v>
      </c>
      <c r="F54" s="78">
        <v>3955</v>
      </c>
      <c r="G54" s="78">
        <v>3239</v>
      </c>
    </row>
    <row r="55" spans="1:7" x14ac:dyDescent="0.25">
      <c r="A55" s="77">
        <v>7</v>
      </c>
      <c r="B55" s="77" t="s">
        <v>1052</v>
      </c>
      <c r="C55" s="76" t="s">
        <v>535</v>
      </c>
      <c r="D55" s="78">
        <v>2244.81</v>
      </c>
      <c r="E55" s="78">
        <v>1857.71</v>
      </c>
      <c r="F55" s="78">
        <v>2245</v>
      </c>
      <c r="G55" s="78">
        <v>1858</v>
      </c>
    </row>
    <row r="56" spans="1:7" x14ac:dyDescent="0.25">
      <c r="A56" s="77">
        <v>8</v>
      </c>
      <c r="B56" s="77" t="s">
        <v>1053</v>
      </c>
      <c r="C56" s="76" t="s">
        <v>1054</v>
      </c>
      <c r="D56" s="78">
        <v>13125.43</v>
      </c>
      <c r="E56" s="78">
        <v>4242.21</v>
      </c>
      <c r="F56" s="78">
        <v>13125</v>
      </c>
      <c r="G56" s="78">
        <v>4242</v>
      </c>
    </row>
    <row r="57" spans="1:7" x14ac:dyDescent="0.25">
      <c r="A57" s="77">
        <v>9</v>
      </c>
      <c r="B57" s="77" t="s">
        <v>1055</v>
      </c>
      <c r="C57" s="76" t="s">
        <v>1056</v>
      </c>
      <c r="D57" s="78">
        <v>0</v>
      </c>
      <c r="E57" s="78">
        <v>0</v>
      </c>
      <c r="F57" s="78">
        <v>0</v>
      </c>
      <c r="G57" s="78">
        <v>0</v>
      </c>
    </row>
    <row r="58" spans="1:7" x14ac:dyDescent="0.25">
      <c r="A58" s="77">
        <v>10</v>
      </c>
      <c r="B58" s="77" t="s">
        <v>1057</v>
      </c>
      <c r="C58" s="76" t="s">
        <v>1058</v>
      </c>
      <c r="D58" s="78">
        <v>0</v>
      </c>
      <c r="E58" s="78">
        <v>0</v>
      </c>
      <c r="F58" s="78">
        <v>0</v>
      </c>
      <c r="G58" s="78">
        <v>0</v>
      </c>
    </row>
    <row r="59" spans="1:7" x14ac:dyDescent="0.25">
      <c r="A59" s="77" t="s">
        <v>921</v>
      </c>
      <c r="B59" s="77" t="s">
        <v>1059</v>
      </c>
      <c r="C59" s="76" t="s">
        <v>1060</v>
      </c>
      <c r="D59" s="78">
        <v>1266.6099999999999</v>
      </c>
      <c r="E59" s="78">
        <v>977.49</v>
      </c>
      <c r="F59" s="78">
        <v>1267</v>
      </c>
      <c r="G59" s="78">
        <v>977</v>
      </c>
    </row>
    <row r="60" spans="1:7" x14ac:dyDescent="0.25">
      <c r="A60" s="77" t="s">
        <v>924</v>
      </c>
      <c r="B60" s="77" t="s">
        <v>1061</v>
      </c>
      <c r="C60" s="76" t="s">
        <v>1062</v>
      </c>
      <c r="D60" s="78">
        <v>1266.6099999999999</v>
      </c>
      <c r="E60" s="78">
        <v>977.49</v>
      </c>
      <c r="F60" s="78">
        <v>1267</v>
      </c>
      <c r="G60" s="78">
        <v>977</v>
      </c>
    </row>
    <row r="61" spans="1:7" x14ac:dyDescent="0.25">
      <c r="A61" s="77">
        <v>2</v>
      </c>
      <c r="B61" s="77" t="s">
        <v>1063</v>
      </c>
      <c r="C61" s="76" t="s">
        <v>1064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1065</v>
      </c>
      <c r="B62" s="77" t="s">
        <v>1066</v>
      </c>
      <c r="C62" s="76" t="s">
        <v>1067</v>
      </c>
      <c r="D62" s="78">
        <v>0</v>
      </c>
      <c r="E62" s="78">
        <v>0</v>
      </c>
      <c r="F62" s="78">
        <v>0</v>
      </c>
      <c r="G62" s="78">
        <v>0</v>
      </c>
    </row>
    <row r="63" spans="1:7" x14ac:dyDescent="0.25">
      <c r="A63" s="77" t="s">
        <v>1068</v>
      </c>
      <c r="B63" s="77" t="s">
        <v>1069</v>
      </c>
      <c r="C63" s="76" t="s">
        <v>1070</v>
      </c>
      <c r="D63" s="78">
        <v>0</v>
      </c>
      <c r="E63" s="78">
        <v>0</v>
      </c>
      <c r="F63" s="78">
        <v>0</v>
      </c>
      <c r="G63" s="78">
        <v>0</v>
      </c>
    </row>
    <row r="64" spans="1:7" x14ac:dyDescent="0.25">
      <c r="A64" s="77" t="s">
        <v>648</v>
      </c>
      <c r="B64" s="77" t="s">
        <v>1071</v>
      </c>
      <c r="C64" s="76" t="s">
        <v>1072</v>
      </c>
      <c r="D64" s="78">
        <v>0</v>
      </c>
      <c r="E64" s="78">
        <v>0</v>
      </c>
      <c r="F64" s="78">
        <v>0</v>
      </c>
      <c r="G64" s="78">
        <v>0</v>
      </c>
    </row>
    <row r="65" spans="1:7" x14ac:dyDescent="0.25">
      <c r="A65" s="77" t="s">
        <v>930</v>
      </c>
      <c r="B65" s="77" t="s">
        <v>1073</v>
      </c>
      <c r="C65" s="76" t="s">
        <v>1074</v>
      </c>
      <c r="D65" s="78">
        <v>0</v>
      </c>
      <c r="E65" s="78">
        <v>0</v>
      </c>
      <c r="F65" s="78">
        <v>0</v>
      </c>
      <c r="G65" s="78">
        <v>0</v>
      </c>
    </row>
    <row r="66" spans="1:7" x14ac:dyDescent="0.25">
      <c r="A66" s="77">
        <v>2</v>
      </c>
      <c r="B66" s="77" t="s">
        <v>1075</v>
      </c>
      <c r="C66" s="76" t="s">
        <v>1076</v>
      </c>
      <c r="D66" s="78">
        <v>0</v>
      </c>
      <c r="E66" s="78">
        <v>0</v>
      </c>
      <c r="F66" s="78">
        <v>0</v>
      </c>
      <c r="G66" s="78">
        <v>0</v>
      </c>
    </row>
    <row r="67" spans="1:7" x14ac:dyDescent="0.25">
      <c r="A67" s="77">
        <v>3</v>
      </c>
      <c r="B67" s="77" t="s">
        <v>1077</v>
      </c>
      <c r="C67" s="76" t="s">
        <v>1078</v>
      </c>
      <c r="D67" s="78">
        <v>0</v>
      </c>
      <c r="E67" s="78">
        <v>0</v>
      </c>
      <c r="F67" s="78">
        <v>0</v>
      </c>
      <c r="G67" s="78">
        <v>0</v>
      </c>
    </row>
    <row r="68" spans="1:7" x14ac:dyDescent="0.25">
      <c r="A68" s="77">
        <v>4</v>
      </c>
      <c r="B68" s="77" t="s">
        <v>1079</v>
      </c>
      <c r="C68" s="76" t="s">
        <v>1080</v>
      </c>
      <c r="D68" s="78">
        <v>0</v>
      </c>
      <c r="E68" s="78">
        <v>0</v>
      </c>
      <c r="F68" s="78">
        <v>0</v>
      </c>
      <c r="G68" s="78"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4" customWidth="1"/>
    <col min="2" max="2" width="24.85546875" style="14" customWidth="1"/>
  </cols>
  <sheetData>
    <row r="1" spans="1:2" x14ac:dyDescent="0.25">
      <c r="A1" s="85" t="s">
        <v>150</v>
      </c>
      <c r="B1" s="85" t="s">
        <v>33</v>
      </c>
    </row>
    <row r="2" spans="1:2" x14ac:dyDescent="0.25">
      <c r="A2" s="14" t="s">
        <v>1081</v>
      </c>
      <c r="B2" s="14" t="s">
        <v>1082</v>
      </c>
    </row>
    <row r="3" spans="1:2" x14ac:dyDescent="0.25">
      <c r="A3" s="14" t="s">
        <v>1083</v>
      </c>
      <c r="B3" s="14" t="s">
        <v>1084</v>
      </c>
    </row>
    <row r="4" spans="1:2" x14ac:dyDescent="0.25">
      <c r="A4" s="14" t="s">
        <v>1085</v>
      </c>
      <c r="B4" s="14" t="s">
        <v>1086</v>
      </c>
    </row>
    <row r="5" spans="1:2" x14ac:dyDescent="0.25">
      <c r="A5" s="14" t="s">
        <v>1087</v>
      </c>
      <c r="B5" s="14" t="s">
        <v>1088</v>
      </c>
    </row>
    <row r="6" spans="1:2" x14ac:dyDescent="0.25">
      <c r="A6" s="14" t="s">
        <v>1089</v>
      </c>
      <c r="B6" s="14" t="s">
        <v>1090</v>
      </c>
    </row>
    <row r="7" spans="1:2" x14ac:dyDescent="0.25">
      <c r="A7" s="14" t="s">
        <v>1091</v>
      </c>
      <c r="B7" s="14">
        <v>44199732</v>
      </c>
    </row>
    <row r="8" spans="1:2" x14ac:dyDescent="0.25">
      <c r="A8" s="14" t="s">
        <v>1092</v>
      </c>
      <c r="B8" s="14">
        <v>2022614242</v>
      </c>
    </row>
    <row r="9" spans="1:2" x14ac:dyDescent="0.25">
      <c r="A9" s="14" t="s">
        <v>1093</v>
      </c>
    </row>
    <row r="10" spans="1:2" x14ac:dyDescent="0.25">
      <c r="A10" s="14" t="s">
        <v>1094</v>
      </c>
      <c r="B10" s="14" t="s">
        <v>1095</v>
      </c>
    </row>
    <row r="11" spans="1:2" x14ac:dyDescent="0.25">
      <c r="A11" s="14" t="s">
        <v>1096</v>
      </c>
    </row>
    <row r="12" spans="1:2" x14ac:dyDescent="0.25">
      <c r="A12" s="14" t="s">
        <v>1097</v>
      </c>
      <c r="B12" s="14" t="s">
        <v>1098</v>
      </c>
    </row>
    <row r="13" spans="1:2" x14ac:dyDescent="0.25">
      <c r="A13" s="14" t="s">
        <v>1099</v>
      </c>
    </row>
    <row r="14" spans="1:2" x14ac:dyDescent="0.25">
      <c r="A14" s="14" t="s">
        <v>1100</v>
      </c>
      <c r="B14" s="14" t="s">
        <v>1101</v>
      </c>
    </row>
    <row r="15" spans="1:2" x14ac:dyDescent="0.25">
      <c r="A15" s="14" t="s">
        <v>1102</v>
      </c>
      <c r="B15" s="14" t="s">
        <v>1103</v>
      </c>
    </row>
    <row r="16" spans="1:2" x14ac:dyDescent="0.25">
      <c r="A16" s="14" t="s">
        <v>1104</v>
      </c>
      <c r="B16" s="14">
        <v>911165400</v>
      </c>
    </row>
    <row r="17" spans="1:2" x14ac:dyDescent="0.25">
      <c r="A17" s="14" t="s">
        <v>1105</v>
      </c>
    </row>
    <row r="18" spans="1:2" x14ac:dyDescent="0.25">
      <c r="A18" s="14" t="s">
        <v>1106</v>
      </c>
      <c r="B18" s="14" t="s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71" customWidth="1"/>
    <col min="2" max="4" width="11.28515625" style="71" customWidth="1"/>
    <col min="5" max="5" width="12.5703125" style="71" customWidth="1"/>
    <col min="6" max="10" width="11.28515625" style="71" customWidth="1"/>
    <col min="11" max="16384" width="9.140625" style="71"/>
  </cols>
  <sheetData>
    <row r="1" spans="1:33" ht="16.5" x14ac:dyDescent="0.3">
      <c r="A1" s="107" t="s">
        <v>153</v>
      </c>
    </row>
    <row r="2" spans="1:33" ht="17.25" thickBot="1" x14ac:dyDescent="0.35">
      <c r="A2" s="108" t="s">
        <v>7</v>
      </c>
    </row>
    <row r="3" spans="1:33" ht="16.5" customHeight="1" thickTop="1" thickBot="1" x14ac:dyDescent="0.3">
      <c r="A3" s="197" t="s">
        <v>26</v>
      </c>
      <c r="B3" s="191" t="s">
        <v>2</v>
      </c>
      <c r="C3" s="192"/>
      <c r="D3" s="192"/>
      <c r="E3" s="192"/>
      <c r="F3" s="192"/>
      <c r="G3" s="192"/>
      <c r="H3" s="192"/>
      <c r="I3" s="192"/>
      <c r="J3" s="19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</row>
    <row r="4" spans="1:33" ht="62.25" customHeight="1" thickTop="1" thickBot="1" x14ac:dyDescent="0.3">
      <c r="A4" s="198"/>
      <c r="B4" s="99" t="s">
        <v>27</v>
      </c>
      <c r="C4" s="99" t="s">
        <v>28</v>
      </c>
      <c r="D4" s="99" t="s">
        <v>29</v>
      </c>
      <c r="E4" s="99" t="s">
        <v>116</v>
      </c>
      <c r="F4" s="99" t="s">
        <v>30</v>
      </c>
      <c r="G4" s="99" t="s">
        <v>31</v>
      </c>
      <c r="H4" s="99" t="s">
        <v>117</v>
      </c>
      <c r="I4" s="99" t="s">
        <v>32</v>
      </c>
      <c r="J4" s="99" t="s">
        <v>8</v>
      </c>
    </row>
    <row r="5" spans="1:33" ht="15" customHeight="1" thickTop="1" thickBot="1" x14ac:dyDescent="0.3">
      <c r="A5" s="110" t="s">
        <v>16</v>
      </c>
      <c r="B5" s="89"/>
      <c r="C5" s="89"/>
      <c r="D5" s="89"/>
      <c r="E5" s="89"/>
      <c r="F5" s="89"/>
      <c r="G5" s="89"/>
      <c r="H5" s="89"/>
      <c r="I5" s="89"/>
      <c r="J5" s="90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</row>
    <row r="6" spans="1:33" ht="24" thickTop="1" thickBot="1" x14ac:dyDescent="0.3">
      <c r="A6" s="111" t="s">
        <v>17</v>
      </c>
      <c r="B6" s="101">
        <f>SUMIF(HK!A:A,"031*",HK!C:C)-SUMIF(HK!A:A,"031*",HK!D:D)</f>
        <v>34418</v>
      </c>
      <c r="C6" s="101">
        <f>SUMIF(HK!A:A,"021*",HK!C:C)-SUMIF(HK!A:A,"021*",HK!D:D)</f>
        <v>163499.4</v>
      </c>
      <c r="D6" s="101">
        <f>SUMIF(HK!A:A,"022*",HK!C:C)-SUMIF(HK!A:A,"022*",HK!D:D)</f>
        <v>145195.51</v>
      </c>
      <c r="E6" s="101">
        <f>SUMIF(HK!A:A,"025*",HK!C:C)-SUMIF(HK!A:A,"025*",HK!D:D)</f>
        <v>0</v>
      </c>
      <c r="F6" s="101">
        <f>SUMIF(HK!A:A,"026*",HK!C:C)-SUMIF(HK!A:A,"026*",HK!D:D)</f>
        <v>0</v>
      </c>
      <c r="G6" s="101">
        <f>SUMIF(HK!A:A,"029*",HK!C:C)-SUMIF(HK!A:A,"029*",HK!D:D)</f>
        <v>28718.19</v>
      </c>
      <c r="H6" s="101">
        <f>SUMIF(HK!A:A,"042*",HK!C:C)-SUMIF(HK!A:A,"042*",HK!D:D)</f>
        <v>0</v>
      </c>
      <c r="I6" s="101">
        <f>SUMIF(HK!A:A,"052*",HK!C:C)-SUMIF(HK!A:A,"052*",HK!D:D)</f>
        <v>0</v>
      </c>
      <c r="J6" s="86">
        <f>SUM(B6:I6)</f>
        <v>371831.10000000003</v>
      </c>
      <c r="L6" s="87"/>
    </row>
    <row r="7" spans="1:33" ht="15" customHeight="1" thickBot="1" x14ac:dyDescent="0.3">
      <c r="A7" s="112" t="s">
        <v>18</v>
      </c>
      <c r="B7" s="67"/>
      <c r="C7" s="67"/>
      <c r="D7" s="67"/>
      <c r="E7" s="67"/>
      <c r="F7" s="68"/>
      <c r="G7" s="67"/>
      <c r="H7" s="67"/>
      <c r="I7" s="67"/>
      <c r="J7" s="86">
        <f t="shared" ref="J7:J9" si="0">SUM(B7:I7)</f>
        <v>0</v>
      </c>
    </row>
    <row r="8" spans="1:33" ht="15" customHeight="1" thickBot="1" x14ac:dyDescent="0.3">
      <c r="A8" s="112" t="s">
        <v>19</v>
      </c>
      <c r="B8" s="67"/>
      <c r="C8" s="67"/>
      <c r="D8" s="67"/>
      <c r="E8" s="67"/>
      <c r="F8" s="68"/>
      <c r="G8" s="67"/>
      <c r="H8" s="67"/>
      <c r="I8" s="67"/>
      <c r="J8" s="86">
        <f t="shared" si="0"/>
        <v>0</v>
      </c>
    </row>
    <row r="9" spans="1:33" ht="15" customHeight="1" thickBot="1" x14ac:dyDescent="0.3">
      <c r="A9" s="112" t="s">
        <v>20</v>
      </c>
      <c r="B9" s="67"/>
      <c r="C9" s="67"/>
      <c r="D9" s="67"/>
      <c r="E9" s="67"/>
      <c r="F9" s="68"/>
      <c r="G9" s="67"/>
      <c r="H9" s="67"/>
      <c r="I9" s="67"/>
      <c r="J9" s="86">
        <f t="shared" si="0"/>
        <v>0</v>
      </c>
    </row>
    <row r="10" spans="1:33" ht="15.75" thickBot="1" x14ac:dyDescent="0.3">
      <c r="A10" s="186" t="s">
        <v>21</v>
      </c>
      <c r="B10" s="101">
        <f>SUMIF(HK!A:A,"031*",HK!K:K)-SUMIF(HK!A:A,"031*",HK!L:L)</f>
        <v>34418</v>
      </c>
      <c r="C10" s="101">
        <f>SUMIF(HK!A:A,"021*",HK!K:K)-SUMIF(HK!A:A,"021*",HK!L:L)</f>
        <v>163499.4</v>
      </c>
      <c r="D10" s="101">
        <f>SUMIF(HK!A:A,"022*",HK!K:K)-SUMIF(HK!A:A,"022*",HK!L:L)</f>
        <v>164270.87</v>
      </c>
      <c r="E10" s="101">
        <f>SUMIF(HK!A:A,"025*",HK!K:K)-SUMIF(HK!A:A,"025*",HK!L:L)</f>
        <v>0</v>
      </c>
      <c r="F10" s="101">
        <f>SUMIF(HK!A:A,"026*",HK!K:K)-SUMIF(HK!A:A,"026*",HK!L:L)</f>
        <v>3500</v>
      </c>
      <c r="G10" s="101">
        <f>SUMIF(HK!A:A,"029*",HK!K:K)-SUMIF(HK!A:A,"029*",HK!L:L)</f>
        <v>79618.19</v>
      </c>
      <c r="H10" s="101">
        <f>SUMIF(HK!A:A,"042*",HK!K:K)-SUMIF(HK!A:A,"042*",HK!L:L)</f>
        <v>0</v>
      </c>
      <c r="I10" s="101">
        <f>SUMIF(HK!A:A,"052*",HK!K:K)-SUMIF(HK!A:A,"052*",HK!L:L)</f>
        <v>0</v>
      </c>
      <c r="J10" s="88">
        <f>J6+J7-J8+J9</f>
        <v>371831.10000000003</v>
      </c>
      <c r="L10" s="87"/>
    </row>
    <row r="11" spans="1:33" ht="15" customHeight="1" thickTop="1" thickBot="1" x14ac:dyDescent="0.3">
      <c r="A11" s="183" t="s">
        <v>22</v>
      </c>
      <c r="B11" s="106"/>
      <c r="C11" s="106"/>
      <c r="D11" s="106"/>
      <c r="E11" s="106"/>
      <c r="F11" s="106"/>
      <c r="G11" s="106"/>
      <c r="H11" s="106"/>
      <c r="I11" s="106"/>
      <c r="J11" s="90"/>
    </row>
    <row r="12" spans="1:33" ht="23.25" thickBot="1" x14ac:dyDescent="0.3">
      <c r="A12" s="111" t="s">
        <v>23</v>
      </c>
      <c r="B12" s="67"/>
      <c r="C12" s="101">
        <f>SUMIF(HK!A:A,"081*",HK!D:D)-SUMIF(HK!A:A,"081*",HK!C:C)</f>
        <v>37602.1</v>
      </c>
      <c r="D12" s="101">
        <f>SUMIF(HK!A:A,"082*",HK!D:D)-SUMIF(HK!A:A,"082*",HK!C:C)</f>
        <v>110958.08</v>
      </c>
      <c r="E12" s="101">
        <f>SUMIF(HK!A:A,"085*",HK!D:D)-SUMIF(HK!A:A,"085*",HK!C:C)</f>
        <v>0</v>
      </c>
      <c r="F12" s="101">
        <f>SUMIF(HK!A:A,"086*",HK!D:D)-SUMIF(HK!A:A,"086*",HK!C:C)</f>
        <v>0</v>
      </c>
      <c r="G12" s="101">
        <f>SUMIF(HK!A:A,"089*",HK!D:D)-SUMIF(HK!A:A,"089*",HK!C:C)</f>
        <v>6194.2</v>
      </c>
      <c r="H12" s="67"/>
      <c r="I12" s="67"/>
      <c r="J12" s="86">
        <f>SUM(B12:I12)</f>
        <v>154754.38</v>
      </c>
      <c r="L12" s="87"/>
    </row>
    <row r="13" spans="1:33" ht="15" customHeight="1" thickBot="1" x14ac:dyDescent="0.3">
      <c r="A13" s="112" t="s">
        <v>18</v>
      </c>
      <c r="B13" s="67"/>
      <c r="C13" s="67"/>
      <c r="D13" s="67"/>
      <c r="E13" s="67"/>
      <c r="F13" s="67"/>
      <c r="G13" s="67"/>
      <c r="H13" s="67"/>
      <c r="I13" s="67"/>
      <c r="J13" s="86">
        <f t="shared" ref="J13:J14" si="1">SUM(B13:I13)</f>
        <v>0</v>
      </c>
    </row>
    <row r="14" spans="1:33" ht="15" customHeight="1" thickBot="1" x14ac:dyDescent="0.3">
      <c r="A14" s="112" t="s">
        <v>19</v>
      </c>
      <c r="B14" s="67"/>
      <c r="C14" s="67"/>
      <c r="D14" s="67"/>
      <c r="E14" s="67"/>
      <c r="F14" s="67"/>
      <c r="G14" s="67"/>
      <c r="H14" s="67"/>
      <c r="I14" s="67"/>
      <c r="J14" s="86">
        <f t="shared" si="1"/>
        <v>0</v>
      </c>
    </row>
    <row r="15" spans="1:33" ht="15" customHeight="1" thickBot="1" x14ac:dyDescent="0.3">
      <c r="A15" s="183" t="s">
        <v>20</v>
      </c>
      <c r="B15" s="181"/>
      <c r="C15" s="67"/>
      <c r="D15" s="67"/>
      <c r="E15" s="67"/>
      <c r="F15" s="67"/>
      <c r="G15" s="67"/>
      <c r="H15" s="181"/>
      <c r="I15" s="68"/>
      <c r="J15" s="176"/>
    </row>
    <row r="16" spans="1:33" ht="15.75" thickBot="1" x14ac:dyDescent="0.3">
      <c r="A16" s="113" t="s">
        <v>21</v>
      </c>
      <c r="B16" s="70"/>
      <c r="C16" s="101">
        <f>SUMIF(HK!A:A,"081*",HK!L:L)-SUMIF(HK!A:A,"081*",HK!K:K)</f>
        <v>45777.07</v>
      </c>
      <c r="D16" s="101">
        <f>SUMIF(HK!A:A,"082*",HK!L:L)-SUMIF(HK!A:A,"082*",HK!K:K)</f>
        <v>131898.77000000002</v>
      </c>
      <c r="E16" s="101">
        <f>SUMIF(HK!A:A,"085*",HK!L:L)-SUMIF(HK!A:A,"085*",HK!K:K)</f>
        <v>0</v>
      </c>
      <c r="F16" s="101">
        <f>SUMIF(HK!A:A,"086*",HK!L:L)-SUMIF(HK!A:A,"086*",HK!K:K)</f>
        <v>541.67999999999995</v>
      </c>
      <c r="G16" s="101">
        <f>SUMIF(HK!A:A,"089*",HK!L:L)-SUMIF(HK!A:A,"089*",HK!K:K)</f>
        <v>18735.979999999996</v>
      </c>
      <c r="H16" s="70"/>
      <c r="I16" s="70"/>
      <c r="J16" s="88">
        <f>J12+J13-J14</f>
        <v>154754.38</v>
      </c>
      <c r="L16" s="87"/>
    </row>
    <row r="17" spans="1:33" ht="15" customHeight="1" thickTop="1" thickBot="1" x14ac:dyDescent="0.3">
      <c r="A17" s="110" t="s">
        <v>24</v>
      </c>
      <c r="B17" s="106"/>
      <c r="C17" s="106"/>
      <c r="D17" s="106"/>
      <c r="E17" s="106"/>
      <c r="F17" s="106"/>
      <c r="G17" s="106"/>
      <c r="H17" s="106"/>
      <c r="I17" s="106"/>
      <c r="J17" s="90"/>
    </row>
    <row r="18" spans="1:33" ht="24" thickTop="1" thickBot="1" x14ac:dyDescent="0.3">
      <c r="A18" s="111" t="s">
        <v>23</v>
      </c>
      <c r="B18" s="67"/>
      <c r="C18" s="101"/>
      <c r="D18" s="101"/>
      <c r="E18" s="101"/>
      <c r="F18" s="101"/>
      <c r="G18" s="101"/>
      <c r="H18" s="101">
        <f>SUMIF(HK!A:A,"094*",HK!D:D)-SUMIF(HK!A:A,"094*",HK!C:C)</f>
        <v>0</v>
      </c>
      <c r="I18" s="101">
        <f>SUMIF(SUAM!C:C,"019",SUAM!E:E)</f>
        <v>0</v>
      </c>
      <c r="J18" s="86">
        <f>SUM(B18:I18)</f>
        <v>0</v>
      </c>
      <c r="L18" s="87"/>
      <c r="M18" s="87"/>
      <c r="N18" s="94"/>
    </row>
    <row r="19" spans="1:33" ht="15" customHeight="1" thickBot="1" x14ac:dyDescent="0.3">
      <c r="A19" s="112" t="s">
        <v>18</v>
      </c>
      <c r="B19" s="67"/>
      <c r="C19" s="67"/>
      <c r="D19" s="67"/>
      <c r="E19" s="67"/>
      <c r="F19" s="67"/>
      <c r="G19" s="67"/>
      <c r="H19" s="67"/>
      <c r="I19" s="67"/>
      <c r="J19" s="86">
        <f t="shared" ref="J19:J20" si="2">SUM(B19:I19)</f>
        <v>0</v>
      </c>
      <c r="N19" s="94"/>
    </row>
    <row r="20" spans="1:33" ht="15" customHeight="1" thickBot="1" x14ac:dyDescent="0.3">
      <c r="A20" s="112" t="s">
        <v>19</v>
      </c>
      <c r="B20" s="67"/>
      <c r="C20" s="67"/>
      <c r="D20" s="67"/>
      <c r="E20" s="67"/>
      <c r="F20" s="67"/>
      <c r="G20" s="67"/>
      <c r="H20" s="67"/>
      <c r="I20" s="67"/>
      <c r="J20" s="86">
        <f t="shared" si="2"/>
        <v>0</v>
      </c>
      <c r="N20" s="94"/>
    </row>
    <row r="21" spans="1:33" ht="15" customHeight="1" thickBot="1" x14ac:dyDescent="0.3">
      <c r="A21" s="184" t="s">
        <v>20</v>
      </c>
      <c r="B21" s="68"/>
      <c r="C21" s="67"/>
      <c r="D21" s="67"/>
      <c r="E21" s="67"/>
      <c r="F21" s="67"/>
      <c r="G21" s="67"/>
      <c r="H21" s="67"/>
      <c r="I21" s="67"/>
      <c r="J21" s="175"/>
      <c r="N21" s="94"/>
    </row>
    <row r="22" spans="1:33" ht="15.75" thickBot="1" x14ac:dyDescent="0.3">
      <c r="A22" s="113" t="s">
        <v>21</v>
      </c>
      <c r="B22" s="70"/>
      <c r="C22" s="101"/>
      <c r="D22" s="101"/>
      <c r="E22" s="101"/>
      <c r="F22" s="101"/>
      <c r="G22" s="101"/>
      <c r="H22" s="101">
        <f>SUMIF(HK!A:A,"094*",HK!L:L)-SUMIF(HK!A:A,"094*",HK!K:K)</f>
        <v>0</v>
      </c>
      <c r="I22" s="101">
        <f>SUMIF(SUA!C:C,"019",SUA!E:E)</f>
        <v>0</v>
      </c>
      <c r="J22" s="88">
        <f>J18+J19-J20</f>
        <v>0</v>
      </c>
      <c r="L22" s="87"/>
      <c r="M22" s="87"/>
      <c r="N22" s="94"/>
    </row>
    <row r="23" spans="1:33" ht="15" customHeight="1" thickTop="1" thickBot="1" x14ac:dyDescent="0.3">
      <c r="A23" s="110" t="s">
        <v>25</v>
      </c>
      <c r="B23" s="106"/>
      <c r="C23" s="106"/>
      <c r="D23" s="106"/>
      <c r="E23" s="106"/>
      <c r="F23" s="106"/>
      <c r="G23" s="106"/>
      <c r="H23" s="106"/>
      <c r="I23" s="106"/>
      <c r="J23" s="90"/>
    </row>
    <row r="24" spans="1:33" ht="15" customHeight="1" thickTop="1" thickBot="1" x14ac:dyDescent="0.3">
      <c r="A24" s="111" t="s">
        <v>23</v>
      </c>
      <c r="B24" s="67"/>
      <c r="C24" s="67"/>
      <c r="D24" s="67"/>
      <c r="E24" s="67"/>
      <c r="F24" s="67"/>
      <c r="G24" s="67"/>
      <c r="H24" s="67"/>
      <c r="I24" s="67"/>
      <c r="J24" s="86">
        <f t="shared" ref="J24" si="3">J6-J12-J18</f>
        <v>217076.72000000003</v>
      </c>
    </row>
    <row r="25" spans="1:33" ht="15" customHeight="1" thickBot="1" x14ac:dyDescent="0.3">
      <c r="A25" s="113" t="s">
        <v>21</v>
      </c>
      <c r="B25" s="70"/>
      <c r="C25" s="70"/>
      <c r="D25" s="70"/>
      <c r="E25" s="70"/>
      <c r="F25" s="70"/>
      <c r="G25" s="70"/>
      <c r="H25" s="70"/>
      <c r="I25" s="70"/>
      <c r="J25" s="88">
        <f t="shared" ref="J25" si="4">J10-J16-J22</f>
        <v>217076.72000000003</v>
      </c>
    </row>
    <row r="26" spans="1:33" ht="15.75" thickTop="1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3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33" ht="15.75" thickBot="1" x14ac:dyDescent="0.3">
      <c r="A28" s="114" t="s">
        <v>9</v>
      </c>
      <c r="B28" s="114"/>
      <c r="C28" s="114"/>
      <c r="D28" s="114"/>
      <c r="E28" s="114"/>
      <c r="F28" s="114"/>
      <c r="G28" s="114"/>
      <c r="H28" s="114"/>
      <c r="I28" s="114"/>
      <c r="J28" s="114"/>
    </row>
    <row r="29" spans="1:33" ht="16.5" customHeight="1" thickTop="1" thickBot="1" x14ac:dyDescent="0.3">
      <c r="A29" s="199" t="s">
        <v>26</v>
      </c>
      <c r="B29" s="201" t="s">
        <v>3</v>
      </c>
      <c r="C29" s="202"/>
      <c r="D29" s="202"/>
      <c r="E29" s="202"/>
      <c r="F29" s="202"/>
      <c r="G29" s="202"/>
      <c r="H29" s="202"/>
      <c r="I29" s="202"/>
      <c r="J29" s="20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</row>
    <row r="30" spans="1:33" ht="62.25" customHeight="1" thickTop="1" thickBot="1" x14ac:dyDescent="0.3">
      <c r="A30" s="200"/>
      <c r="B30" s="115" t="s">
        <v>27</v>
      </c>
      <c r="C30" s="115" t="s">
        <v>28</v>
      </c>
      <c r="D30" s="115" t="s">
        <v>29</v>
      </c>
      <c r="E30" s="115" t="s">
        <v>116</v>
      </c>
      <c r="F30" s="115" t="s">
        <v>30</v>
      </c>
      <c r="G30" s="115" t="s">
        <v>31</v>
      </c>
      <c r="H30" s="115" t="s">
        <v>117</v>
      </c>
      <c r="I30" s="115" t="s">
        <v>32</v>
      </c>
      <c r="J30" s="115" t="s">
        <v>8</v>
      </c>
    </row>
    <row r="31" spans="1:33" ht="15" customHeight="1" thickTop="1" thickBot="1" x14ac:dyDescent="0.3">
      <c r="A31" s="116" t="s">
        <v>16</v>
      </c>
      <c r="B31" s="69"/>
      <c r="C31" s="69"/>
      <c r="D31" s="69"/>
      <c r="E31" s="69"/>
      <c r="F31" s="69"/>
      <c r="G31" s="69"/>
      <c r="H31" s="69"/>
      <c r="I31" s="69"/>
      <c r="J31" s="117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</row>
    <row r="32" spans="1:33" ht="24" thickTop="1" thickBot="1" x14ac:dyDescent="0.3">
      <c r="A32" s="118" t="s">
        <v>17</v>
      </c>
      <c r="B32" s="101">
        <f>SUMIF(HKM!A:A,"031*",HKM!C:C)-SUMIF(HKM!A:A,"031*",HKM!D:D)</f>
        <v>0</v>
      </c>
      <c r="C32" s="101">
        <f>SUMIF(HKM!A:A,"021*",HKM!C:C)-SUMIF(HKM!A:A,"021*",HKM!D:D)</f>
        <v>182060.51</v>
      </c>
      <c r="D32" s="101">
        <f>SUMIF(HKM!A:A,"022*",HKM!C:C)-SUMIF(HKM!A:A,"022*",HKM!D:D)</f>
        <v>145195.51</v>
      </c>
      <c r="E32" s="101">
        <f>SUMIF(HKM!A:A,"025*",HKM!C:C)-SUMIF(HKM!A:A,"025*",HKM!D:D)</f>
        <v>0</v>
      </c>
      <c r="F32" s="101">
        <f>SUMIF(HKM!A:A,"026*",HKM!C:C)-SUMIF(HKM!A:A,"026*",HKM!D:D)</f>
        <v>0</v>
      </c>
      <c r="G32" s="101">
        <f>SUMIF(HKM!A:A,"029*",HKM!C:C)-SUMIF(HKM!A:A,"029*",HKM!D:D)</f>
        <v>28718.19</v>
      </c>
      <c r="H32" s="101">
        <f>SUMIF(HKM!A:A,"042*",HKM!C:C)-SUMIF(HKM!A:A,"042*",HKM!D:D)</f>
        <v>0</v>
      </c>
      <c r="I32" s="101">
        <f>SUMIF(HKM!A:A,"052*",HKM!C:C)-SUMIF(HKM!A:A,"052*",HKM!D:D)</f>
        <v>0</v>
      </c>
      <c r="J32" s="119">
        <f>SUM(B32:I32)</f>
        <v>355974.21</v>
      </c>
      <c r="L32" s="87"/>
    </row>
    <row r="33" spans="1:14" ht="15" customHeight="1" thickBot="1" x14ac:dyDescent="0.3">
      <c r="A33" s="120" t="s">
        <v>18</v>
      </c>
      <c r="B33" s="67"/>
      <c r="C33" s="67"/>
      <c r="D33" s="67"/>
      <c r="E33" s="67"/>
      <c r="F33" s="68"/>
      <c r="G33" s="67"/>
      <c r="H33" s="67"/>
      <c r="I33" s="67"/>
      <c r="J33" s="119">
        <f t="shared" ref="J33:J35" si="5">SUM(B33:I33)</f>
        <v>0</v>
      </c>
    </row>
    <row r="34" spans="1:14" ht="15" customHeight="1" thickBot="1" x14ac:dyDescent="0.3">
      <c r="A34" s="120" t="s">
        <v>19</v>
      </c>
      <c r="B34" s="67"/>
      <c r="C34" s="67"/>
      <c r="D34" s="67"/>
      <c r="E34" s="67"/>
      <c r="F34" s="68"/>
      <c r="G34" s="67"/>
      <c r="H34" s="67"/>
      <c r="I34" s="67"/>
      <c r="J34" s="119">
        <f t="shared" si="5"/>
        <v>0</v>
      </c>
    </row>
    <row r="35" spans="1:14" ht="15" customHeight="1" thickBot="1" x14ac:dyDescent="0.3">
      <c r="A35" s="120" t="s">
        <v>20</v>
      </c>
      <c r="B35" s="67"/>
      <c r="C35" s="67"/>
      <c r="D35" s="67"/>
      <c r="E35" s="67"/>
      <c r="F35" s="68"/>
      <c r="G35" s="67"/>
      <c r="H35" s="67"/>
      <c r="I35" s="67"/>
      <c r="J35" s="119">
        <f t="shared" si="5"/>
        <v>0</v>
      </c>
    </row>
    <row r="36" spans="1:14" ht="15.75" thickBot="1" x14ac:dyDescent="0.3">
      <c r="A36" s="121" t="s">
        <v>21</v>
      </c>
      <c r="B36" s="101">
        <f>SUMIF(HKM!A:A,"031*",HKM!K:K)-SUMIF(HKM!A:A,"031*",HKM!L:L)</f>
        <v>34418</v>
      </c>
      <c r="C36" s="101">
        <f>SUMIF(HKM!A:A,"021*",HKM!K:K)-SUMIF(HKM!A:A,"021*",HKM!L:L)</f>
        <v>163499.4</v>
      </c>
      <c r="D36" s="101">
        <f>SUMIF(HKM!A:A,"022*",HKM!K:K)-SUMIF(HKM!A:A,"022*",HKM!L:L)</f>
        <v>145195.51</v>
      </c>
      <c r="E36" s="101">
        <f>SUMIF(HKM!A:A,"025*",HKM!K:K)-SUMIF(HKM!A:A,"025*",HKM!L:L)</f>
        <v>0</v>
      </c>
      <c r="F36" s="101">
        <f>SUMIF(HKM!A:A,"026*",HKM!K:K)-SUMIF(HKM!A:A,"026*",HKM!L:L)</f>
        <v>0</v>
      </c>
      <c r="G36" s="101">
        <f>SUMIF(HKM!A:A,"029*",HKM!K:K)-SUMIF(HKM!A:A,"029*",HKM!L:L)</f>
        <v>28718.19</v>
      </c>
      <c r="H36" s="101">
        <f>SUMIF(HKM!A:A,"042*",HKM!K:K)-SUMIF(HKM!A:A,"042*",HKM!L:L)</f>
        <v>0</v>
      </c>
      <c r="I36" s="101">
        <f>SUMIF(HKM!A:A,"052*",HKM!K:K)-SUMIF(HKM!A:A,"052*",HKM!L:L)</f>
        <v>0</v>
      </c>
      <c r="J36" s="122">
        <f>J32+J33-J34+J35</f>
        <v>355974.21</v>
      </c>
      <c r="L36" s="87"/>
    </row>
    <row r="37" spans="1:14" ht="15" customHeight="1" thickTop="1" thickBot="1" x14ac:dyDescent="0.3">
      <c r="A37" s="116" t="s">
        <v>22</v>
      </c>
      <c r="B37" s="106"/>
      <c r="C37" s="106"/>
      <c r="D37" s="106"/>
      <c r="E37" s="106"/>
      <c r="F37" s="106"/>
      <c r="G37" s="106"/>
      <c r="H37" s="106"/>
      <c r="I37" s="106"/>
      <c r="J37" s="117"/>
    </row>
    <row r="38" spans="1:14" ht="24" thickTop="1" thickBot="1" x14ac:dyDescent="0.3">
      <c r="A38" s="118" t="s">
        <v>23</v>
      </c>
      <c r="B38" s="67"/>
      <c r="C38" s="101">
        <f>SUMIF(HKM!A:A,"081*",HKM!D:D)-SUMIF(HKM!A:A,"081*",HKM!C:C)</f>
        <v>29427</v>
      </c>
      <c r="D38" s="101">
        <f>SUMIF(HKM!A:A,"082*",HKM!D:D)-SUMIF(HKM!A:A,"082*",HKM!C:C)</f>
        <v>85144.51</v>
      </c>
      <c r="E38" s="101">
        <f>SUMIF(HKM!A:A,"085*",HKM!D:D)-SUMIF(HKM!A:A,"085*",HKM!C:C)</f>
        <v>0</v>
      </c>
      <c r="F38" s="101">
        <f>SUMIF(HKM!A:A,"086*",HKM!D:D)-SUMIF(HKM!A:A,"086*",HKM!C:C)</f>
        <v>0</v>
      </c>
      <c r="G38" s="101">
        <f>SUMIF(HKM!A:A,"089*",HKM!D:D)-SUMIF(HKM!A:A,"089*",HKM!C:C)</f>
        <v>1219</v>
      </c>
      <c r="H38" s="67"/>
      <c r="I38" s="67"/>
      <c r="J38" s="119">
        <f>SUM(B38:I38)</f>
        <v>115790.51</v>
      </c>
      <c r="L38" s="87"/>
    </row>
    <row r="39" spans="1:14" ht="15" customHeight="1" thickBot="1" x14ac:dyDescent="0.3">
      <c r="A39" s="120" t="s">
        <v>18</v>
      </c>
      <c r="B39" s="67"/>
      <c r="C39" s="67"/>
      <c r="D39" s="67"/>
      <c r="E39" s="67"/>
      <c r="F39" s="67"/>
      <c r="G39" s="67"/>
      <c r="H39" s="67"/>
      <c r="I39" s="67"/>
      <c r="J39" s="119">
        <f t="shared" ref="J39:J40" si="6">SUM(B39:I39)</f>
        <v>0</v>
      </c>
    </row>
    <row r="40" spans="1:14" ht="15" customHeight="1" thickBot="1" x14ac:dyDescent="0.3">
      <c r="A40" s="120" t="s">
        <v>19</v>
      </c>
      <c r="B40" s="67"/>
      <c r="C40" s="67"/>
      <c r="D40" s="67"/>
      <c r="E40" s="67"/>
      <c r="F40" s="67"/>
      <c r="G40" s="67"/>
      <c r="H40" s="67"/>
      <c r="I40" s="67"/>
      <c r="J40" s="119">
        <f t="shared" si="6"/>
        <v>0</v>
      </c>
    </row>
    <row r="41" spans="1:14" ht="15" customHeight="1" thickBot="1" x14ac:dyDescent="0.3">
      <c r="A41" s="185" t="s">
        <v>20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4" ht="15.75" thickBot="1" x14ac:dyDescent="0.3">
      <c r="A42" s="121" t="s">
        <v>21</v>
      </c>
      <c r="B42" s="70"/>
      <c r="C42" s="101">
        <f>SUMIF(HKM!A:A,"081*",HKM!L:L)-SUMIF(HKM!A:A,"081*",HKM!K:K)</f>
        <v>37602.1</v>
      </c>
      <c r="D42" s="101">
        <f>SUMIF(HKM!A:A,"082*",HKM!L:L)-SUMIF(HKM!A:A,"082*",HKM!K:K)</f>
        <v>110958.08</v>
      </c>
      <c r="E42" s="101">
        <f>SUMIF(HKM!A:A,"085*",HKM!L:L)-SUMIF(HKM!A:A,"085*",HKM!K:K)</f>
        <v>0</v>
      </c>
      <c r="F42" s="101">
        <f>SUMIF(HKM!A:A,"086*",HKM!L:L)-SUMIF(HKM!A:A,"086*",HKM!K:K)</f>
        <v>0</v>
      </c>
      <c r="G42" s="101">
        <f>SUMIF(HKM!A:A,"089*",HKM!L:L)-SUMIF(HKM!A:A,"089*",HKM!K:K)</f>
        <v>6194.2</v>
      </c>
      <c r="H42" s="70"/>
      <c r="I42" s="70"/>
      <c r="J42" s="122">
        <f>J38+J39-J40</f>
        <v>115790.51</v>
      </c>
      <c r="L42" s="87"/>
    </row>
    <row r="43" spans="1:14" ht="15" customHeight="1" thickTop="1" thickBot="1" x14ac:dyDescent="0.3">
      <c r="A43" s="116" t="s">
        <v>24</v>
      </c>
      <c r="B43" s="106"/>
      <c r="C43" s="106"/>
      <c r="D43" s="106"/>
      <c r="E43" s="106"/>
      <c r="F43" s="106"/>
      <c r="G43" s="106"/>
      <c r="H43" s="106"/>
      <c r="I43" s="106"/>
      <c r="J43" s="117"/>
    </row>
    <row r="44" spans="1:14" ht="24" thickTop="1" thickBot="1" x14ac:dyDescent="0.3">
      <c r="A44" s="118" t="s">
        <v>23</v>
      </c>
      <c r="B44" s="67"/>
      <c r="C44" s="101"/>
      <c r="D44" s="101"/>
      <c r="E44" s="101"/>
      <c r="F44" s="101"/>
      <c r="G44" s="101"/>
      <c r="H44" s="101">
        <f>SUMIF(HKM!A:A,"094*",HKM!D:D)-SUMIF(HKM!A:A,"094*",HKM!C:C)</f>
        <v>0</v>
      </c>
      <c r="I44" s="101"/>
      <c r="J44" s="119">
        <f>SUM(B44:I44)</f>
        <v>0</v>
      </c>
      <c r="L44" s="87"/>
      <c r="M44" s="100"/>
      <c r="N44" s="94"/>
    </row>
    <row r="45" spans="1:14" ht="15" customHeight="1" thickBot="1" x14ac:dyDescent="0.3">
      <c r="A45" s="120" t="s">
        <v>18</v>
      </c>
      <c r="B45" s="67"/>
      <c r="C45" s="67"/>
      <c r="D45" s="67"/>
      <c r="E45" s="67"/>
      <c r="F45" s="67"/>
      <c r="G45" s="67"/>
      <c r="H45" s="67"/>
      <c r="I45" s="67"/>
      <c r="J45" s="119">
        <f t="shared" ref="J45:J46" si="7">SUM(B45:I45)</f>
        <v>0</v>
      </c>
      <c r="N45" s="94"/>
    </row>
    <row r="46" spans="1:14" ht="15" customHeight="1" thickBot="1" x14ac:dyDescent="0.3">
      <c r="A46" s="120" t="s">
        <v>19</v>
      </c>
      <c r="B46" s="67"/>
      <c r="C46" s="67"/>
      <c r="D46" s="67"/>
      <c r="E46" s="67"/>
      <c r="F46" s="67"/>
      <c r="G46" s="67"/>
      <c r="H46" s="67"/>
      <c r="I46" s="67"/>
      <c r="J46" s="119">
        <f t="shared" si="7"/>
        <v>0</v>
      </c>
      <c r="N46" s="94"/>
    </row>
    <row r="47" spans="1:14" ht="15" customHeight="1" thickBot="1" x14ac:dyDescent="0.3">
      <c r="A47" s="185" t="s">
        <v>20</v>
      </c>
      <c r="B47" s="68"/>
      <c r="C47" s="68"/>
      <c r="D47" s="68"/>
      <c r="E47" s="68"/>
      <c r="F47" s="68"/>
      <c r="G47" s="68"/>
      <c r="H47" s="68"/>
      <c r="I47" s="68"/>
      <c r="J47" s="68"/>
      <c r="N47" s="94"/>
    </row>
    <row r="48" spans="1:14" ht="15.75" thickBot="1" x14ac:dyDescent="0.3">
      <c r="A48" s="121" t="s">
        <v>21</v>
      </c>
      <c r="B48" s="70"/>
      <c r="C48" s="101"/>
      <c r="D48" s="101"/>
      <c r="E48" s="101"/>
      <c r="F48" s="101"/>
      <c r="G48" s="101"/>
      <c r="H48" s="101">
        <f>SUMIF(HKM!A:A,"094*",HKM!L:L)-SUMIF(HKM!A:A,"094*",HKM!K:K)</f>
        <v>0</v>
      </c>
      <c r="I48" s="101">
        <f>SUMIF(SUAM!C:C,"019",SUAM!E:E)</f>
        <v>0</v>
      </c>
      <c r="J48" s="122">
        <f>J44+J45-J46</f>
        <v>0</v>
      </c>
      <c r="L48" s="87"/>
      <c r="N48" s="94"/>
    </row>
    <row r="49" spans="1:10" ht="15" customHeight="1" thickTop="1" thickBot="1" x14ac:dyDescent="0.3">
      <c r="A49" s="116" t="s">
        <v>25</v>
      </c>
      <c r="B49" s="106"/>
      <c r="C49" s="106"/>
      <c r="D49" s="106"/>
      <c r="E49" s="106"/>
      <c r="F49" s="106"/>
      <c r="G49" s="106"/>
      <c r="H49" s="106"/>
      <c r="I49" s="106"/>
      <c r="J49" s="117"/>
    </row>
    <row r="50" spans="1:10" ht="15" customHeight="1" thickTop="1" thickBot="1" x14ac:dyDescent="0.3">
      <c r="A50" s="118" t="s">
        <v>23</v>
      </c>
      <c r="B50" s="67">
        <f>B32-B38-B44</f>
        <v>0</v>
      </c>
      <c r="C50" s="67">
        <f t="shared" ref="C50:J50" si="8">C32-C38-C44</f>
        <v>152633.51</v>
      </c>
      <c r="D50" s="67">
        <f t="shared" si="8"/>
        <v>60051.000000000015</v>
      </c>
      <c r="E50" s="67">
        <f t="shared" si="8"/>
        <v>0</v>
      </c>
      <c r="F50" s="67">
        <f t="shared" si="8"/>
        <v>0</v>
      </c>
      <c r="G50" s="67">
        <f t="shared" si="8"/>
        <v>27499.19</v>
      </c>
      <c r="H50" s="67">
        <f t="shared" si="8"/>
        <v>0</v>
      </c>
      <c r="I50" s="67">
        <f t="shared" si="8"/>
        <v>0</v>
      </c>
      <c r="J50" s="119">
        <f t="shared" si="8"/>
        <v>240183.7</v>
      </c>
    </row>
    <row r="51" spans="1:10" ht="15" customHeight="1" thickBot="1" x14ac:dyDescent="0.3">
      <c r="A51" s="121" t="s">
        <v>21</v>
      </c>
      <c r="B51" s="70">
        <f>B36-B42-B48</f>
        <v>34418</v>
      </c>
      <c r="C51" s="70">
        <f t="shared" ref="C51:J51" si="9">C36-C42-C48</f>
        <v>125897.29999999999</v>
      </c>
      <c r="D51" s="70">
        <f t="shared" si="9"/>
        <v>34237.430000000008</v>
      </c>
      <c r="E51" s="70">
        <f t="shared" si="9"/>
        <v>0</v>
      </c>
      <c r="F51" s="70">
        <f t="shared" si="9"/>
        <v>0</v>
      </c>
      <c r="G51" s="70">
        <f t="shared" si="9"/>
        <v>22523.989999999998</v>
      </c>
      <c r="H51" s="70">
        <f t="shared" si="9"/>
        <v>0</v>
      </c>
      <c r="I51" s="70">
        <f t="shared" si="9"/>
        <v>0</v>
      </c>
      <c r="J51" s="122">
        <f t="shared" si="9"/>
        <v>240183.7</v>
      </c>
    </row>
    <row r="52" spans="1:10" ht="15.75" thickTop="1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</row>
    <row r="53" spans="1:10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155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172" t="s">
        <v>40</v>
      </c>
      <c r="B3" s="173" t="s">
        <v>41</v>
      </c>
      <c r="C3" s="173" t="s">
        <v>42</v>
      </c>
      <c r="D3" s="173" t="s">
        <v>39</v>
      </c>
    </row>
    <row r="4" spans="1:6" ht="22.5" customHeight="1" thickTop="1" thickBot="1" x14ac:dyDescent="0.3">
      <c r="A4" s="32" t="s">
        <v>43</v>
      </c>
      <c r="B4" s="27"/>
      <c r="C4" s="27"/>
      <c r="D4" s="28"/>
    </row>
    <row r="5" spans="1:6" ht="22.5" customHeight="1" thickTop="1" thickBot="1" x14ac:dyDescent="0.3">
      <c r="A5" s="10" t="s">
        <v>44</v>
      </c>
      <c r="B5" s="17"/>
      <c r="C5" s="17"/>
      <c r="D5" s="127">
        <f>SUMIF(SUA!C:C,"042",SUA!F:F)</f>
        <v>0</v>
      </c>
      <c r="E5" s="128"/>
      <c r="F5" s="125"/>
    </row>
    <row r="6" spans="1:6" ht="22.5" customHeight="1" thickBot="1" x14ac:dyDescent="0.3">
      <c r="A6" s="10" t="s">
        <v>36</v>
      </c>
      <c r="B6" s="17"/>
      <c r="C6" s="17"/>
      <c r="D6" s="127">
        <f>SUMIF(SUA!C:C,"047",SUA!F:F)</f>
        <v>0</v>
      </c>
      <c r="E6" s="128"/>
      <c r="F6" s="125"/>
    </row>
    <row r="7" spans="1:6" ht="22.5" customHeight="1" thickBot="1" x14ac:dyDescent="0.3">
      <c r="A7" s="10" t="s">
        <v>45</v>
      </c>
      <c r="B7" s="17"/>
      <c r="C7" s="17"/>
      <c r="D7" s="127">
        <f>SUMIF(SUA!C:C,"048",SUA!F:F)</f>
        <v>0</v>
      </c>
      <c r="E7" s="128"/>
      <c r="F7" s="125"/>
    </row>
    <row r="8" spans="1:6" ht="22.5" customHeight="1" thickBot="1" x14ac:dyDescent="0.3">
      <c r="A8" s="10" t="s">
        <v>37</v>
      </c>
      <c r="B8" s="17"/>
      <c r="C8" s="17"/>
      <c r="D8" s="127">
        <f>SUMIF(SUA!C:C,"049",SUA!F:F)</f>
        <v>0</v>
      </c>
      <c r="E8" s="128"/>
      <c r="F8" s="125"/>
    </row>
    <row r="9" spans="1:6" ht="22.5" customHeight="1" thickBot="1" x14ac:dyDescent="0.3">
      <c r="A9" s="10" t="s">
        <v>38</v>
      </c>
      <c r="B9" s="17"/>
      <c r="C9" s="17"/>
      <c r="D9" s="127">
        <f>SUMIF(SUA!C:C,"051",SUA!F:F)</f>
        <v>0</v>
      </c>
      <c r="E9" s="128"/>
      <c r="F9" s="125"/>
    </row>
    <row r="10" spans="1:6" ht="22.5" customHeight="1" thickBot="1" x14ac:dyDescent="0.3">
      <c r="A10" s="18" t="s">
        <v>46</v>
      </c>
      <c r="B10" s="29">
        <f>SUM(B5:B9)</f>
        <v>0</v>
      </c>
      <c r="C10" s="29">
        <f>SUM(C5:C9)</f>
        <v>0</v>
      </c>
      <c r="D10" s="124">
        <f>SUM(D5:D9)</f>
        <v>0</v>
      </c>
      <c r="E10" s="128"/>
      <c r="F10" s="128"/>
    </row>
    <row r="11" spans="1:6" ht="22.5" customHeight="1" thickTop="1" thickBot="1" x14ac:dyDescent="0.3">
      <c r="A11" s="32" t="s">
        <v>47</v>
      </c>
      <c r="B11" s="27"/>
      <c r="C11" s="27"/>
      <c r="D11" s="123"/>
      <c r="E11" s="128"/>
      <c r="F11" s="128"/>
    </row>
    <row r="12" spans="1:6" ht="22.5" customHeight="1" thickTop="1" thickBot="1" x14ac:dyDescent="0.3">
      <c r="A12" s="10" t="s">
        <v>48</v>
      </c>
      <c r="B12" s="17"/>
      <c r="C12" s="17"/>
      <c r="D12" s="127">
        <f>SUMIF(SUA!C:C,"054",SUA!F:F)</f>
        <v>13600.1</v>
      </c>
      <c r="E12" s="128"/>
      <c r="F12" s="125"/>
    </row>
    <row r="13" spans="1:6" ht="22.5" customHeight="1" thickBot="1" x14ac:dyDescent="0.3">
      <c r="A13" s="10" t="s">
        <v>36</v>
      </c>
      <c r="B13" s="17"/>
      <c r="C13" s="17"/>
      <c r="D13" s="127">
        <f>SUMIF(SUA!C:C,"059",SUA!F:F)</f>
        <v>0</v>
      </c>
      <c r="E13" s="128"/>
      <c r="F13" s="125"/>
    </row>
    <row r="14" spans="1:6" ht="22.5" customHeight="1" thickBot="1" x14ac:dyDescent="0.3">
      <c r="A14" s="10" t="s">
        <v>45</v>
      </c>
      <c r="B14" s="17"/>
      <c r="C14" s="17"/>
      <c r="D14" s="127">
        <f>SUMIF(SUA!C:C,"060",SUA!F:F)</f>
        <v>0</v>
      </c>
      <c r="E14" s="128"/>
      <c r="F14" s="125"/>
    </row>
    <row r="15" spans="1:6" ht="22.5" customHeight="1" thickBot="1" x14ac:dyDescent="0.3">
      <c r="A15" s="10" t="s">
        <v>37</v>
      </c>
      <c r="B15" s="17"/>
      <c r="C15" s="17"/>
      <c r="D15" s="127">
        <f>SUMIF(SUA!C:C,"061",SUA!F:F)</f>
        <v>0</v>
      </c>
      <c r="E15" s="128"/>
      <c r="F15" s="125"/>
    </row>
    <row r="16" spans="1:6" ht="22.5" customHeight="1" thickBot="1" x14ac:dyDescent="0.3">
      <c r="A16" s="10" t="s">
        <v>49</v>
      </c>
      <c r="B16" s="17"/>
      <c r="C16" s="17"/>
      <c r="D16" s="127">
        <f>SUMIF(SUA!C:C,"062",SUA!F:F)</f>
        <v>0</v>
      </c>
      <c r="E16" s="128"/>
      <c r="F16" s="125"/>
    </row>
    <row r="17" spans="1:6" ht="22.5" customHeight="1" thickBot="1" x14ac:dyDescent="0.3">
      <c r="A17" s="10" t="s">
        <v>50</v>
      </c>
      <c r="B17" s="17"/>
      <c r="C17" s="17"/>
      <c r="D17" s="127">
        <f>SUMIF(SUA!C:C,"063",SUA!F:F)</f>
        <v>0</v>
      </c>
      <c r="E17" s="128"/>
      <c r="F17" s="125"/>
    </row>
    <row r="18" spans="1:6" ht="22.5" customHeight="1" thickBot="1" x14ac:dyDescent="0.3">
      <c r="A18" s="10" t="s">
        <v>38</v>
      </c>
      <c r="B18" s="17"/>
      <c r="C18" s="17"/>
      <c r="D18" s="127">
        <f>SUMIF(SUA!C:C,"065",SUA!F:F)</f>
        <v>217.08</v>
      </c>
      <c r="E18" s="128"/>
      <c r="F18" s="125"/>
    </row>
    <row r="19" spans="1:6" ht="22.5" customHeight="1" thickBot="1" x14ac:dyDescent="0.3">
      <c r="A19" s="18" t="s">
        <v>51</v>
      </c>
      <c r="B19" s="29">
        <f>SUM(B12:B18)</f>
        <v>0</v>
      </c>
      <c r="C19" s="29">
        <f>SUM(C12:C18)</f>
        <v>0</v>
      </c>
      <c r="D19" s="31">
        <f>SUM(D12:D18)</f>
        <v>13817.18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156</v>
      </c>
    </row>
    <row r="2" spans="1:3" ht="17.25" thickBot="1" x14ac:dyDescent="0.35">
      <c r="A2" s="4" t="s">
        <v>52</v>
      </c>
    </row>
    <row r="3" spans="1:3" ht="24" thickTop="1" thickBot="1" x14ac:dyDescent="0.3">
      <c r="A3" s="167" t="s">
        <v>40</v>
      </c>
      <c r="B3" s="169" t="s">
        <v>2</v>
      </c>
      <c r="C3" s="169" t="s">
        <v>3</v>
      </c>
    </row>
    <row r="4" spans="1:3" ht="16.5" thickTop="1" thickBot="1" x14ac:dyDescent="0.3">
      <c r="A4" s="60" t="s">
        <v>53</v>
      </c>
      <c r="B4" s="129">
        <f>SUMIF(SUA!C:C,"072",SUA!F:F)</f>
        <v>9133</v>
      </c>
      <c r="C4" s="130">
        <f>SUMIF(SUA!C:C,"072",SUA!G:G)</f>
        <v>9205.39</v>
      </c>
    </row>
    <row r="5" spans="1:3" ht="15.75" thickBot="1" x14ac:dyDescent="0.3">
      <c r="A5" s="61" t="s">
        <v>54</v>
      </c>
      <c r="B5" s="131">
        <f>SUMIF(SUA!C:C,"073",SUA!F:F)-(SUMIF(HK!A:A,"261*",HK!K:K)+SUMIF(HK!A:A,"261*",HK!L:L))</f>
        <v>-24065.18</v>
      </c>
      <c r="C5" s="132">
        <f>SUMIF(SUA!C:C,"073",SUA!G:G)-(SUMIF(HK!A:A,"261*",HK!C:C)+SUMIF(HK!A:A,"261*",HK!D:D))</f>
        <v>-23330.17</v>
      </c>
    </row>
    <row r="6" spans="1:3" ht="15.75" thickBot="1" x14ac:dyDescent="0.3">
      <c r="A6" s="61" t="s">
        <v>55</v>
      </c>
      <c r="B6" s="131">
        <f>SUMIF(SUA!C:C,"030",SUA!F:F)</f>
        <v>0</v>
      </c>
      <c r="C6" s="132">
        <f>SUMIF(SUA!C:C,"030",SUA!G:G)</f>
        <v>0</v>
      </c>
    </row>
    <row r="7" spans="1:3" ht="15.75" thickBot="1" x14ac:dyDescent="0.3">
      <c r="A7" s="61" t="s">
        <v>56</v>
      </c>
      <c r="B7" s="131">
        <f>SUMIF(HK!A:A,"261*",HK!K:K)-SUMIF(HK!A:A,"261*",HK!L:L)</f>
        <v>0</v>
      </c>
      <c r="C7" s="132">
        <f>SUMIF(HK!A:A,"261*",HK!C:C)-SUMIF(HK!A:A,"261*",HK!D:D)</f>
        <v>0</v>
      </c>
    </row>
    <row r="8" spans="1:3" ht="15.75" thickBot="1" x14ac:dyDescent="0.3">
      <c r="A8" s="62" t="s">
        <v>8</v>
      </c>
      <c r="B8" s="63">
        <f>SUM(B4:B7)</f>
        <v>-14932.18</v>
      </c>
      <c r="C8" s="31">
        <f>SUM(C4:C7)</f>
        <v>-14124.779999999999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04" t="s">
        <v>157</v>
      </c>
      <c r="B1" s="204"/>
    </row>
    <row r="2" spans="1:2" ht="15.75" thickBot="1" x14ac:dyDescent="0.3">
      <c r="A2" s="15" t="s">
        <v>7</v>
      </c>
      <c r="B2" s="15"/>
    </row>
    <row r="3" spans="1:2" ht="16.5" thickTop="1" thickBot="1" x14ac:dyDescent="0.3">
      <c r="A3" s="39" t="s">
        <v>40</v>
      </c>
      <c r="B3" s="170" t="s">
        <v>3</v>
      </c>
    </row>
    <row r="4" spans="1:2" ht="16.5" thickTop="1" thickBot="1" x14ac:dyDescent="0.3">
      <c r="A4" s="34" t="s">
        <v>57</v>
      </c>
      <c r="B4" s="141">
        <f>IF(SUMIF(SUP!C:C,"100",SUP!E:E)&gt; 0,SUMIF(SUP!C:C,"100",SUP!E:E), 0)</f>
        <v>26492.7</v>
      </c>
    </row>
    <row r="5" spans="1:2" ht="16.5" thickTop="1" thickBot="1" x14ac:dyDescent="0.3">
      <c r="A5" s="34" t="s">
        <v>58</v>
      </c>
      <c r="B5" s="138" t="s">
        <v>2</v>
      </c>
    </row>
    <row r="6" spans="1:2" ht="16.5" thickTop="1" thickBot="1" x14ac:dyDescent="0.3">
      <c r="A6" s="171" t="s">
        <v>59</v>
      </c>
      <c r="B6" s="139"/>
    </row>
    <row r="7" spans="1:2" ht="15.75" thickBot="1" x14ac:dyDescent="0.3">
      <c r="A7" s="171" t="s">
        <v>60</v>
      </c>
      <c r="B7" s="139"/>
    </row>
    <row r="8" spans="1:2" ht="15.75" thickBot="1" x14ac:dyDescent="0.3">
      <c r="A8" s="171" t="s">
        <v>61</v>
      </c>
      <c r="B8" s="139"/>
    </row>
    <row r="9" spans="1:2" ht="15.75" thickBot="1" x14ac:dyDescent="0.3">
      <c r="A9" s="171" t="s">
        <v>62</v>
      </c>
      <c r="B9" s="139"/>
    </row>
    <row r="10" spans="1:2" ht="15.75" thickBot="1" x14ac:dyDescent="0.3">
      <c r="A10" s="171" t="s">
        <v>63</v>
      </c>
      <c r="B10" s="139"/>
    </row>
    <row r="11" spans="1:2" ht="15.75" thickBot="1" x14ac:dyDescent="0.3">
      <c r="A11" s="171" t="s">
        <v>64</v>
      </c>
      <c r="B11" s="139"/>
    </row>
    <row r="12" spans="1:2" ht="15.75" thickBot="1" x14ac:dyDescent="0.3">
      <c r="A12" s="171" t="s">
        <v>65</v>
      </c>
      <c r="B12" s="139"/>
    </row>
    <row r="13" spans="1:2" ht="15.75" thickBot="1" x14ac:dyDescent="0.3">
      <c r="A13" s="171" t="s">
        <v>66</v>
      </c>
      <c r="B13" s="139"/>
    </row>
    <row r="14" spans="1:2" ht="15.75" thickBot="1" x14ac:dyDescent="0.3">
      <c r="A14" s="34" t="s">
        <v>8</v>
      </c>
      <c r="B14" s="140">
        <f>SUM(B6:B13)</f>
        <v>0</v>
      </c>
    </row>
    <row r="15" spans="1:2" ht="15.75" thickTop="1" x14ac:dyDescent="0.25">
      <c r="A15" s="15"/>
      <c r="B15" s="114"/>
    </row>
    <row r="16" spans="1:2" ht="15.75" thickBot="1" x14ac:dyDescent="0.3">
      <c r="A16" s="15" t="s">
        <v>9</v>
      </c>
      <c r="B16" s="114"/>
    </row>
    <row r="17" spans="1:2" ht="16.5" thickTop="1" thickBot="1" x14ac:dyDescent="0.3">
      <c r="A17" s="39" t="s">
        <v>40</v>
      </c>
      <c r="B17" s="168" t="s">
        <v>3</v>
      </c>
    </row>
    <row r="18" spans="1:2" ht="16.5" thickTop="1" thickBot="1" x14ac:dyDescent="0.3">
      <c r="A18" s="34" t="s">
        <v>67</v>
      </c>
      <c r="B18" s="141">
        <f>IF(SUMIF(SUP!C:C,"100",SUP!E:E)&gt; 0,0,SUMIF(SUP!C:C,"100",SUP!E:E))</f>
        <v>0</v>
      </c>
    </row>
    <row r="19" spans="1:2" ht="16.5" thickTop="1" thickBot="1" x14ac:dyDescent="0.3">
      <c r="A19" s="34" t="s">
        <v>68</v>
      </c>
      <c r="B19" s="138" t="s">
        <v>2</v>
      </c>
    </row>
    <row r="20" spans="1:2" ht="16.5" thickTop="1" thickBot="1" x14ac:dyDescent="0.3">
      <c r="A20" s="171" t="s">
        <v>69</v>
      </c>
      <c r="B20" s="139"/>
    </row>
    <row r="21" spans="1:2" ht="15.75" thickBot="1" x14ac:dyDescent="0.3">
      <c r="A21" s="171" t="s">
        <v>70</v>
      </c>
      <c r="B21" s="37"/>
    </row>
    <row r="22" spans="1:2" ht="15.75" thickBot="1" x14ac:dyDescent="0.3">
      <c r="A22" s="171" t="s">
        <v>71</v>
      </c>
      <c r="B22" s="37"/>
    </row>
    <row r="23" spans="1:2" ht="15.75" thickBot="1" x14ac:dyDescent="0.3">
      <c r="A23" s="171" t="s">
        <v>72</v>
      </c>
      <c r="B23" s="37"/>
    </row>
    <row r="24" spans="1:2" ht="15.75" thickBot="1" x14ac:dyDescent="0.3">
      <c r="A24" s="171" t="s">
        <v>73</v>
      </c>
      <c r="B24" s="37"/>
    </row>
    <row r="25" spans="1:2" ht="15.75" thickBot="1" x14ac:dyDescent="0.3">
      <c r="A25" s="171" t="s">
        <v>66</v>
      </c>
      <c r="B25" s="37"/>
    </row>
    <row r="26" spans="1:2" ht="15.75" thickBot="1" x14ac:dyDescent="0.3">
      <c r="A26" s="34" t="s">
        <v>74</v>
      </c>
      <c r="B26" s="35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187" t="s">
        <v>162</v>
      </c>
      <c r="B1" s="15"/>
      <c r="C1" s="15"/>
      <c r="D1" s="15"/>
      <c r="E1" s="15"/>
      <c r="F1" s="15"/>
    </row>
    <row r="2" spans="1:9" ht="15.75" thickBot="1" x14ac:dyDescent="0.3">
      <c r="A2" s="15" t="s">
        <v>7</v>
      </c>
      <c r="B2" s="15"/>
      <c r="C2" s="15"/>
      <c r="D2" s="15"/>
      <c r="E2" s="15"/>
      <c r="F2" s="15"/>
    </row>
    <row r="3" spans="1:9" ht="16.5" thickTop="1" thickBot="1" x14ac:dyDescent="0.3">
      <c r="A3" s="208" t="s">
        <v>40</v>
      </c>
      <c r="B3" s="205" t="s">
        <v>2</v>
      </c>
      <c r="C3" s="206"/>
      <c r="D3" s="206"/>
      <c r="E3" s="206"/>
      <c r="F3" s="207"/>
    </row>
    <row r="4" spans="1:9" s="3" customFormat="1" ht="33" customHeight="1" thickTop="1" thickBot="1" x14ac:dyDescent="0.3">
      <c r="A4" s="209"/>
      <c r="B4" s="16" t="s">
        <v>23</v>
      </c>
      <c r="C4" s="16" t="s">
        <v>35</v>
      </c>
      <c r="D4" s="42" t="s">
        <v>75</v>
      </c>
      <c r="E4" s="55" t="s">
        <v>76</v>
      </c>
      <c r="F4" s="16" t="s">
        <v>21</v>
      </c>
    </row>
    <row r="5" spans="1:9" ht="21" customHeight="1" thickTop="1" thickBot="1" x14ac:dyDescent="0.3">
      <c r="A5" s="41" t="s">
        <v>77</v>
      </c>
      <c r="B5" s="137">
        <f>SUMIF(HK!A:A,"459*",HK!D:D)-SUMIF(HK!A:A,"459*",HK!C:C)</f>
        <v>0</v>
      </c>
      <c r="C5" s="143">
        <f>SUM(C6:C10)</f>
        <v>0</v>
      </c>
      <c r="D5" s="143">
        <f t="shared" ref="D5:E5" si="0">SUM(D6:D10)</f>
        <v>0</v>
      </c>
      <c r="E5" s="143">
        <f t="shared" si="0"/>
        <v>0</v>
      </c>
      <c r="F5" s="150">
        <f>SUMIF(HK!A:A,"459*",HK!L:L)-SUMIF(HK!A:A,"459*",HK!K:K)</f>
        <v>0</v>
      </c>
      <c r="G5" s="128"/>
      <c r="H5" s="125"/>
      <c r="I5" s="128"/>
    </row>
    <row r="6" spans="1:9" ht="21" customHeight="1" thickTop="1" thickBot="1" x14ac:dyDescent="0.3">
      <c r="A6" s="45"/>
      <c r="B6" s="135"/>
      <c r="C6" s="133"/>
      <c r="D6" s="144"/>
      <c r="E6" s="144"/>
      <c r="F6" s="145">
        <f t="shared" ref="F6:F17" si="1">SUM(B6:E6)</f>
        <v>0</v>
      </c>
      <c r="G6" s="128"/>
      <c r="H6" s="128"/>
      <c r="I6" s="128"/>
    </row>
    <row r="7" spans="1:9" ht="21" customHeight="1" thickBot="1" x14ac:dyDescent="0.3">
      <c r="A7" s="45"/>
      <c r="B7" s="135"/>
      <c r="C7" s="133"/>
      <c r="D7" s="146"/>
      <c r="E7" s="146"/>
      <c r="F7" s="145">
        <f t="shared" si="1"/>
        <v>0</v>
      </c>
      <c r="G7" s="128"/>
      <c r="H7" s="128"/>
      <c r="I7" s="128"/>
    </row>
    <row r="8" spans="1:9" ht="21" customHeight="1" thickBot="1" x14ac:dyDescent="0.3">
      <c r="A8" s="45"/>
      <c r="B8" s="135"/>
      <c r="C8" s="133"/>
      <c r="D8" s="146"/>
      <c r="E8" s="146"/>
      <c r="F8" s="145">
        <f t="shared" si="1"/>
        <v>0</v>
      </c>
      <c r="G8" s="128"/>
      <c r="H8" s="128"/>
      <c r="I8" s="128"/>
    </row>
    <row r="9" spans="1:9" ht="21" customHeight="1" thickBot="1" x14ac:dyDescent="0.3">
      <c r="A9" s="45"/>
      <c r="B9" s="135"/>
      <c r="C9" s="133"/>
      <c r="D9" s="146"/>
      <c r="E9" s="146"/>
      <c r="F9" s="145">
        <f t="shared" si="1"/>
        <v>0</v>
      </c>
      <c r="G9" s="128"/>
      <c r="H9" s="128"/>
      <c r="I9" s="128"/>
    </row>
    <row r="10" spans="1:9" ht="21" customHeight="1" thickBot="1" x14ac:dyDescent="0.3">
      <c r="A10" s="53"/>
      <c r="B10" s="136"/>
      <c r="C10" s="147"/>
      <c r="D10" s="148"/>
      <c r="E10" s="148"/>
      <c r="F10" s="149">
        <f t="shared" si="1"/>
        <v>0</v>
      </c>
      <c r="G10" s="128"/>
      <c r="H10" s="128"/>
      <c r="I10" s="128"/>
    </row>
    <row r="11" spans="1:9" ht="21" customHeight="1" thickTop="1" thickBot="1" x14ac:dyDescent="0.3">
      <c r="A11" s="41" t="s">
        <v>78</v>
      </c>
      <c r="B11" s="151">
        <f>SUMIF(HK!A:A,"323*",HK!D:D)-SUMIF(HK!A:A,"323*",HK!C:C)</f>
        <v>1266.6099999999999</v>
      </c>
      <c r="C11" s="147">
        <f>SUM(C12:C16)</f>
        <v>0</v>
      </c>
      <c r="D11" s="147">
        <f t="shared" ref="D11:E11" si="2">SUM(D12:D16)</f>
        <v>0</v>
      </c>
      <c r="E11" s="147">
        <f t="shared" si="2"/>
        <v>0</v>
      </c>
      <c r="F11" s="152">
        <f>SUMIF(HK!A:A,"323*",HK!L:L)-SUMIF(HK!A:A,"323*",HK!K:K)</f>
        <v>1527.08</v>
      </c>
      <c r="G11" s="128"/>
      <c r="H11" s="125"/>
      <c r="I11" s="128"/>
    </row>
    <row r="12" spans="1:9" ht="21" customHeight="1" thickTop="1" thickBot="1" x14ac:dyDescent="0.3">
      <c r="A12" s="45"/>
      <c r="B12" s="135"/>
      <c r="C12" s="133"/>
      <c r="D12" s="144"/>
      <c r="E12" s="144"/>
      <c r="F12" s="145">
        <f t="shared" si="1"/>
        <v>0</v>
      </c>
      <c r="G12" s="128"/>
      <c r="H12" s="128"/>
      <c r="I12" s="128"/>
    </row>
    <row r="13" spans="1:9" ht="21" customHeight="1" thickBot="1" x14ac:dyDescent="0.3">
      <c r="A13" s="45"/>
      <c r="B13" s="58"/>
      <c r="C13" s="36"/>
      <c r="D13" s="47"/>
      <c r="E13" s="47"/>
      <c r="F13" s="50">
        <f t="shared" si="1"/>
        <v>0</v>
      </c>
    </row>
    <row r="14" spans="1:9" ht="21" customHeight="1" thickBot="1" x14ac:dyDescent="0.3">
      <c r="A14" s="45"/>
      <c r="B14" s="58"/>
      <c r="C14" s="36"/>
      <c r="D14" s="47"/>
      <c r="E14" s="47"/>
      <c r="F14" s="50">
        <f t="shared" si="1"/>
        <v>0</v>
      </c>
    </row>
    <row r="15" spans="1:9" ht="21" customHeight="1" thickBot="1" x14ac:dyDescent="0.3">
      <c r="A15" s="45"/>
      <c r="B15" s="58"/>
      <c r="C15" s="36"/>
      <c r="D15" s="47"/>
      <c r="E15" s="47"/>
      <c r="F15" s="50">
        <f t="shared" si="1"/>
        <v>0</v>
      </c>
    </row>
    <row r="16" spans="1:9" ht="21" customHeight="1" thickBot="1" x14ac:dyDescent="0.3">
      <c r="A16" s="45"/>
      <c r="B16" s="58"/>
      <c r="C16" s="36"/>
      <c r="D16" s="47"/>
      <c r="E16" s="47"/>
      <c r="F16" s="50">
        <f t="shared" si="1"/>
        <v>0</v>
      </c>
    </row>
    <row r="17" spans="1:9" ht="21" customHeight="1" thickBot="1" x14ac:dyDescent="0.3">
      <c r="A17" s="53"/>
      <c r="B17" s="65"/>
      <c r="C17" s="38"/>
      <c r="D17" s="51"/>
      <c r="E17" s="51"/>
      <c r="F17" s="52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5" t="s">
        <v>9</v>
      </c>
      <c r="B20" s="15"/>
      <c r="C20" s="15"/>
      <c r="D20" s="15"/>
      <c r="E20" s="15"/>
      <c r="F20" s="15"/>
    </row>
    <row r="21" spans="1:9" ht="16.5" thickTop="1" thickBot="1" x14ac:dyDescent="0.3">
      <c r="A21" s="208" t="s">
        <v>40</v>
      </c>
      <c r="B21" s="205" t="s">
        <v>3</v>
      </c>
      <c r="C21" s="206"/>
      <c r="D21" s="206"/>
      <c r="E21" s="206"/>
      <c r="F21" s="207"/>
    </row>
    <row r="22" spans="1:9" s="3" customFormat="1" ht="24" thickTop="1" thickBot="1" x14ac:dyDescent="0.3">
      <c r="A22" s="209"/>
      <c r="B22" s="16" t="s">
        <v>23</v>
      </c>
      <c r="C22" s="16" t="s">
        <v>35</v>
      </c>
      <c r="D22" s="42" t="s">
        <v>75</v>
      </c>
      <c r="E22" s="55" t="s">
        <v>76</v>
      </c>
      <c r="F22" s="16" t="s">
        <v>21</v>
      </c>
    </row>
    <row r="23" spans="1:9" ht="21" customHeight="1" thickTop="1" thickBot="1" x14ac:dyDescent="0.3">
      <c r="A23" s="53" t="s">
        <v>77</v>
      </c>
      <c r="B23" s="137">
        <f>SUMIF(HKM!A:A,"459*",HKM!D:D)-SUMIF(HKM!A:A,"459*",HKM!C:C)</f>
        <v>0</v>
      </c>
      <c r="C23" s="143">
        <f>SUM(C24:C28)</f>
        <v>0</v>
      </c>
      <c r="D23" s="143">
        <f t="shared" ref="D23:E23" si="3">SUM(D24:D28)</f>
        <v>0</v>
      </c>
      <c r="E23" s="143">
        <f t="shared" si="3"/>
        <v>0</v>
      </c>
      <c r="F23" s="150">
        <f>SUMIF(HKM!A:A,"459*",HKM!L:L)-SUMIF(HKM!A:A,"459*",HKM!K:K)</f>
        <v>0</v>
      </c>
      <c r="G23" s="128"/>
      <c r="H23" s="125"/>
      <c r="I23" s="128"/>
    </row>
    <row r="24" spans="1:9" ht="21" customHeight="1" thickTop="1" thickBot="1" x14ac:dyDescent="0.3">
      <c r="A24" s="45"/>
      <c r="B24" s="135"/>
      <c r="C24" s="133"/>
      <c r="D24" s="144"/>
      <c r="E24" s="144"/>
      <c r="F24" s="145">
        <f t="shared" ref="F24:F35" si="4">SUM(B24:E24)</f>
        <v>0</v>
      </c>
      <c r="G24" s="128"/>
      <c r="H24" s="128"/>
      <c r="I24" s="128"/>
    </row>
    <row r="25" spans="1:9" ht="21" customHeight="1" thickBot="1" x14ac:dyDescent="0.3">
      <c r="A25" s="45"/>
      <c r="B25" s="135"/>
      <c r="C25" s="133"/>
      <c r="D25" s="146"/>
      <c r="E25" s="146"/>
      <c r="F25" s="145">
        <f t="shared" si="4"/>
        <v>0</v>
      </c>
      <c r="G25" s="128"/>
      <c r="H25" s="128"/>
      <c r="I25" s="128"/>
    </row>
    <row r="26" spans="1:9" ht="21" customHeight="1" thickBot="1" x14ac:dyDescent="0.3">
      <c r="A26" s="45"/>
      <c r="B26" s="135"/>
      <c r="C26" s="133"/>
      <c r="D26" s="146"/>
      <c r="E26" s="146"/>
      <c r="F26" s="145">
        <f t="shared" si="4"/>
        <v>0</v>
      </c>
      <c r="G26" s="128"/>
      <c r="H26" s="128"/>
      <c r="I26" s="128"/>
    </row>
    <row r="27" spans="1:9" ht="21" customHeight="1" thickBot="1" x14ac:dyDescent="0.3">
      <c r="A27" s="45"/>
      <c r="B27" s="135"/>
      <c r="C27" s="133"/>
      <c r="D27" s="146"/>
      <c r="E27" s="146"/>
      <c r="F27" s="145">
        <f t="shared" si="4"/>
        <v>0</v>
      </c>
      <c r="G27" s="128"/>
      <c r="H27" s="128"/>
      <c r="I27" s="128"/>
    </row>
    <row r="28" spans="1:9" ht="21" customHeight="1" thickBot="1" x14ac:dyDescent="0.3">
      <c r="A28" s="53"/>
      <c r="B28" s="136"/>
      <c r="C28" s="147"/>
      <c r="D28" s="148"/>
      <c r="E28" s="148"/>
      <c r="F28" s="149">
        <f t="shared" si="4"/>
        <v>0</v>
      </c>
      <c r="G28" s="128"/>
      <c r="H28" s="128"/>
      <c r="I28" s="128"/>
    </row>
    <row r="29" spans="1:9" ht="21" customHeight="1" thickTop="1" thickBot="1" x14ac:dyDescent="0.3">
      <c r="A29" s="53" t="s">
        <v>78</v>
      </c>
      <c r="B29" s="151">
        <f>SUMIF(HKM!A:A,"323*",HKM!D:D)-SUMIF(HKM!A:A,"323*",HKM!C:C)</f>
        <v>977.49</v>
      </c>
      <c r="C29" s="147">
        <f>SUM(C30:C34)</f>
        <v>0</v>
      </c>
      <c r="D29" s="147">
        <f t="shared" ref="D29:E29" si="5">SUM(D30:D34)</f>
        <v>0</v>
      </c>
      <c r="E29" s="147">
        <f t="shared" si="5"/>
        <v>0</v>
      </c>
      <c r="F29" s="152">
        <f>SUMIF(HKM!A:A,"323*",HKM!L:L)-SUMIF(HKM!A:A,"323*",HKM!K:K)</f>
        <v>1266.6099999999999</v>
      </c>
      <c r="G29" s="128"/>
      <c r="H29" s="125"/>
      <c r="I29" s="128"/>
    </row>
    <row r="30" spans="1:9" ht="21" customHeight="1" thickTop="1" thickBot="1" x14ac:dyDescent="0.3">
      <c r="A30" s="45"/>
      <c r="B30" s="135"/>
      <c r="C30" s="133"/>
      <c r="D30" s="144"/>
      <c r="E30" s="144"/>
      <c r="F30" s="145">
        <f t="shared" si="4"/>
        <v>0</v>
      </c>
      <c r="G30" s="128"/>
      <c r="H30" s="128"/>
      <c r="I30" s="128"/>
    </row>
    <row r="31" spans="1:9" ht="21" customHeight="1" thickBot="1" x14ac:dyDescent="0.3">
      <c r="A31" s="45"/>
      <c r="B31" s="58"/>
      <c r="C31" s="36"/>
      <c r="D31" s="47"/>
      <c r="E31" s="47"/>
      <c r="F31" s="50">
        <f t="shared" si="4"/>
        <v>0</v>
      </c>
    </row>
    <row r="32" spans="1:9" ht="21" customHeight="1" thickBot="1" x14ac:dyDescent="0.3">
      <c r="A32" s="45"/>
      <c r="B32" s="58"/>
      <c r="C32" s="36"/>
      <c r="D32" s="47"/>
      <c r="E32" s="47"/>
      <c r="F32" s="50">
        <f t="shared" si="4"/>
        <v>0</v>
      </c>
    </row>
    <row r="33" spans="1:6" ht="21" customHeight="1" thickBot="1" x14ac:dyDescent="0.3">
      <c r="A33" s="45"/>
      <c r="B33" s="58"/>
      <c r="C33" s="36"/>
      <c r="D33" s="47"/>
      <c r="E33" s="47"/>
      <c r="F33" s="50">
        <f t="shared" si="4"/>
        <v>0</v>
      </c>
    </row>
    <row r="34" spans="1:6" ht="21" customHeight="1" thickBot="1" x14ac:dyDescent="0.3">
      <c r="A34" s="45"/>
      <c r="B34" s="58"/>
      <c r="C34" s="36"/>
      <c r="D34" s="47"/>
      <c r="E34" s="47"/>
      <c r="F34" s="50">
        <f t="shared" si="4"/>
        <v>0</v>
      </c>
    </row>
    <row r="35" spans="1:6" ht="21" customHeight="1" thickBot="1" x14ac:dyDescent="0.3">
      <c r="A35" s="53"/>
      <c r="B35" s="65"/>
      <c r="C35" s="38"/>
      <c r="D35" s="51"/>
      <c r="E35" s="51"/>
      <c r="F35" s="52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158</v>
      </c>
    </row>
    <row r="2" spans="1:6" ht="21.75" customHeight="1" thickTop="1" thickBot="1" x14ac:dyDescent="0.3">
      <c r="A2" s="30" t="s">
        <v>40</v>
      </c>
      <c r="B2" s="19" t="s">
        <v>2</v>
      </c>
      <c r="C2" s="19" t="s">
        <v>3</v>
      </c>
    </row>
    <row r="3" spans="1:6" ht="21.75" customHeight="1" thickTop="1" thickBot="1" x14ac:dyDescent="0.3">
      <c r="A3" s="43" t="s">
        <v>79</v>
      </c>
      <c r="B3" s="154">
        <f>SUMIF(HK!A:A,"472*",HK!D:D)-SUMIF(HK!A:A,"472*",HK!C:C)</f>
        <v>556.61</v>
      </c>
      <c r="C3" s="134">
        <f>SUMIF(HKM!A:A,"472*",HKM!D:D)-SUMIF(HKM!A:A,"472*",HKM!C:C)</f>
        <v>915.52</v>
      </c>
      <c r="D3" s="128"/>
      <c r="E3" s="155"/>
      <c r="F3" s="128"/>
    </row>
    <row r="4" spans="1:6" ht="21.75" customHeight="1" thickBot="1" x14ac:dyDescent="0.3">
      <c r="A4" s="33" t="s">
        <v>80</v>
      </c>
      <c r="B4" s="133"/>
      <c r="C4" s="139"/>
      <c r="D4" s="128"/>
      <c r="E4" s="128"/>
      <c r="F4" s="128"/>
    </row>
    <row r="5" spans="1:6" ht="21.75" customHeight="1" thickBot="1" x14ac:dyDescent="0.3">
      <c r="A5" s="33" t="s">
        <v>81</v>
      </c>
      <c r="B5" s="133"/>
      <c r="C5" s="139"/>
      <c r="D5" s="128"/>
      <c r="E5" s="128"/>
      <c r="F5" s="128"/>
    </row>
    <row r="6" spans="1:6" ht="21.75" customHeight="1" thickBot="1" x14ac:dyDescent="0.3">
      <c r="A6" s="33" t="s">
        <v>82</v>
      </c>
      <c r="B6" s="133"/>
      <c r="C6" s="139"/>
      <c r="D6" s="128"/>
      <c r="E6" s="128"/>
      <c r="F6" s="128"/>
    </row>
    <row r="7" spans="1:6" ht="21.75" customHeight="1" thickBot="1" x14ac:dyDescent="0.3">
      <c r="A7" s="43" t="s">
        <v>83</v>
      </c>
      <c r="B7" s="133">
        <f>SUM(B4:B6)</f>
        <v>0</v>
      </c>
      <c r="C7" s="139">
        <f>SUM(C4:C6)</f>
        <v>0</v>
      </c>
      <c r="D7" s="128"/>
      <c r="E7" s="128"/>
      <c r="F7" s="128"/>
    </row>
    <row r="8" spans="1:6" ht="21.75" customHeight="1" thickBot="1" x14ac:dyDescent="0.3">
      <c r="A8" s="43" t="s">
        <v>84</v>
      </c>
      <c r="B8" s="133"/>
      <c r="C8" s="139"/>
      <c r="D8" s="128"/>
      <c r="E8" s="128"/>
      <c r="F8" s="128"/>
    </row>
    <row r="9" spans="1:6" ht="21.75" customHeight="1" thickBot="1" x14ac:dyDescent="0.3">
      <c r="A9" s="34" t="s">
        <v>85</v>
      </c>
      <c r="B9" s="156">
        <f>SUMIF(HK!A:A,"472*",HK!L:L)-SUMIF(HK!A:A,"472*",HK!K:K)</f>
        <v>300.66000000000003</v>
      </c>
      <c r="C9" s="152">
        <f>SUMIF(HKM!A:A,"472*",HKM!L:L)-SUMIF(HKM!A:A,"472*",HKM!K:K)</f>
        <v>556.61</v>
      </c>
      <c r="D9" s="128"/>
      <c r="E9" s="155"/>
      <c r="F9" s="128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159</v>
      </c>
    </row>
    <row r="2" spans="1:10" ht="33" customHeight="1" thickTop="1" thickBot="1" x14ac:dyDescent="0.3">
      <c r="A2" s="208" t="s">
        <v>40</v>
      </c>
      <c r="B2" s="19" t="s">
        <v>2</v>
      </c>
      <c r="C2" s="194" t="s">
        <v>3</v>
      </c>
      <c r="D2" s="196"/>
      <c r="E2" s="194" t="s">
        <v>86</v>
      </c>
      <c r="F2" s="196"/>
    </row>
    <row r="3" spans="1:10" ht="45" customHeight="1" thickTop="1" thickBot="1" x14ac:dyDescent="0.3">
      <c r="A3" s="209"/>
      <c r="B3" s="16" t="s">
        <v>87</v>
      </c>
      <c r="C3" s="16" t="s">
        <v>87</v>
      </c>
      <c r="D3" s="16" t="s">
        <v>88</v>
      </c>
      <c r="E3" s="16" t="s">
        <v>2</v>
      </c>
      <c r="F3" s="16" t="s">
        <v>119</v>
      </c>
    </row>
    <row r="4" spans="1:10" ht="35.25" thickTop="1" thickBot="1" x14ac:dyDescent="0.3">
      <c r="A4" s="48" t="s">
        <v>118</v>
      </c>
      <c r="B4" s="127">
        <f>SUMIF(HK!A:A,"121*",HK!K:K)-SUMIF(HK!A:A,"121*",HK!L:L)+SUMIF(HK!A:A,"122*",HK!K:K)-SUMIF(HK!A:A,"122*",HK!L:L)</f>
        <v>0</v>
      </c>
      <c r="C4" s="127">
        <f>SUMIF(HKM!A:A,"121*",HKM!K:K)-SUMIF(HKM!A:A,"121*",HKM!L:L)+SUMIF(HKM!A:A,"122*",HKM!K:K)-SUMIF(HKM!A:A,"122*",HKM!L:L)</f>
        <v>0</v>
      </c>
      <c r="D4" s="127">
        <f>SUMIF(HKM!A:A,"121*",HKM!C:C)-SUMIF(HKM!A:A,"121*",HKM!D:D)+SUMIF(HKM!A:A,"122*",HKM!C:C)-SUMIF(HKM!A:A,"122*",HKM!D:D)</f>
        <v>0</v>
      </c>
      <c r="E4" s="127">
        <f>SUMIF(HK!A:A,"611*",HK!L:L)-SUMIF(HK!A:A,"611*",HK!K:K)+SUMIF(HK!A:A,"612*",HK!L:L)-SUMIF(HK!A:A,"611*",HK!K:K)</f>
        <v>0</v>
      </c>
      <c r="F4" s="127">
        <f>SUMIF(HKM!A:A,"611*",HKM!L:L)-SUMIF(HKM!A:A,"611*",HKM!K:K)+SUMIF(HKM!A:A,"612*",HKM!L:L)-SUMIF(HKM!A:A,"612*",HKM!K:K)</f>
        <v>0</v>
      </c>
      <c r="G4" s="128"/>
      <c r="H4" s="125"/>
      <c r="I4" s="128"/>
      <c r="J4" s="128"/>
    </row>
    <row r="5" spans="1:10" ht="15.75" thickBot="1" x14ac:dyDescent="0.3">
      <c r="A5" s="46" t="s">
        <v>34</v>
      </c>
      <c r="B5" s="127">
        <f>SUMIF(HK!A:A,"123*",HK!K:K)-SUMIF(HK!A:A,"123*",HK!L:L)</f>
        <v>0</v>
      </c>
      <c r="C5" s="127">
        <f>SUMIF(HKM!A:A,"123*",HKM!K:K)-SUMIF(HKM!A:A,"123*",HKM!L:L)</f>
        <v>0</v>
      </c>
      <c r="D5" s="127">
        <f>SUMIF(HKM!A:A,"123*",HKM!C:C)</f>
        <v>0</v>
      </c>
      <c r="E5" s="127">
        <f>SUMIF(HK!A:A,"613*",HK!L:L)-SUMIF(HK!A:A,"613*",HK!K:K)</f>
        <v>0</v>
      </c>
      <c r="F5" s="127">
        <f>SUMIF(HKM!A:A,"613*",HKM!L:L)-SUMIF(HKM!A:A,"613*",HKM!K:K)</f>
        <v>0</v>
      </c>
      <c r="G5" s="128"/>
      <c r="H5" s="125"/>
      <c r="I5" s="128"/>
      <c r="J5" s="128"/>
    </row>
    <row r="6" spans="1:10" ht="15.75" thickBot="1" x14ac:dyDescent="0.3">
      <c r="A6" s="10" t="s">
        <v>89</v>
      </c>
      <c r="B6" s="127">
        <f>SUMIF(HK!A:A,"124*",HK!K:K)-SUMIF(HK!A:A,"124*",HK!L:L)</f>
        <v>2300</v>
      </c>
      <c r="C6" s="127">
        <f>SUMIF(HKM!A:A,"124*",HKM!K:K)-SUMIF(HKM!A:A,"124*",HKM!L:L)</f>
        <v>4300</v>
      </c>
      <c r="D6" s="127">
        <f>SUMIF(HKM!A:A,"124*",HKM!C:C)-SUMIF(HKM!A:A,"124*",HKM!D:D)</f>
        <v>0</v>
      </c>
      <c r="E6" s="127">
        <f>SUMIF(HK!A:A,"614*",HK!L:L)-SUMIF(HK!A:A,"614*",HK!K:K)</f>
        <v>-2000</v>
      </c>
      <c r="F6" s="127">
        <f>SUMIF(HKM!A:A,"614*",HKM!L:L)-SUMIF(HKM!A:A,"614*",HKM!K:K)</f>
        <v>800</v>
      </c>
      <c r="G6" s="128"/>
      <c r="H6" s="125"/>
      <c r="I6" s="128"/>
      <c r="J6" s="128"/>
    </row>
    <row r="7" spans="1:10" ht="19.5" customHeight="1" thickBot="1" x14ac:dyDescent="0.3">
      <c r="A7" s="10" t="s">
        <v>8</v>
      </c>
      <c r="B7" s="142"/>
      <c r="C7" s="142"/>
      <c r="D7" s="157"/>
      <c r="E7" s="139"/>
      <c r="F7" s="139"/>
      <c r="G7" s="128"/>
      <c r="H7" s="158"/>
      <c r="I7" s="128"/>
      <c r="J7" s="128"/>
    </row>
    <row r="8" spans="1:10" ht="15.75" thickBot="1" x14ac:dyDescent="0.3">
      <c r="A8" s="10" t="s">
        <v>90</v>
      </c>
      <c r="B8" s="163" t="s">
        <v>10</v>
      </c>
      <c r="C8" s="163" t="s">
        <v>10</v>
      </c>
      <c r="D8" s="164" t="s">
        <v>10</v>
      </c>
      <c r="E8" s="127">
        <f>SUMIF(HK!A:A,"549*",HK!K:K)-SUMIF(HK!A:A,"549*",HK!L:L)</f>
        <v>0</v>
      </c>
      <c r="F8" s="127">
        <f>SUMIF(HKM!A:A,"549*",HKM!K:K)-SUMIF(HKM!A:A,"549*",HKM!L:L)</f>
        <v>0</v>
      </c>
      <c r="G8" s="128"/>
      <c r="H8" s="125"/>
      <c r="I8" s="128"/>
      <c r="J8" s="128"/>
    </row>
    <row r="9" spans="1:10" ht="15.75" thickBot="1" x14ac:dyDescent="0.3">
      <c r="A9" s="10" t="s">
        <v>91</v>
      </c>
      <c r="B9" s="163" t="s">
        <v>10</v>
      </c>
      <c r="C9" s="163" t="s">
        <v>10</v>
      </c>
      <c r="D9" s="164" t="s">
        <v>10</v>
      </c>
      <c r="E9" s="127">
        <f>SUMIF(HK!A:A,"513*",HK!K:K)-SUMIF(HK!A:A,"513*",HK!L:L)</f>
        <v>0</v>
      </c>
      <c r="F9" s="127">
        <f>SUMIF(HKM!A:A,"513*",HKM!K:K)-SUMIF(HKM!A:A,"513*",HKM!L:L)</f>
        <v>0</v>
      </c>
      <c r="G9" s="128"/>
      <c r="H9" s="125"/>
      <c r="I9" s="128"/>
      <c r="J9" s="128"/>
    </row>
    <row r="10" spans="1:10" ht="15.75" thickBot="1" x14ac:dyDescent="0.3">
      <c r="A10" s="10" t="s">
        <v>92</v>
      </c>
      <c r="B10" s="163" t="s">
        <v>10</v>
      </c>
      <c r="C10" s="163" t="s">
        <v>10</v>
      </c>
      <c r="D10" s="164" t="s">
        <v>10</v>
      </c>
      <c r="E10" s="127">
        <f>SUMIF(HK!A:A,"543*",HK!K:K)-SUMIF(HK!A:A,"543*",HK!L:L)</f>
        <v>0</v>
      </c>
      <c r="F10" s="127">
        <f>SUMIF(HKM!A:A,"543*",HKM!K:K)-SUMIF(HKM!A:A,"543*",HKM!L:L)</f>
        <v>0</v>
      </c>
      <c r="G10" s="128"/>
      <c r="H10" s="125"/>
      <c r="I10" s="128"/>
      <c r="J10" s="128"/>
    </row>
    <row r="11" spans="1:10" ht="19.5" customHeight="1" thickBot="1" x14ac:dyDescent="0.3">
      <c r="A11" s="12" t="s">
        <v>93</v>
      </c>
      <c r="B11" s="165" t="s">
        <v>10</v>
      </c>
      <c r="C11" s="165" t="s">
        <v>10</v>
      </c>
      <c r="D11" s="166" t="s">
        <v>10</v>
      </c>
      <c r="E11" s="140"/>
      <c r="F11" s="140"/>
      <c r="G11" s="128"/>
      <c r="H11" s="158"/>
      <c r="I11" s="128"/>
      <c r="J11" s="128"/>
    </row>
    <row r="12" spans="1:10" ht="35.25" thickTop="1" thickBot="1" x14ac:dyDescent="0.3">
      <c r="A12" s="18" t="s">
        <v>94</v>
      </c>
      <c r="B12" s="165" t="s">
        <v>10</v>
      </c>
      <c r="C12" s="165" t="s">
        <v>10</v>
      </c>
      <c r="D12" s="166" t="s">
        <v>10</v>
      </c>
      <c r="E12" s="134">
        <f>SUMIF(VZaS!C:C,"006",VZaS!D:D)</f>
        <v>-2000</v>
      </c>
      <c r="F12" s="134">
        <f>SUMIF(VZaS!C:C,"006",VZaS!E:E)</f>
        <v>800</v>
      </c>
      <c r="G12" s="128"/>
      <c r="H12" s="159"/>
      <c r="I12" s="128"/>
      <c r="J12" s="128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22</vt:i4>
      </vt:variant>
    </vt:vector>
  </HeadingPairs>
  <TitlesOfParts>
    <vt:vector size="22" baseType="lpstr">
      <vt:lpstr>1</vt:lpstr>
      <vt:lpstr>2</vt:lpstr>
      <vt:lpstr>4</vt:lpstr>
      <vt:lpstr>15</vt:lpstr>
      <vt:lpstr>17</vt:lpstr>
      <vt:lpstr>22</vt:lpstr>
      <vt:lpstr>23</vt:lpstr>
      <vt:lpstr>26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2022-03-09T10:08:27Z</dcterms:modified>
</cp:coreProperties>
</file>