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__Uzavierky\Uzavierka 2021\1_UZ\"/>
    </mc:Choice>
  </mc:AlternateContent>
  <xr:revisionPtr revIDLastSave="0" documentId="13_ncr:1_{39AA7506-C85C-4602-A0AA-3E664B7D7DDE}" xr6:coauthVersionLast="47" xr6:coauthVersionMax="47" xr10:uidLastSave="{00000000-0000-0000-0000-000000000000}"/>
  <bookViews>
    <workbookView xWindow="-120" yWindow="-120" windowWidth="29040" windowHeight="15840" xr2:uid="{85C2B63A-7BDC-4DA5-A72B-11F27E22649A}"/>
  </bookViews>
  <sheets>
    <sheet name="Hárok1" sheetId="1" r:id="rId1"/>
  </sheets>
  <definedNames>
    <definedName name="_xlnm._FilterDatabase" localSheetId="0" hidden="1">Hárok1!$A$1:$V$654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68" i="1" l="1"/>
  <c r="F271" i="1"/>
  <c r="I271" i="1" s="1"/>
  <c r="I270" i="1"/>
  <c r="F280" i="1"/>
  <c r="G653" i="1"/>
  <c r="I653" i="1"/>
  <c r="I713" i="1"/>
  <c r="G713" i="1"/>
  <c r="I705" i="1"/>
  <c r="I720" i="1" s="1"/>
  <c r="I730" i="1" s="1"/>
  <c r="G705" i="1"/>
  <c r="G693" i="1"/>
  <c r="G703" i="1" s="1"/>
  <c r="I687" i="1"/>
  <c r="I693" i="1" s="1"/>
  <c r="I703" i="1" s="1"/>
  <c r="I677" i="1"/>
  <c r="I674" i="1"/>
  <c r="G674" i="1"/>
  <c r="I669" i="1"/>
  <c r="I667" i="1" s="1"/>
  <c r="G668" i="1"/>
  <c r="G667" i="1" s="1"/>
  <c r="G720" i="1" l="1"/>
  <c r="G730" i="1" s="1"/>
  <c r="I672" i="1"/>
  <c r="I684" i="1" s="1"/>
  <c r="I731" i="1" s="1"/>
  <c r="I734" i="1" s="1"/>
  <c r="G732" i="1" s="1"/>
  <c r="G672" i="1"/>
  <c r="G684" i="1" s="1"/>
  <c r="G731" i="1" s="1"/>
  <c r="G734" i="1" l="1"/>
  <c r="E198" i="1" l="1"/>
  <c r="I647" i="1" l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C586" i="1"/>
  <c r="G561" i="1" s="1"/>
  <c r="H549" i="1"/>
  <c r="E549" i="1"/>
  <c r="H535" i="1"/>
  <c r="E535" i="1"/>
  <c r="H531" i="1"/>
  <c r="E531" i="1"/>
  <c r="H526" i="1"/>
  <c r="E526" i="1"/>
  <c r="E521" i="1"/>
  <c r="H517" i="1"/>
  <c r="E517" i="1"/>
  <c r="H512" i="1"/>
  <c r="E512" i="1"/>
  <c r="H507" i="1"/>
  <c r="E507" i="1"/>
  <c r="H496" i="1"/>
  <c r="E496" i="1"/>
  <c r="H492" i="1"/>
  <c r="H489" i="1" s="1"/>
  <c r="E492" i="1"/>
  <c r="E489" i="1" s="1"/>
  <c r="H485" i="1"/>
  <c r="E485" i="1"/>
  <c r="H481" i="1"/>
  <c r="E481" i="1"/>
  <c r="J470" i="1"/>
  <c r="J475" i="1" s="1"/>
  <c r="I470" i="1"/>
  <c r="I475" i="1" s="1"/>
  <c r="H470" i="1"/>
  <c r="H475" i="1" s="1"/>
  <c r="F470" i="1"/>
  <c r="E470" i="1"/>
  <c r="D469" i="1"/>
  <c r="D470" i="1" s="1"/>
  <c r="G468" i="1"/>
  <c r="J462" i="1"/>
  <c r="I462" i="1"/>
  <c r="H462" i="1"/>
  <c r="G462" i="1"/>
  <c r="F462" i="1"/>
  <c r="E462" i="1"/>
  <c r="D462" i="1"/>
  <c r="C462" i="1"/>
  <c r="I450" i="1"/>
  <c r="F450" i="1"/>
  <c r="H447" i="1"/>
  <c r="I447" i="1" s="1"/>
  <c r="E447" i="1"/>
  <c r="F447" i="1" s="1"/>
  <c r="I442" i="1"/>
  <c r="F442" i="1"/>
  <c r="I441" i="1"/>
  <c r="F441" i="1"/>
  <c r="I440" i="1"/>
  <c r="F440" i="1"/>
  <c r="J433" i="1"/>
  <c r="I433" i="1"/>
  <c r="H433" i="1"/>
  <c r="G433" i="1"/>
  <c r="F433" i="1"/>
  <c r="E433" i="1"/>
  <c r="E380" i="1"/>
  <c r="E376" i="1"/>
  <c r="H364" i="1"/>
  <c r="E364" i="1"/>
  <c r="H357" i="1"/>
  <c r="E357" i="1"/>
  <c r="H354" i="1"/>
  <c r="E354" i="1"/>
  <c r="I336" i="1"/>
  <c r="G336" i="1"/>
  <c r="E336" i="1"/>
  <c r="C336" i="1"/>
  <c r="I316" i="1"/>
  <c r="G316" i="1"/>
  <c r="E316" i="1"/>
  <c r="C316" i="1"/>
  <c r="R304" i="1"/>
  <c r="I293" i="1"/>
  <c r="I292" i="1"/>
  <c r="I291" i="1"/>
  <c r="I290" i="1"/>
  <c r="H289" i="1"/>
  <c r="G289" i="1"/>
  <c r="F289" i="1"/>
  <c r="D289" i="1"/>
  <c r="I288" i="1"/>
  <c r="I287" i="1"/>
  <c r="I286" i="1"/>
  <c r="H285" i="1"/>
  <c r="G285" i="1"/>
  <c r="F285" i="1"/>
  <c r="D285" i="1"/>
  <c r="I280" i="1"/>
  <c r="I279" i="1"/>
  <c r="I278" i="1"/>
  <c r="I277" i="1"/>
  <c r="H276" i="1"/>
  <c r="G276" i="1"/>
  <c r="F276" i="1"/>
  <c r="D276" i="1"/>
  <c r="I275" i="1"/>
  <c r="I274" i="1"/>
  <c r="I273" i="1"/>
  <c r="I272" i="1"/>
  <c r="H269" i="1"/>
  <c r="G269" i="1"/>
  <c r="F269" i="1"/>
  <c r="D269" i="1"/>
  <c r="H262" i="1"/>
  <c r="H250" i="1"/>
  <c r="H230" i="1"/>
  <c r="E230" i="1"/>
  <c r="H224" i="1"/>
  <c r="E224" i="1"/>
  <c r="H218" i="1"/>
  <c r="E218" i="1"/>
  <c r="H212" i="1"/>
  <c r="E212" i="1"/>
  <c r="H207" i="1"/>
  <c r="E207" i="1"/>
  <c r="H198" i="1"/>
  <c r="H195" i="1"/>
  <c r="E195" i="1"/>
  <c r="I183" i="1"/>
  <c r="I182" i="1"/>
  <c r="F179" i="1"/>
  <c r="D179" i="1"/>
  <c r="H178" i="1"/>
  <c r="H177" i="1"/>
  <c r="I169" i="1"/>
  <c r="H169" i="1"/>
  <c r="G169" i="1"/>
  <c r="F169" i="1"/>
  <c r="E169" i="1"/>
  <c r="D169" i="1"/>
  <c r="C169" i="1"/>
  <c r="B169" i="1"/>
  <c r="I167" i="1"/>
  <c r="I137" i="1" s="1"/>
  <c r="I141" i="1" s="1"/>
  <c r="H167" i="1"/>
  <c r="H137" i="1" s="1"/>
  <c r="G167" i="1"/>
  <c r="G137" i="1" s="1"/>
  <c r="G141" i="1" s="1"/>
  <c r="F167" i="1"/>
  <c r="F137" i="1" s="1"/>
  <c r="F141" i="1" s="1"/>
  <c r="E167" i="1"/>
  <c r="E137" i="1" s="1"/>
  <c r="E141" i="1" s="1"/>
  <c r="D167" i="1"/>
  <c r="D137" i="1" s="1"/>
  <c r="D141" i="1" s="1"/>
  <c r="C167" i="1"/>
  <c r="C137" i="1" s="1"/>
  <c r="C141" i="1" s="1"/>
  <c r="B167" i="1"/>
  <c r="B137" i="1" s="1"/>
  <c r="J166" i="1"/>
  <c r="J165" i="1"/>
  <c r="J164" i="1"/>
  <c r="J163" i="1"/>
  <c r="I161" i="1"/>
  <c r="I131" i="1" s="1"/>
  <c r="I135" i="1" s="1"/>
  <c r="H161" i="1"/>
  <c r="H131" i="1" s="1"/>
  <c r="H135" i="1" s="1"/>
  <c r="G161" i="1"/>
  <c r="G131" i="1" s="1"/>
  <c r="F161" i="1"/>
  <c r="F131" i="1" s="1"/>
  <c r="F135" i="1" s="1"/>
  <c r="E161" i="1"/>
  <c r="E131" i="1" s="1"/>
  <c r="E135" i="1" s="1"/>
  <c r="D161" i="1"/>
  <c r="D131" i="1" s="1"/>
  <c r="C161" i="1"/>
  <c r="C131" i="1" s="1"/>
  <c r="C135" i="1" s="1"/>
  <c r="B161" i="1"/>
  <c r="J160" i="1"/>
  <c r="J159" i="1"/>
  <c r="J158" i="1"/>
  <c r="J157" i="1"/>
  <c r="I155" i="1"/>
  <c r="H155" i="1"/>
  <c r="H125" i="1" s="1"/>
  <c r="H129" i="1" s="1"/>
  <c r="G155" i="1"/>
  <c r="G125" i="1" s="1"/>
  <c r="G129" i="1" s="1"/>
  <c r="F155" i="1"/>
  <c r="E155" i="1"/>
  <c r="D155" i="1"/>
  <c r="C155" i="1"/>
  <c r="C125" i="1" s="1"/>
  <c r="B155" i="1"/>
  <c r="J154" i="1"/>
  <c r="J153" i="1"/>
  <c r="J152" i="1"/>
  <c r="J151" i="1"/>
  <c r="J140" i="1"/>
  <c r="J139" i="1"/>
  <c r="J138" i="1"/>
  <c r="J134" i="1"/>
  <c r="J133" i="1"/>
  <c r="J132" i="1"/>
  <c r="J128" i="1"/>
  <c r="J127" i="1"/>
  <c r="J126" i="1"/>
  <c r="I115" i="1"/>
  <c r="H115" i="1"/>
  <c r="G115" i="1"/>
  <c r="F115" i="1"/>
  <c r="E115" i="1"/>
  <c r="D115" i="1"/>
  <c r="C115" i="1"/>
  <c r="I113" i="1"/>
  <c r="I83" i="1" s="1"/>
  <c r="I87" i="1" s="1"/>
  <c r="H113" i="1"/>
  <c r="H83" i="1" s="1"/>
  <c r="H87" i="1" s="1"/>
  <c r="G113" i="1"/>
  <c r="G83" i="1" s="1"/>
  <c r="G87" i="1" s="1"/>
  <c r="F113" i="1"/>
  <c r="F83" i="1" s="1"/>
  <c r="F87" i="1" s="1"/>
  <c r="E113" i="1"/>
  <c r="E83" i="1" s="1"/>
  <c r="E87" i="1" s="1"/>
  <c r="D113" i="1"/>
  <c r="D83" i="1" s="1"/>
  <c r="D87" i="1" s="1"/>
  <c r="C113" i="1"/>
  <c r="C83" i="1" s="1"/>
  <c r="C87" i="1" s="1"/>
  <c r="J112" i="1"/>
  <c r="J111" i="1"/>
  <c r="J110" i="1"/>
  <c r="J109" i="1"/>
  <c r="I107" i="1"/>
  <c r="I77" i="1" s="1"/>
  <c r="I81" i="1" s="1"/>
  <c r="H107" i="1"/>
  <c r="H77" i="1" s="1"/>
  <c r="H81" i="1" s="1"/>
  <c r="G107" i="1"/>
  <c r="G77" i="1" s="1"/>
  <c r="G81" i="1" s="1"/>
  <c r="F107" i="1"/>
  <c r="F77" i="1" s="1"/>
  <c r="F81" i="1" s="1"/>
  <c r="E107" i="1"/>
  <c r="E77" i="1" s="1"/>
  <c r="E81" i="1" s="1"/>
  <c r="D107" i="1"/>
  <c r="D77" i="1" s="1"/>
  <c r="D81" i="1" s="1"/>
  <c r="C107" i="1"/>
  <c r="J106" i="1"/>
  <c r="J105" i="1"/>
  <c r="J104" i="1"/>
  <c r="J103" i="1"/>
  <c r="I101" i="1"/>
  <c r="I71" i="1" s="1"/>
  <c r="I75" i="1" s="1"/>
  <c r="H101" i="1"/>
  <c r="H71" i="1" s="1"/>
  <c r="G101" i="1"/>
  <c r="G71" i="1" s="1"/>
  <c r="F101" i="1"/>
  <c r="F71" i="1" s="1"/>
  <c r="F75" i="1" s="1"/>
  <c r="E101" i="1"/>
  <c r="E71" i="1" s="1"/>
  <c r="E75" i="1" s="1"/>
  <c r="D101" i="1"/>
  <c r="C101" i="1"/>
  <c r="J100" i="1"/>
  <c r="J99" i="1"/>
  <c r="J98" i="1"/>
  <c r="J97" i="1"/>
  <c r="J86" i="1"/>
  <c r="J85" i="1"/>
  <c r="J84" i="1"/>
  <c r="J80" i="1"/>
  <c r="J79" i="1"/>
  <c r="J78" i="1"/>
  <c r="J74" i="1"/>
  <c r="J73" i="1"/>
  <c r="J72" i="1"/>
  <c r="H506" i="1" l="1"/>
  <c r="E170" i="1"/>
  <c r="D170" i="1"/>
  <c r="G469" i="1"/>
  <c r="G470" i="1" s="1"/>
  <c r="G475" i="1" s="1"/>
  <c r="I269" i="1"/>
  <c r="J169" i="1"/>
  <c r="F170" i="1"/>
  <c r="D116" i="1"/>
  <c r="C116" i="1"/>
  <c r="E506" i="1"/>
  <c r="C71" i="1"/>
  <c r="C75" i="1" s="1"/>
  <c r="I285" i="1"/>
  <c r="E382" i="1"/>
  <c r="D71" i="1"/>
  <c r="D89" i="1" s="1"/>
  <c r="H179" i="1"/>
  <c r="C170" i="1"/>
  <c r="J161" i="1"/>
  <c r="F89" i="1"/>
  <c r="J83" i="1"/>
  <c r="F116" i="1"/>
  <c r="J107" i="1"/>
  <c r="I89" i="1"/>
  <c r="J115" i="1"/>
  <c r="C143" i="1"/>
  <c r="C129" i="1"/>
  <c r="C144" i="1" s="1"/>
  <c r="F90" i="1"/>
  <c r="E90" i="1"/>
  <c r="J87" i="1"/>
  <c r="E125" i="1"/>
  <c r="I170" i="1"/>
  <c r="I116" i="1"/>
  <c r="F125" i="1"/>
  <c r="F143" i="1" s="1"/>
  <c r="B131" i="1"/>
  <c r="B135" i="1" s="1"/>
  <c r="B170" i="1"/>
  <c r="I276" i="1"/>
  <c r="I90" i="1"/>
  <c r="E116" i="1"/>
  <c r="I289" i="1"/>
  <c r="G75" i="1"/>
  <c r="G90" i="1" s="1"/>
  <c r="G89" i="1"/>
  <c r="D135" i="1"/>
  <c r="H141" i="1"/>
  <c r="H144" i="1" s="1"/>
  <c r="H143" i="1"/>
  <c r="H75" i="1"/>
  <c r="H90" i="1" s="1"/>
  <c r="H89" i="1"/>
  <c r="J137" i="1"/>
  <c r="B141" i="1"/>
  <c r="G143" i="1"/>
  <c r="G135" i="1"/>
  <c r="G144" i="1" s="1"/>
  <c r="G116" i="1"/>
  <c r="C77" i="1"/>
  <c r="E89" i="1"/>
  <c r="G170" i="1"/>
  <c r="H116" i="1"/>
  <c r="I125" i="1"/>
  <c r="J167" i="1"/>
  <c r="H170" i="1"/>
  <c r="J155" i="1"/>
  <c r="J101" i="1"/>
  <c r="J113" i="1"/>
  <c r="B125" i="1"/>
  <c r="D125" i="1"/>
  <c r="J131" i="1" l="1"/>
  <c r="D75" i="1"/>
  <c r="D90" i="1" s="1"/>
  <c r="J71" i="1"/>
  <c r="E143" i="1"/>
  <c r="E129" i="1"/>
  <c r="E144" i="1" s="1"/>
  <c r="F129" i="1"/>
  <c r="F144" i="1" s="1"/>
  <c r="J135" i="1"/>
  <c r="D143" i="1"/>
  <c r="D129" i="1"/>
  <c r="D144" i="1" s="1"/>
  <c r="B129" i="1"/>
  <c r="J125" i="1"/>
  <c r="J143" i="1" s="1"/>
  <c r="B143" i="1"/>
  <c r="J141" i="1"/>
  <c r="C81" i="1"/>
  <c r="C89" i="1"/>
  <c r="J77" i="1"/>
  <c r="I129" i="1"/>
  <c r="I144" i="1" s="1"/>
  <c r="I143" i="1"/>
  <c r="J116" i="1"/>
  <c r="J170" i="1"/>
  <c r="J75" i="1" l="1"/>
  <c r="J89" i="1"/>
  <c r="C90" i="1"/>
  <c r="J81" i="1"/>
  <c r="J129" i="1"/>
  <c r="J144" i="1" s="1"/>
  <c r="B144" i="1"/>
  <c r="J9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Marecek, Pavol</author>
    <author>Autor</author>
  </authors>
  <commentList>
    <comment ref="C67" authorId="0" shapeId="0" xr:uid="{6C5374AE-A0AD-467E-91C0-71D86439B270}">
      <text>
        <r>
          <rPr>
            <b/>
            <sz val="9"/>
            <color indexed="81"/>
            <rFont val="Segoe UI"/>
            <charset val="1"/>
          </rPr>
          <t>Marecek, Pavol:</t>
        </r>
        <r>
          <rPr>
            <sz val="9"/>
            <color indexed="81"/>
            <rFont val="Segoe UI"/>
            <charset val="1"/>
          </rPr>
          <t xml:space="preserve">
Prírastky majetku
z 042 zaradený, ktorý bol účtovaný v priebehu roka na 042, nejde na prírastok 042
Presuny majetku
z Počiatočného stavu 042
Prírastky obstarávaného:
iba tie, ktoré neboli v priebehu roka zaradené
Presuny (mínusom) majetok zaradený z Počiatočného stavu
</t>
        </r>
      </text>
    </comment>
    <comment ref="J131" authorId="1" shapeId="0" xr:uid="{682ABA0E-7D61-4B5A-A8B0-4A55D5097E0D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37" authorId="1" shapeId="0" xr:uid="{6FD9E2FB-E9B8-4123-A22B-193E969B5AB8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98" authorId="1" shapeId="0" xr:uid="{A642269C-E907-451B-B32D-868FEF124A49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poprosila by som Vás podklad záväzky po lehote vieme. Iba do lehoty splatnosti
zmena úvery Deutsche leasing</t>
        </r>
      </text>
    </comment>
    <comment ref="H298" authorId="1" shapeId="0" xr:uid="{E90B2503-C086-4D72-AF45-C58DADBAD58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poprosila by som Vás podklad záväzky po lehote vieme. Iba do lehoty splatnosti
zmena úvery Deutsche leasing</t>
        </r>
      </text>
    </comment>
    <comment ref="E376" authorId="1" shapeId="0" xr:uid="{5387D301-5E0F-4EC9-8DB7-7D4ACA679348}">
      <text>
        <r>
          <rPr>
            <b/>
            <sz val="8"/>
            <color indexed="81"/>
            <rFont val="Cambria"/>
            <family val="1"/>
            <charset val="238"/>
          </rPr>
          <t>Konečný stav
bezprostredne predchádzajúceho ÚO.
???
30883 = 30883</t>
        </r>
      </text>
    </comment>
    <comment ref="F441" authorId="1" shapeId="0" xr:uid="{49A2CD72-6194-46DE-BE58-18CB2760865F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nevychádza vam daň, 89450,34 a -63933,03
opravené</t>
        </r>
      </text>
    </comment>
    <comment ref="D470" authorId="1" shapeId="0" xr:uid="{B338E799-AA7F-4EAE-9CC4-99EB8CE74B51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1551064
Opravené
</t>
        </r>
      </text>
    </comment>
    <comment ref="E512" authorId="1" shapeId="0" xr:uid="{3DC2B033-D225-43CE-B5FE-CA9311DAB8E0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aké účty sú tu naratané trieda 51x? Ak áno účtovná skupina 51x je hodnota 5085019
Trieda 51x je na r.501</t>
        </r>
      </text>
    </comment>
    <comment ref="F620" authorId="1" shapeId="0" xr:uid="{14AC8EB2-B0EE-4792-A37D-D252AF327D77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presun nie prirastok
opravené</t>
        </r>
      </text>
    </comment>
    <comment ref="F625" authorId="1" shapeId="0" xr:uid="{DAC6EA44-B777-4F52-A05D-4331991ED059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presun nie prirastok
opravené</t>
        </r>
      </text>
    </comment>
    <comment ref="G666" authorId="1" shapeId="0" xr:uid="{C4F9FD72-2F6D-407B-92EA-D56E40102839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Rozdiel, ktorý bol vyrátaný aby CF sadol.
Pravdepodobne výnosy v HV, ktoré nemajú vplyv nárast cash - zákazky účet 606
bednárová: poprosím čísla ktoré ste tam dali
606 x2xxx   DAL - MD
</t>
        </r>
      </text>
    </comment>
    <comment ref="I666" authorId="1" shapeId="0" xr:uid="{3CCB5F3F-804E-476C-96D6-4E03A2527EA6}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Rozdiel, ktorý bol vyrátaný aby CF sadol.
Pravdepodobne výnosy v HV, ktoré nemajú vplyv nárast cash - zákazky účet 606
bednárová: poprosím čísla ktoré ste tam dali
606 x2xxx   DAL - MD
</t>
        </r>
      </text>
    </comment>
  </commentList>
</comments>
</file>

<file path=xl/sharedStrings.xml><?xml version="1.0" encoding="utf-8"?>
<sst xmlns="http://schemas.openxmlformats.org/spreadsheetml/2006/main" count="986" uniqueCount="685">
  <si>
    <t>Čl. I</t>
  </si>
  <si>
    <t>Všeobecné informácie</t>
  </si>
  <si>
    <t>I.1</t>
  </si>
  <si>
    <t xml:space="preserve">Obchodné meno účtovnej jednotky: </t>
  </si>
  <si>
    <t>THERMOPLASTIK, s.r.o</t>
  </si>
  <si>
    <t xml:space="preserve">       </t>
  </si>
  <si>
    <t xml:space="preserve">Sídlo účtovnej jednotky: </t>
  </si>
  <si>
    <t>Poriadie 273, 90622</t>
  </si>
  <si>
    <t>Opis hospodárskej činnosti účtovnej jednotky:</t>
  </si>
  <si>
    <t>výroba výrobkov z plastov</t>
  </si>
  <si>
    <t>I.2</t>
  </si>
  <si>
    <t>Dátum schválenia účtovnej závierky za bezprostredne predchádzajúce účtovné obdobie</t>
  </si>
  <si>
    <t>Dátum schválenia ÚZ za rok 2020:   20.05.2021, schvalovací orgán : valné zhromaždenie</t>
  </si>
  <si>
    <t>I.3</t>
  </si>
  <si>
    <t>Právny dôvod na zostavenie účtovnej závierky - riadna UZ</t>
  </si>
  <si>
    <t xml:space="preserve">Účtovná závierka Spoločnosti k 31.12.2021  je zostavená ako riadna účtovná závierka podľa § 17 ods. 6 zákona č. 431/2002 Z. z. o účtovníctve v platnom znení (ďalej „zákon o účtovníctve“) za účtovné obdobie od 1.1.2021    do 31.12.2021. 
</t>
  </si>
  <si>
    <t>I.4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</si>
  <si>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</si>
  <si>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</si>
  <si>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</si>
  <si>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</si>
  <si>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 počas účtovného obdobia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</si>
  <si>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</si>
  <si>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</si>
  <si>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</si>
  <si>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prijatých postupoch</t>
  </si>
  <si>
    <t>II. 1</t>
  </si>
  <si>
    <t>Účtovná jednotka bude nepretržite pokračovať vo svojej činnosti:</t>
  </si>
  <si>
    <t>áno</t>
  </si>
  <si>
    <t>nie</t>
  </si>
  <si>
    <t>II.2</t>
  </si>
  <si>
    <t>Zmeny účtovných zásad a metód:</t>
  </si>
  <si>
    <t>Účtovné zásady a metódy boli účtovnou jednotkou konzistentne aplikované.</t>
  </si>
  <si>
    <t>II.3</t>
  </si>
  <si>
    <t>Informácie o charaktere a účele transakcií, ktoré sa neuvádzajú v súvahe:</t>
  </si>
  <si>
    <t xml:space="preserve">Účtovná jednotka neidentifikovala transakcie, ktorých charakter a účel nie je uvedený v súvahe. </t>
  </si>
  <si>
    <t xml:space="preserve">II. 4 </t>
  </si>
  <si>
    <t xml:space="preserve">Spôsob oceňovania jednotlivých zložiek majetku a záväzkov:
</t>
  </si>
  <si>
    <t>Druh majetku/záväzkov</t>
  </si>
  <si>
    <t>Spôsob ocenenia</t>
  </si>
  <si>
    <t>Náklady spojené
s obstaraním</t>
  </si>
  <si>
    <t>DNM obstaraný kúpou</t>
  </si>
  <si>
    <t>Obstarávacia cena</t>
  </si>
  <si>
    <t>DHM obstaraný kúpou</t>
  </si>
  <si>
    <t>Doprava</t>
  </si>
  <si>
    <t>Zásoby obstarané kúpou</t>
  </si>
  <si>
    <t>Zásoby vytvorené vlastnou činnosťou</t>
  </si>
  <si>
    <t>Vlastné náklady</t>
  </si>
  <si>
    <t>Zákazková výroba</t>
  </si>
  <si>
    <t>Rozpočtom</t>
  </si>
  <si>
    <t>Pohľadávky</t>
  </si>
  <si>
    <t>Menovitá hodnota</t>
  </si>
  <si>
    <t>Časové rozlíšenie na strane aktív súvahy</t>
  </si>
  <si>
    <t>Záväzky</t>
  </si>
  <si>
    <t>Časové rozlíšenie na strane pasív súvahy</t>
  </si>
  <si>
    <t>Majetok obstaraný zmluvou o kúpe
prenajatej veci</t>
  </si>
  <si>
    <t xml:space="preserve">Splatná a odložená daň z príjmov </t>
  </si>
  <si>
    <t>II.5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</si>
  <si>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</si>
  <si>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</si>
  <si>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</si>
  <si>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</si>
  <si>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</si>
  <si>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</si>
  <si>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 xml:space="preserve">Softvér </t>
  </si>
  <si>
    <t>25</t>
  </si>
  <si>
    <t>lineárna</t>
  </si>
  <si>
    <t>Stavby</t>
  </si>
  <si>
    <t>20-40</t>
  </si>
  <si>
    <t>5 až 2,5</t>
  </si>
  <si>
    <t>Stroje a zariadenia</t>
  </si>
  <si>
    <t>6-12</t>
  </si>
  <si>
    <t>8,3 až 16,6</t>
  </si>
  <si>
    <t>Dopravné prostierdky</t>
  </si>
  <si>
    <t>2-4</t>
  </si>
  <si>
    <t>25-50</t>
  </si>
  <si>
    <t>Drobný NM a HM</t>
  </si>
  <si>
    <t>jednorázovo</t>
  </si>
  <si>
    <t>100</t>
  </si>
  <si>
    <t xml:space="preserve">Odpisový plán účtovných odpisov dlhodobého nehmotného majetku zostavený účtovnou jednotkou vychádza z predpokladanej doby použiteľnosti dlhodobého nehmotného majetku
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</si>
  <si>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 jednotkou interným predpisom vychádzal z predpokladaného opotrebenia zaraďovaného majetku zodpovedajúceho miere opotrebenia v bežných podmienkach jeho používania. 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  <r>
      <rPr>
        <sz val="11"/>
        <color indexed="8"/>
        <rFont val="Cambria"/>
        <family val="1"/>
        <charset val="238"/>
      </rPr>
      <t xml:space="preserve">
</t>
    </r>
  </si>
  <si>
    <t>Čl. III</t>
  </si>
  <si>
    <t>Informácie, ktoré vysvetľujú a doplňujú položky súvahy</t>
  </si>
  <si>
    <t xml:space="preserve">III.1 aa) </t>
  </si>
  <si>
    <t>Prehľad o pohybe jednotlivých zložiek dlhodobého nehmotného majetku (DNM):</t>
  </si>
  <si>
    <t>DNM</t>
  </si>
  <si>
    <t>Aktivované
náklady na vývoj</t>
  </si>
  <si>
    <t>Softvér</t>
  </si>
  <si>
    <t>Oceniteľné práva</t>
  </si>
  <si>
    <t>Goodwill</t>
  </si>
  <si>
    <t>Ostatný DNM</t>
  </si>
  <si>
    <t>Obstarávaný DNM</t>
  </si>
  <si>
    <t>Poskytnuté
preddavky na DNM</t>
  </si>
  <si>
    <t>Spolu</t>
  </si>
  <si>
    <t>Prvotné ocenenie</t>
  </si>
  <si>
    <t>Stav na začiatku ÚO</t>
  </si>
  <si>
    <t>Prírastky</t>
  </si>
  <si>
    <t>Úbytky</t>
  </si>
  <si>
    <t>Presuny</t>
  </si>
  <si>
    <t>Stav na konci ÚO</t>
  </si>
  <si>
    <t>Oprávky</t>
  </si>
  <si>
    <t>Opravné položky</t>
  </si>
  <si>
    <t>Zostatková hodnota</t>
  </si>
  <si>
    <t>Bezprostredne predchádzajúce účtovné obdobie</t>
  </si>
  <si>
    <t>Aktivované
náklady
na vývoj</t>
  </si>
  <si>
    <t>III.1 ab)</t>
  </si>
  <si>
    <t>Prehľad o pohybe jednotlivých zložiek dlhodobého hmotného majetku (DHM):</t>
  </si>
  <si>
    <t>DHM</t>
  </si>
  <si>
    <t>Pozemky</t>
  </si>
  <si>
    <t>Samostatné hnuteľné veci a súbory HV</t>
  </si>
  <si>
    <t>Pestovateľské celky trvalých porastov</t>
  </si>
  <si>
    <t>Základné stádo a ťažné zvieratá</t>
  </si>
  <si>
    <t>Ostatný majetok</t>
  </si>
  <si>
    <t>Obstarávaný DHM</t>
  </si>
  <si>
    <t>Poskytnuté
preddavky na DHM</t>
  </si>
  <si>
    <t>Stav na začiatku ÚO</t>
  </si>
  <si>
    <t>Stav na konci ÚO</t>
  </si>
  <si>
    <t>Samostatné hnuteľné
veci a súbory HV</t>
  </si>
  <si>
    <t>Základné stádo
a ťažné zvieratá</t>
  </si>
  <si>
    <t>Poskytnuté preddavky na DHM</t>
  </si>
  <si>
    <t>III.1 b)</t>
  </si>
  <si>
    <t xml:space="preserve">Informácie o zákazkovej výrobe 
</t>
  </si>
  <si>
    <t>Informácie o zákazkovej výrobe</t>
  </si>
  <si>
    <t>Bežné
účtovné obdobie</t>
  </si>
  <si>
    <t>Predchádzajúce
účtovné obdobie</t>
  </si>
  <si>
    <t>Sumár od začiatku ZV
do konca bežného
účtovného obdobia</t>
  </si>
  <si>
    <t>Výnosy zo zákazkovej výroby
za ÚO</t>
  </si>
  <si>
    <t>Náklady na zákazkovú výrobu
za ÚO</t>
  </si>
  <si>
    <t>Hrubý zisk/hrubá strata</t>
  </si>
  <si>
    <t>Výpočet hodnoty zákazkovej výroby ku koncu ÚO</t>
  </si>
  <si>
    <t>Suma od začiatku
ZV až do konca
bežného ÚO</t>
  </si>
  <si>
    <t>Vyfakturované čiastky výnosov za vykonanú prácu
na zákazkovej výrobe</t>
  </si>
  <si>
    <t>Rok 2020+-hodnoty zak.vyr. rok 2021</t>
  </si>
  <si>
    <t>Úprava výnosov podľa použitej metódy zistenia stupňa
dokončenia zákazkovej výroby</t>
  </si>
  <si>
    <t>Suma prijatých preddavkov</t>
  </si>
  <si>
    <t>Suma zadržanej platby</t>
  </si>
  <si>
    <t>Stupeň dokončenia zákazkovej výroby sa zisťuje podľa nákladov skutočne vynaložených na zákazkovú
výrobu ako pomer skutočne vynaložených nákladov a rozpočtovaných nákladov</t>
  </si>
  <si>
    <t>III.1 c)</t>
  </si>
  <si>
    <t>Informácie o hodnote pohľadávok do lehoty splatnosti a po lehote splatnosti:</t>
  </si>
  <si>
    <t>Nižšie uvedené pohľadávky neobsahujú odloženú daňovú pohľadávku (účet 481) a čistú hodnotu zákazky (účet 316). Informácie o odloženej daňovej pohľadávke sú III. 2 f) a informácie o čistej hodnote zákazky sú v časti III. 1 o).</t>
  </si>
  <si>
    <t>Pohľadávky podľa zostatkovej
doby splatnosti</t>
  </si>
  <si>
    <t>Pohľadávky do lehoty splatnosti</t>
  </si>
  <si>
    <t>Pohľadávky po lehote splatnosti</t>
  </si>
  <si>
    <t>Krátkodobé pohľadávky spolu</t>
  </si>
  <si>
    <t>Pohľadávky so zostatkovou dobou splatnosti jeden rok až päť rokov</t>
  </si>
  <si>
    <t>Pohľadávky so zostatkovou dobou splatnosti nad päť rokov</t>
  </si>
  <si>
    <t>Dlhodobé pohľadávky spolu</t>
  </si>
  <si>
    <t>III.1d)</t>
  </si>
  <si>
    <t xml:space="preserve"> Informácie o krátkodobom finančnom majetku: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</si>
  <si>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</si>
  <si>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</si>
  <si>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</si>
  <si>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</si>
  <si>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Všetky finančné prostriedky sú prístupné, nie je žiadna blokácia</t>
  </si>
  <si>
    <t>III.1 e)</t>
  </si>
  <si>
    <t>Informácie o významných položkách časového rozlíšenia na strane aktív:</t>
  </si>
  <si>
    <t>Opis položky časového rozlíšenia</t>
  </si>
  <si>
    <t xml:space="preserve">Náklady budúcich období dlhodobé, z toho: </t>
  </si>
  <si>
    <t>poistné</t>
  </si>
  <si>
    <t>rabat k výrobkom</t>
  </si>
  <si>
    <t>Náklady budúcich období krátkodobé, z toho:</t>
  </si>
  <si>
    <t>poistné formy</t>
  </si>
  <si>
    <t>rabat k výrobkom podľa zmluv</t>
  </si>
  <si>
    <t xml:space="preserve">poistné </t>
  </si>
  <si>
    <t>náklady na modifikácie/fakt.v r.2022/</t>
  </si>
  <si>
    <t>ostatné</t>
  </si>
  <si>
    <t>Príjmy budúcich období dlhodobé,
z toho:</t>
  </si>
  <si>
    <t>Príjmy budúcich období krátkodobé, z toho:</t>
  </si>
  <si>
    <t>skonto k materiálu,predaj materiálu</t>
  </si>
  <si>
    <t>selfbilling fakturácia v nasled.roku</t>
  </si>
  <si>
    <t xml:space="preserve">III. 2a) </t>
  </si>
  <si>
    <t>Rozdelenie účtovného zisku/vysporiadanie straty,  prípadne návrh: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</si>
  <si>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</si>
  <si>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</si>
  <si>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</si>
  <si>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</si>
  <si>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</si>
  <si>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</si>
  <si>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</si>
  <si>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</si>
  <si>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</si>
  <si>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</si>
  <si>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</si>
  <si>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</si>
  <si>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</si>
  <si>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</si>
  <si>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</si>
  <si>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</si>
  <si>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</si>
  <si>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</si>
  <si>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</si>
  <si>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III.2b)</t>
  </si>
  <si>
    <t>Informácie o rezervách</t>
  </si>
  <si>
    <t>Rezerva</t>
  </si>
  <si>
    <t xml:space="preserve">Bežné účtovné obdobie </t>
  </si>
  <si>
    <t>Stav na začiatku účtovného obdobia</t>
  </si>
  <si>
    <t>Tvorba</t>
  </si>
  <si>
    <t>Použitie</t>
  </si>
  <si>
    <t>Zrušenie</t>
  </si>
  <si>
    <t>Stav na konci
na konci účtovného obdobia</t>
  </si>
  <si>
    <t>Dlhodobé rezervy, z toho:</t>
  </si>
  <si>
    <t>odchodné,odstupné</t>
  </si>
  <si>
    <t>iné riziká /výroba foriem/</t>
  </si>
  <si>
    <t>Reklamácie a záručné opravy</t>
  </si>
  <si>
    <t>Udržanie zamestnanosti COVID</t>
  </si>
  <si>
    <t>Súdny spor</t>
  </si>
  <si>
    <t>Rezerva na zľavy a bonusy</t>
  </si>
  <si>
    <t>Krátkodobé rezervy, z toho:</t>
  </si>
  <si>
    <t>audit</t>
  </si>
  <si>
    <t>nevyčerpaná dovolenka</t>
  </si>
  <si>
    <t xml:space="preserve">Bezprostredne predchádzajúce účtovné obdobie </t>
  </si>
  <si>
    <t>Ostatné dlhodobé rezervy</t>
  </si>
  <si>
    <t>Krátkodobé rezervy,
z toho:</t>
  </si>
  <si>
    <t>nevyčerpaná  dovolenka</t>
  </si>
  <si>
    <t xml:space="preserve">ostatné krátkodobé rezervy </t>
  </si>
  <si>
    <t xml:space="preserve">III.2 c) </t>
  </si>
  <si>
    <t xml:space="preserve"> Informácie o výške záväzkov do a po lehote splatnosti</t>
  </si>
  <si>
    <t>Bežné obdobie</t>
  </si>
  <si>
    <t>Bezprostredne predchádzajúce obdobie</t>
  </si>
  <si>
    <t xml:space="preserve">Záväzky do lehoty splatnosti </t>
  </si>
  <si>
    <t>r.126</t>
  </si>
  <si>
    <t>v maily</t>
  </si>
  <si>
    <t xml:space="preserve">Záväzky po lehote splatnosti </t>
  </si>
  <si>
    <t>r.131</t>
  </si>
  <si>
    <t>r.132</t>
  </si>
  <si>
    <t>r.133</t>
  </si>
  <si>
    <t>Dlhodobé záväzky spolu</t>
  </si>
  <si>
    <t>r.138</t>
  </si>
  <si>
    <t>Záväzky so zostatkovou dobou splatnosti nad 5 rokov</t>
  </si>
  <si>
    <t>Záväzky so zostatkovou dobou splatnosti jeden až päť rokov</t>
  </si>
  <si>
    <t>Krátkodobé záväzky spolu</t>
  </si>
  <si>
    <t>Záväzky so zostatkovou dobou splatnosti do jedného roka vrátane</t>
  </si>
  <si>
    <t>Záväzky po lehote splatnosti</t>
  </si>
  <si>
    <t>III.2 d)</t>
  </si>
  <si>
    <t xml:space="preserve"> Štruktúra záväzkov podľa zostatkovej doby splatnosti 
na položky súvahy:</t>
  </si>
  <si>
    <t>Dlhodobé záväzky</t>
  </si>
  <si>
    <t>Záväzky so zostatkovou dobou splatnosti 1 až 5 rokov</t>
  </si>
  <si>
    <t>Záväzky z obchodného styku voči prepojeným účtovným jednotkám</t>
  </si>
  <si>
    <t>Záväzky z obchodného styku v rámci podielovej účasti okrem vyššie uvedených záväzkov</t>
  </si>
  <si>
    <t>Ostatné záväzky
z obchodného styku</t>
  </si>
  <si>
    <t>Čistá hodnota zákazky</t>
  </si>
  <si>
    <t>Ostatné záväzky voči prepojeným účtovným jednotkám</t>
  </si>
  <si>
    <t>Ostatné záväzky v rámci podielovej účasti okrem záväzkov voči prepojeným ÚJ</t>
  </si>
  <si>
    <t>Ostatné dlhodobé záväzky</t>
  </si>
  <si>
    <t>Dlhodobé prijaté preddavky</t>
  </si>
  <si>
    <t>Dlhodobé zmenky
na úhradu</t>
  </si>
  <si>
    <t>Vydané dlhopisy</t>
  </si>
  <si>
    <t>Záväzky zo sociálneho fondu</t>
  </si>
  <si>
    <t>Iné dlhodobé záväzky</t>
  </si>
  <si>
    <t xml:space="preserve">Dlhodobé záväzky
z derivátových operácií </t>
  </si>
  <si>
    <t>Dlhodobé bankové úvery</t>
  </si>
  <si>
    <t>Krátkodobé záväzky</t>
  </si>
  <si>
    <t>Záväzky so zostatkovou dobou splatnosti do 1 roka vrátane</t>
  </si>
  <si>
    <t>Záväzky z obchodného styku voči prepojeným ÚJ</t>
  </si>
  <si>
    <t>Záväzky z obchod. styku v rámci podielovej účasti okrem vyššie uvedených záväzkov</t>
  </si>
  <si>
    <t>Záväzky z obchodného styku</t>
  </si>
  <si>
    <t>Záväzky voči spoločníkom a združeniu</t>
  </si>
  <si>
    <t>Záväzky voči zamestnancom</t>
  </si>
  <si>
    <t>Daňové záväzky a dotácie</t>
  </si>
  <si>
    <t>Záväzky zo soc. poistenia</t>
  </si>
  <si>
    <t>Iné záväzky</t>
  </si>
  <si>
    <t>Bežné bankové úvery</t>
  </si>
  <si>
    <t xml:space="preserve">Krátkodobé finančné výpomoci </t>
  </si>
  <si>
    <t>III.2e)</t>
  </si>
  <si>
    <t>Informácie o odloženej daňovej pohľadávke alebo o odloženom daňovom záväzku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</si>
  <si>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</si>
  <si>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</si>
  <si>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</si>
  <si>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</si>
  <si>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</si>
  <si>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</si>
  <si>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</si>
  <si>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</si>
  <si>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</si>
  <si>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</si>
  <si>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</si>
  <si>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</si>
  <si>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</si>
  <si>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III.2 f)</t>
  </si>
  <si>
    <t>Informácie o záväzkoch zo sociálneho fondu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</si>
  <si>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</si>
  <si>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</si>
  <si>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</si>
  <si>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</si>
  <si>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</si>
  <si>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</si>
  <si>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stav sociálneho fondu</t>
  </si>
  <si>
    <t>III.2 g)</t>
  </si>
  <si>
    <t>Informácie o bankových úveroch, pôžičkách a krátkodobých finančných
výpomociach:</t>
  </si>
  <si>
    <t>Úrok 
p. a. 
(v %)</t>
  </si>
  <si>
    <t>Dátum splat-
nosti</t>
  </si>
  <si>
    <t>Suma istiny</t>
  </si>
  <si>
    <t>BO</t>
  </si>
  <si>
    <t>PO</t>
  </si>
  <si>
    <t>Príslušná mena</t>
  </si>
  <si>
    <t>Mena EUR</t>
  </si>
  <si>
    <t>SLSP</t>
  </si>
  <si>
    <t>eur</t>
  </si>
  <si>
    <t>Eskontné úvery</t>
  </si>
  <si>
    <t>Krátkodobé bankové úvery</t>
  </si>
  <si>
    <t>Eskontné  úvery</t>
  </si>
  <si>
    <t>Deutsche leasing</t>
  </si>
  <si>
    <t>Ostatné krátkodobé záväzky</t>
  </si>
  <si>
    <t>Krátkodobé finančné výpomoci</t>
  </si>
  <si>
    <t>III.3</t>
  </si>
  <si>
    <t>Informácie o majetku prenajatom formou finančného prenájmu u nájomcu:
celková suma dohodnutých platieb ku dňu, ku ktorému sa zostavuje ÚZ:</t>
  </si>
  <si>
    <t>Názov položky
- NÁJOMCA</t>
  </si>
  <si>
    <t>Splatnosť</t>
  </si>
  <si>
    <t>do 1 roka vrátane</t>
  </si>
  <si>
    <t>od 1 - 5  rokov vrátane</t>
  </si>
  <si>
    <t>viac ako 5  rokov</t>
  </si>
  <si>
    <t>Istina</t>
  </si>
  <si>
    <t>Finančný náklad</t>
  </si>
  <si>
    <t>III.4</t>
  </si>
  <si>
    <t>Informácie o daniach z príjmov</t>
  </si>
  <si>
    <t>Základ dane</t>
  </si>
  <si>
    <t>Daň</t>
  </si>
  <si>
    <t>Daň v %</t>
  </si>
  <si>
    <t>Výsledok hospodárenia 
pred zdanením, z toho:</t>
  </si>
  <si>
    <t>x</t>
  </si>
  <si>
    <t>Teoretická daň</t>
  </si>
  <si>
    <t>Daňovo neuznané náklady</t>
  </si>
  <si>
    <t>Výnosy nepodliehajúce dani</t>
  </si>
  <si>
    <t>Vplyv nevykázanej odloženej daňovej pohľadávky</t>
  </si>
  <si>
    <t>Umorenie daňovej straty</t>
  </si>
  <si>
    <t>Zmena sadzby dane</t>
  </si>
  <si>
    <t>Splatná daň z príjmov</t>
  </si>
  <si>
    <t>Odložená daň z príjmov</t>
  </si>
  <si>
    <t>Celková daň z príjmov</t>
  </si>
  <si>
    <t>Čl. IV</t>
  </si>
  <si>
    <t>Informácie, ktoré vysvetľujú a dopĺňajú položky výkazu ziskov a strát</t>
  </si>
  <si>
    <t>IV.1 a)</t>
  </si>
  <si>
    <t>Informácie o tržbách</t>
  </si>
  <si>
    <t>Oblasť odbytu</t>
  </si>
  <si>
    <t>Predaj výrobkov</t>
  </si>
  <si>
    <t>Predaj služieb</t>
  </si>
  <si>
    <t>Predaj tovarov</t>
  </si>
  <si>
    <t>Tržby zákazky</t>
  </si>
  <si>
    <t>Slovensko</t>
  </si>
  <si>
    <t>Zahraničie</t>
  </si>
  <si>
    <t>IV.1 b)</t>
  </si>
  <si>
    <t>Informácie o zmene stavu vnútroorganizačných zásob</t>
  </si>
  <si>
    <t xml:space="preserve">Zmena stavu vnútroorganizačných zásob </t>
  </si>
  <si>
    <t>Konečný zostatok</t>
  </si>
  <si>
    <t>Začiatoč-
ný</t>
  </si>
  <si>
    <t>Nedokončená výroba
a polotovary vlastnej výroby</t>
  </si>
  <si>
    <t>Výrobky</t>
  </si>
  <si>
    <t>Manká a škody</t>
  </si>
  <si>
    <t>Reprezentačné</t>
  </si>
  <si>
    <t>Dary</t>
  </si>
  <si>
    <t>Zmena stavu vnútroorganizačných
vo výkaze ziskov a strát</t>
  </si>
  <si>
    <t xml:space="preserve">IV.1 c)
</t>
  </si>
  <si>
    <t>Informácie o výnosoch pri aktivácii nákladov, o výnosoch z hospodárskej činnosti,
finančných výnosov a výnosov, ktoré majú výnimočný rozsah alebo výskyt:</t>
  </si>
  <si>
    <t xml:space="preserve">Významné položky pri aktivácii nákladov, z toho: </t>
  </si>
  <si>
    <t>prepracovanie materiálu</t>
  </si>
  <si>
    <t>Ostatné významné položky výnosov z hospodárskej činnosti, z toho:</t>
  </si>
  <si>
    <t>dotácia 1.pomoc COVID</t>
  </si>
  <si>
    <t>poistné náhrady, kompenzácia škody</t>
  </si>
  <si>
    <t>Finančné výnosy, z toho:</t>
  </si>
  <si>
    <t>Kurzové zisky, z toho:</t>
  </si>
  <si>
    <t>Kurzové zisky ku dňu, ku ktorému
sa zostavuje účtovná závierka</t>
  </si>
  <si>
    <t>Ostatné významné položky finančných výnosov, z toho:</t>
  </si>
  <si>
    <t>Výnosy, ktoré majú výnimočný rozsah alebo výskyt:</t>
  </si>
  <si>
    <t>IV.1 d)</t>
  </si>
  <si>
    <t xml:space="preserve">Informácie o osobných nákladoch, o významných nákladoch  za poskytnuté služby
a významných nákladoch z hospodárskej a finančnej činnosti:
</t>
  </si>
  <si>
    <t>Náklady za poskytnuté služby,
z toho:</t>
  </si>
  <si>
    <t>Náklady voči audítorovi/
udítorskej spoločnosti, z toho:</t>
  </si>
  <si>
    <t>Náklady za overenie individuálnej
účtovnej závierky</t>
  </si>
  <si>
    <t>iné uisťovacie audítorské služby</t>
  </si>
  <si>
    <t>Daňové poradenstvo</t>
  </si>
  <si>
    <t>Ostatné neaudítorské služby</t>
  </si>
  <si>
    <t>Ostatné významné položky nákladov
za poskytnuté služby, z toho:</t>
  </si>
  <si>
    <t>výroba foriem</t>
  </si>
  <si>
    <t>doprava</t>
  </si>
  <si>
    <t>opravy a údržba</t>
  </si>
  <si>
    <t>ostatné služby</t>
  </si>
  <si>
    <t>Osobné náklady, z toho:</t>
  </si>
  <si>
    <t>Mzdy</t>
  </si>
  <si>
    <t>Ostatné náklady na závislú činnosť</t>
  </si>
  <si>
    <t>Zákonné soc.poistenie</t>
  </si>
  <si>
    <t>Ostatné náklady na hospodársku činnosť</t>
  </si>
  <si>
    <t xml:space="preserve">Ostatné náklady </t>
  </si>
  <si>
    <t>Tvorba rezerv /reklamácie,záručné opravy/ /</t>
  </si>
  <si>
    <t>Tvorba rezerv /formy /</t>
  </si>
  <si>
    <t>Zrušenie rezervy /udr.zamest. COVID/</t>
  </si>
  <si>
    <t>Finančné náklady, z toho:</t>
  </si>
  <si>
    <t>Kurzové straty, z toho:</t>
  </si>
  <si>
    <t>Kurzové straty ku dňu, ku ktorému sa
zostavuje účtovná závierka</t>
  </si>
  <si>
    <t>úroky</t>
  </si>
  <si>
    <t>Ostatné významné položky
finančných nákladov, z toho:</t>
  </si>
  <si>
    <t>Náklady, ktoré majú výnimočný rozsah alebo výskyt, z toho:</t>
  </si>
  <si>
    <t>IV. 2</t>
  </si>
  <si>
    <t>Informácie o čistom obrate podľa § 2 ods. 15 a § 19 ods. 1a)  Zákona o účtovníctve: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</si>
  <si>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</si>
  <si>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</si>
  <si>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</si>
  <si>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</si>
  <si>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</si>
  <si>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zahrnuté do čistého obratu
ak je predmetom činnosti ÚJ
dosahovanie iných výnosov
ako je uvedené vyššie</t>
  </si>
  <si>
    <t>Čistý obrat celkom</t>
  </si>
  <si>
    <t>Čl. V</t>
  </si>
  <si>
    <t>Informácie o iných aktívach a iných pasívach</t>
  </si>
  <si>
    <t xml:space="preserve">V.1 </t>
  </si>
  <si>
    <t>Informácie o podmienených záväzkoch:</t>
  </si>
  <si>
    <t>Druh podmieneného záväzku, ktorý sa nevykazuje
v účtovných výkazoch</t>
  </si>
  <si>
    <t>Hodnota celkom</t>
  </si>
  <si>
    <t>Hodnota voči
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</si>
  <si>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</si>
  <si>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</si>
  <si>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</si>
  <si>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</si>
  <si>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Záložné zmluvy k úverom</t>
  </si>
  <si>
    <t>Iné podmienené záväzky</t>
  </si>
  <si>
    <t>Jedná sa o záložné právo v prospech:  Slovenskej sporiteľne , a.s. k poskytnutým úverom na nákup strojov a budovy lisovne  a záložné právo voči spoločnosti Deutsche Leasing Slovakia , spol s. r.o. k poskytnutým úverom na nákup strojov,  záložné právo k pohľadávkam</t>
  </si>
  <si>
    <t>Bankový ústav</t>
  </si>
  <si>
    <t>Poskytnutý úver</t>
  </si>
  <si>
    <t>Číslo úveru</t>
  </si>
  <si>
    <t>NCRzp</t>
  </si>
  <si>
    <t>440/AU/14</t>
  </si>
  <si>
    <t>22554/2014</t>
  </si>
  <si>
    <t>30/AUOC/13</t>
  </si>
  <si>
    <t>22556/2014</t>
  </si>
  <si>
    <t>DL</t>
  </si>
  <si>
    <t>LZL/16/00011</t>
  </si>
  <si>
    <t>37021/2015</t>
  </si>
  <si>
    <t>LZL/16/00010</t>
  </si>
  <si>
    <t>1506/2016</t>
  </si>
  <si>
    <t>LZL/16/00015</t>
  </si>
  <si>
    <t>1507/2016</t>
  </si>
  <si>
    <t>LZL/15/00343</t>
  </si>
  <si>
    <t>25201/2016</t>
  </si>
  <si>
    <t>LZL/15/00344</t>
  </si>
  <si>
    <t>27109/2016</t>
  </si>
  <si>
    <t>LZL/15/00342</t>
  </si>
  <si>
    <t>29654/2016</t>
  </si>
  <si>
    <t>LZL/15/00345</t>
  </si>
  <si>
    <t>10167/2017</t>
  </si>
  <si>
    <t>140/CC/17</t>
  </si>
  <si>
    <t>26289/2017</t>
  </si>
  <si>
    <t>876/CC/17</t>
  </si>
  <si>
    <t>36501/2017</t>
  </si>
  <si>
    <t>446/CC/17</t>
  </si>
  <si>
    <t>1337/2018</t>
  </si>
  <si>
    <t>247/CC/18</t>
  </si>
  <si>
    <t>31785/2018</t>
  </si>
  <si>
    <t>754/CC/18</t>
  </si>
  <si>
    <t>32168/2018</t>
  </si>
  <si>
    <t>98/CC/19</t>
  </si>
  <si>
    <t>6995/2019</t>
  </si>
  <si>
    <t>467/CC/19</t>
  </si>
  <si>
    <t>20195/2019</t>
  </si>
  <si>
    <t>794/CC/19</t>
  </si>
  <si>
    <t>32453/2019</t>
  </si>
  <si>
    <t xml:space="preserve">SLSP </t>
  </si>
  <si>
    <t>391/CC/16</t>
  </si>
  <si>
    <t>5390/2020</t>
  </si>
  <si>
    <t>289/CC/20</t>
  </si>
  <si>
    <t>10127/2020</t>
  </si>
  <si>
    <t>43/CC/20</t>
  </si>
  <si>
    <t>11815/2020</t>
  </si>
  <si>
    <t>1369/CC/20</t>
  </si>
  <si>
    <t>35927/2020</t>
  </si>
  <si>
    <t>V.2</t>
  </si>
  <si>
    <t>Tvorba kapitálového fondu</t>
  </si>
  <si>
    <t>ÚJ v roku 2021 netvorila kapitálový fond z príspevkov v zmysle paragrafu 123ods.2 a §217a  ods.1 
Obchodného zákonníka</t>
  </si>
  <si>
    <t>Čl. VI</t>
  </si>
  <si>
    <t>Informácie o ekonomických vzťahoch účtovnej jednotky a spriaznených osôb</t>
  </si>
  <si>
    <t>VI.1</t>
  </si>
  <si>
    <t>Informácie o ekonomických vzťahoch účtovnej jednotky a spriaznených osôb:</t>
  </si>
  <si>
    <t xml:space="preserve">Spriaznená osoba </t>
  </si>
  <si>
    <t>Druh transakcie</t>
  </si>
  <si>
    <t>Hodnotové vyjadrenie obchodu</t>
  </si>
  <si>
    <t>Bezprostredne
predchádzajúce
obdobie</t>
  </si>
  <si>
    <t>Kúpa/predaj zásob</t>
  </si>
  <si>
    <t>Kúpa/predaj nehnuteľností</t>
  </si>
  <si>
    <t>Kúpa/predaj iného majetku</t>
  </si>
  <si>
    <t>Nákup/predaj služieb</t>
  </si>
  <si>
    <t>Lízing</t>
  </si>
  <si>
    <t>Výskum a vývoj</t>
  </si>
  <si>
    <t>Licencie</t>
  </si>
  <si>
    <t>Financovanie</t>
  </si>
  <si>
    <t>Poskytnutie/prijatie pôžičiek</t>
  </si>
  <si>
    <t>Poskytnutie/prijatie vkladov do vlastného imania</t>
  </si>
  <si>
    <t>Poskytnutie/prijatie záruk a garancií</t>
  </si>
  <si>
    <t>Podmienený majetok</t>
  </si>
  <si>
    <t>Podmienené záväzky</t>
  </si>
  <si>
    <t>Iné finančné povinnosti/nároky</t>
  </si>
  <si>
    <t>Úhrada záväzkov
v mene príslušnej ÚJ alebo príslušnou ÚZ</t>
  </si>
  <si>
    <t>VI. 2</t>
  </si>
  <si>
    <t>Informácie o príjmoch a výhodách členov štatutárnych orgánov, dozorných orgánov a iného orgánu účtovnej jednotky</t>
  </si>
  <si>
    <t>Štatutárny orgán nepoberal žiadne výhody, odmeny, záruky, pôžičky ani iné finančné prostriedky,
ani záruky na bankové účely.</t>
  </si>
  <si>
    <t>Čl. VII</t>
  </si>
  <si>
    <t>Prehľad o pohybe vlastného imania</t>
  </si>
  <si>
    <t>Položka vlastného imania</t>
  </si>
  <si>
    <t>Stav na začiatku účtovného obdobia </t>
  </si>
  <si>
    <t>Prírast-
ky</t>
  </si>
  <si>
    <t>Presu-
ny</t>
  </si>
  <si>
    <t>Stav na konci účtovného obdobia</t>
  </si>
  <si>
    <t>Základné imanie v OR SR</t>
  </si>
  <si>
    <t>Zmena základného imania</t>
  </si>
  <si>
    <t>Pohľadávky za upísané VI</t>
  </si>
  <si>
    <t>Emisné ážio</t>
  </si>
  <si>
    <t>Zákonné rezervné fondy</t>
  </si>
  <si>
    <t>Ostatné kapitálové fondy</t>
  </si>
  <si>
    <t>Oceňovacie rozdiely
z precenenia majetku
a záväzkov</t>
  </si>
  <si>
    <t>Oceňovacie rozdiely
z kapitálových účastín</t>
  </si>
  <si>
    <t>Ostatné fondy tvorené
zo zisku</t>
  </si>
  <si>
    <t>Nerozdelený zisk
minulých rokov</t>
  </si>
  <si>
    <t>Neuhradená strata
minulých rokov</t>
  </si>
  <si>
    <t>VH bežného
účtovného obdobia</t>
  </si>
  <si>
    <t>Vyplatené dividendy</t>
  </si>
  <si>
    <t>Ostatné položky VI</t>
  </si>
  <si>
    <t>Čl. VIII</t>
  </si>
  <si>
    <t xml:space="preserve">Prehľad peňažných tokov pri použití nepriamej metódy </t>
  </si>
  <si>
    <t>Označenie položky</t>
  </si>
  <si>
    <t>Obsah položky</t>
  </si>
  <si>
    <t>Peňažné toky z prevádzkovej činnosti</t>
  </si>
  <si>
    <t>Z/S</t>
  </si>
  <si>
    <t>Peňažné toky z investičnej činnosti</t>
  </si>
  <si>
    <t>B</t>
  </si>
  <si>
    <t>Peňažné toky z finančnej činnosti</t>
  </si>
  <si>
    <t>D.</t>
  </si>
  <si>
    <t>E.</t>
  </si>
  <si>
    <t>F.</t>
  </si>
  <si>
    <t>G.</t>
  </si>
  <si>
    <t>Výsledok hospodárenia za účtovné obdobie pred zdanením daňou z príjmov (+/–)</t>
  </si>
  <si>
    <t>A. 1.</t>
  </si>
  <si>
    <t xml:space="preserve">Nepeňažné operácie ovplyvňujúce výsledok hospodárenia za účtovné
obdobie pred  zdanením daňou z príjmov
(+/–) (súčet A. 1. 1. až A. 1. 13.) </t>
  </si>
  <si>
    <t>A. 1. 1.</t>
  </si>
  <si>
    <t>Odpisy dlhodobého nehmotného majetku a dlhodobého hmotného majetku (+)</t>
  </si>
  <si>
    <t>A. 1. 2.</t>
  </si>
  <si>
    <t>Zostatková cena dlhodobého nehmotného majetku a dlhodobého hmotného majetku účtovaná pri vyradení tohto majetku do nákladov na hospodársku činnosť, okrem zostatkovej ceny predaného dlhodobého nehmotného majetku a dlhodobého hmotného majetku (+)</t>
  </si>
  <si>
    <t>A. 1. 3.</t>
  </si>
  <si>
    <t>Odpis opravnej položky k nadobudnutému majetku  (+/–)</t>
  </si>
  <si>
    <t>A. 1. 4.</t>
  </si>
  <si>
    <t>Zmena stavu  rezerv (+/–)</t>
  </si>
  <si>
    <t>A. 1. 5.</t>
  </si>
  <si>
    <t>Zmena stavu opravných položiek  (+/–)</t>
  </si>
  <si>
    <t>A. 1. 6.</t>
  </si>
  <si>
    <t>Zmena stavu položiek časového rozlíšenia nákladov a výnosov  (+/–)</t>
  </si>
  <si>
    <t>A. 1. 7.</t>
  </si>
  <si>
    <t>Dividendy a iné podiely na zisku účtované do výnosov  (–)</t>
  </si>
  <si>
    <t>A. 1. 8.</t>
  </si>
  <si>
    <t>Úroky účtované do nákladov  (+)</t>
  </si>
  <si>
    <t>A. 1. 9.</t>
  </si>
  <si>
    <t>Úroky účtované do výnosov  (–)</t>
  </si>
  <si>
    <t>A. 1. 10.</t>
  </si>
  <si>
    <t>Kurzový zisk vyčíslený k peňažným prostriedkom a peňažným ekvivalentom
ku dňu, ku ktorému sa zostavuje
účtovná závierka (–)</t>
  </si>
  <si>
    <t>A. 1. 11.</t>
  </si>
  <si>
    <t>Kurzová strata vyčíslená k peňažným prostriedkom a peňažným ekvivalentom ku dňu, ku ktorému sa zostavuje účtovná závierka (+)</t>
  </si>
  <si>
    <t>A. 1. 12.</t>
  </si>
  <si>
    <t>Výsledok z predaja dlhodobého majetku, s výnimkou majetku, ktorý sa považuje za peňažný ekvivalent (+/–)</t>
  </si>
  <si>
    <t>A. 1. 13.</t>
  </si>
  <si>
    <t>Ostatné položky nepeňažného charakteru, ktoré ovplyvňujú výsledok hospodárenia, okrem tých, ktoré sa uvádzajú osobitne v iných častiach prehľadu peňažných tokov  (+/–)</t>
  </si>
  <si>
    <t>A. 2.</t>
  </si>
  <si>
    <t>Vplyv zmien stavu pracovného kapitálu,ktorým sa rozumie rozdiel medzi obežným majetkom a krátkodobými záväzkami, okrem položiek obežného majetku, ktoré sú súčasťou peňažných prostriedkov a peňažných ekvivalentov, na výsledok hospodárenia
(súčet A. 2. 1. až A. 2. 4.)</t>
  </si>
  <si>
    <t>A. 2. 1.</t>
  </si>
  <si>
    <t>Zmena stavu pohľadávok z prevádzkovej činnosti (–/+)</t>
  </si>
  <si>
    <t>A. 2. 2.</t>
  </si>
  <si>
    <t>Zmena stavu záväzkov z prevádzkovej činnosti (+/–)</t>
  </si>
  <si>
    <t>A. 2. 3.</t>
  </si>
  <si>
    <t>Zmena stavu zásob (–/+)</t>
  </si>
  <si>
    <t>A. 2. 4.</t>
  </si>
  <si>
    <t>Zmena stavu krátkodobého finančného majetku, okrem majetku, ktorý je súčasťou peňažných prostriedkov a peňažných ekvivalentov (–/+)</t>
  </si>
  <si>
    <t>Peňažné toky z  prevádzkovej činnosti, 
okrem príjmov a výdavkov, ktoré sa  uvádzajú alternatívne,  osobitne  v iných častiach prehľadu peňažných tokov a peňažných tokov výnimočného rozsahu alebo výskytu (+/–), (súčet Z/S  +  A. 1. + A. 2 )</t>
  </si>
  <si>
    <t>A. 3.</t>
  </si>
  <si>
    <t>Prijaté úroky, s výnimkou tých, ktoré sa začleňujú do investičných činností (+)</t>
  </si>
  <si>
    <t>A. 4.</t>
  </si>
  <si>
    <t>Výdavky na zaplatené úroky, s výnimkou tých, ktoré sa začleňujú do finančných činností (–)</t>
  </si>
  <si>
    <t>A. 5.</t>
  </si>
  <si>
    <t>Príjmy z dividend a iných podielov na zisku, s výnimkou tých, ktoré sa začleňujú do investičných činností (+)</t>
  </si>
  <si>
    <t>A. 6.</t>
  </si>
  <si>
    <t>Výdavky na vyplatené dividendy a iné podiely na zisku, s výnimkou tých, ktoré sa začleňujú do finančných činností (–)</t>
  </si>
  <si>
    <t>A. 7.</t>
  </si>
  <si>
    <t>Výdavky na daň z príjmov  účtovnej jednotky po odpočítaní príjmov z vrátenia preplatku dane z príjmov, okrem tých, ktoré sa vzťahujú na investičnú činnosť alebo na finančnú činnosť  (–/+)</t>
  </si>
  <si>
    <t>A. 8.</t>
  </si>
  <si>
    <t>Príjmy z položiek výnimočného rozsahu alebo výskytu (+)</t>
  </si>
  <si>
    <t>A. 9.</t>
  </si>
  <si>
    <t>Výdavky na položky výnimočného rozsahu alebo výskytu (–)</t>
  </si>
  <si>
    <t>A. 10.</t>
  </si>
  <si>
    <t>Ostatné príjmy z prevádzkových činností, okrem tých, ktoré sa uvádzajú osobitne  v iných častiach prehľadu peňažných tokov (+)</t>
  </si>
  <si>
    <t>A. 11.</t>
  </si>
  <si>
    <t>Ostatné výdavky na prevádzkové činnosti, okrem tých, ktoré sa uvádzajú osobitne v  iných častiach prehľadu peňažných tokov (–)</t>
  </si>
  <si>
    <t>A. 12.</t>
  </si>
  <si>
    <t>Ďalšie príjmy vzťahujúce sa na výnosy z hospodárskej činnosti a finančnej činnosti, ktoré nemožno považovať za príjmy z investičnej činnosti alebo finančnej činnosti (+)</t>
  </si>
  <si>
    <t>A. 13.</t>
  </si>
  <si>
    <t>Ďalšie výdavky vzťahujúce sa na náklady z hospodárskej činnosti a finančnej činnosti, ktoré nemožno považovať za výdavky z investičnej činnosti alebo finančnej činnosti (–)</t>
  </si>
  <si>
    <t>A.</t>
  </si>
  <si>
    <t>Čisté peňažné toky z prevádzkovej činnosti (+/–) (súčet Z/S +  A. 1.  až  A. 13.)</t>
  </si>
  <si>
    <t>B. 1.</t>
  </si>
  <si>
    <t>Výdavky na obstaranie dlhodobého nehmotného majetku (–)</t>
  </si>
  <si>
    <t>B. 3.</t>
  </si>
  <si>
    <t>Výdavky na obstaranie dlhodobého hmotného majetku (–)</t>
  </si>
  <si>
    <t>B. 4.</t>
  </si>
  <si>
    <t>Príjmy z predaja dlhodobého hmotného majetku (+)</t>
  </si>
  <si>
    <t>B. 5.</t>
  </si>
  <si>
    <t>Výdavky na obstaranie dlhodobých cenných papierov a podielov  v iných účtovných jednotkách, okrem cenných papierov, ktoré sa považujú za peňažné ekvivalenty,  a cenných papierov, ktoré sú určené na predaj alebo na obchodovanie (–)</t>
  </si>
  <si>
    <t>B. 6.</t>
  </si>
  <si>
    <t>Príjmy z predaja dlhodobých cenných papierov a
podielov v iných účtovných jednotkách, okrem cenných papierov, ktoré sa považujú za peňažné ekvivalenty,  a cenných papierov, ktoré sú určené na predaj alebo na obchodovanie (+)</t>
  </si>
  <si>
    <t>B. 7.</t>
  </si>
  <si>
    <t>Výdavky na poskytnuté pôžičky (–)</t>
  </si>
  <si>
    <t>B. 8.</t>
  </si>
  <si>
    <t>Príjmy zo splácania poskytnutých pôžičiek (+)</t>
  </si>
  <si>
    <t>*</t>
  </si>
  <si>
    <t>Peňažné toky z  investičnej činnosti, 
okrem príjmov a výdavkov, ktoré sa  uvádzajú alternatívne a  osobitne  v iných častiach prehľadu peňažných tokov  (+/–) (súčet B. 1. až B. 8. )</t>
  </si>
  <si>
    <t>B. 9.</t>
  </si>
  <si>
    <t>Výdavky súvisiace s derivátmi, okrem tých, ktoré  sú určené na predaj alebo na obchodovanie, alebo ak sa tieto výdavky považujú za peňažné toky z  finančnej činnosti (–)</t>
  </si>
  <si>
    <t>B. 10.</t>
  </si>
  <si>
    <t>Príjmy súvisiace s derivátmi, okrem tých, ktoré  sú určené na predaj alebo na obchodovanie, alebo ak sa tieto príjmy považujú za peňažné toky z  finančnej činnosti (+)</t>
  </si>
  <si>
    <t>B. 11.</t>
  </si>
  <si>
    <t>Výdavky súvisiace s derivátmi, ak sa nimi zabezpečuje majetok alebo záväzky účtovnej jednotky, pričom sa vykazujú rovnakým spôsobom ako peňažný tok súvisiaci s rizikom, ktoré sa zabezpečuje (–)</t>
  </si>
  <si>
    <t>B. 12.</t>
  </si>
  <si>
    <t>Príjmy súvisiace s derivátmi, ak sa nimi zabezpečuje majetok alebo záväzky účtovnej jednotky, pričom sa vykazujú rovnakým spôsobom ako peňažný tok súvisiaci s rizikom, ktoré sa zabezpečuje (+)</t>
  </si>
  <si>
    <t>B. 13.</t>
  </si>
  <si>
    <t>Prijaté úroky, okrem tých, ktoré sa začleňujú do prevádzkovej činnosti (+)</t>
  </si>
  <si>
    <t>B. 14.</t>
  </si>
  <si>
    <t>Príjmy z dividend a iných podielov na zisku, okrem tých, ktoré sa začleňujú do prevádzkovej činnosti (+)</t>
  </si>
  <si>
    <t>B. 15.</t>
  </si>
  <si>
    <t>Výdavky na daň z príjmov  účtovnej jednotky, ak ich možno  začleniť do investičnej činnosti (–)</t>
  </si>
  <si>
    <t>B. 16.</t>
  </si>
  <si>
    <t>Ostatné príjmy  vzťahujúce sa na investičnú činnosť, okrem tých, ktoré sa uvádzajú osobitne  v iných častiach prehľadu peňažných tokov (+)</t>
  </si>
  <si>
    <t>B. 17.</t>
  </si>
  <si>
    <t>Ostatné výdavky vzťahujúce sa na investičnú činnosť, okrem tých, ktoré sa uvádzajú osobitne  v iných častiach prehľadu peňažných tokov (–)</t>
  </si>
  <si>
    <t>Čisté  peňažné  toky  z investičnej  činnosti
(súčet B. 1. až B. 17.)</t>
  </si>
  <si>
    <t>C. 1.</t>
  </si>
  <si>
    <t>Peňažné toky vznikajúce vo  vlastnom  imaní
(súčet C. 1. 1. až C. 1. 7.)</t>
  </si>
  <si>
    <t>C. 1. 1.</t>
  </si>
  <si>
    <t>Príjmy z emisie akcií, resp. Príjmy
z upísaných obchodných podielov (+)</t>
  </si>
  <si>
    <t>C. 1. 2.</t>
  </si>
  <si>
    <t>Výdavky na obstaranie alebo spätné odkúpenie vlastných akcií, resp. vlastných obchodných podielov (–)</t>
  </si>
  <si>
    <t>C. 1. 3.</t>
  </si>
  <si>
    <t>Prijaté peňažné dary od spoločníkov alebo členov družstva (+)</t>
  </si>
  <si>
    <t>C. 1. 4.</t>
  </si>
  <si>
    <t>Príjmy z úhrady straty spoločníkmi (+)</t>
  </si>
  <si>
    <t>C. 1. 5.</t>
  </si>
  <si>
    <t>Výdavky na vyplatenie podielu spoločníka na vlastnom imaní (–)</t>
  </si>
  <si>
    <t>C. 1. 6.</t>
  </si>
  <si>
    <t>Príjmy z ďalších dôvodov, ktoré súvisia so znížením vlastného imania (+)</t>
  </si>
  <si>
    <t>C. 1. 7.</t>
  </si>
  <si>
    <t>Výdavky z ďalších dôvodov, ktoré súvisia so znížením vlastného imania (–)</t>
  </si>
  <si>
    <t>C. 2.</t>
  </si>
  <si>
    <t>Peňažné toky vznikajúce v zmenách v záväzkoch z úverov a pôžičiek (t. j. externých zdrojov financovania)
(súčet C. 2. 1. až C. 2. 6.)</t>
  </si>
  <si>
    <t>C. 2. 1.</t>
  </si>
  <si>
    <t xml:space="preserve">Príjmy z úverov, ktoré  poskytla účtovnej jednotke banka alebo pobočka zahraničnej banky, ak sa vzťahujú na činnosť súvisiacu s jej predmetom podnikania (+) </t>
  </si>
  <si>
    <t>C. 2. 2.</t>
  </si>
  <si>
    <t>Výdavky na splácanie úverov, ktoré  poskytla účtovnej jednotke banka alebo pobočka zahraničnej banky, ak sa vzťahujú na činnosť súvisiacu s jej predmetom podnikania (–)</t>
  </si>
  <si>
    <t>C. 2. 3.</t>
  </si>
  <si>
    <t>Príjmy z pôžičiek, ktoré poskytla účtovnej jednotke fyzická osoba alebo právnická osoba (okrem banky a pobočky zahraničnej banky), ak sa vzťahujú na činnosť súvisiacu s jej predmetom podnikania  (+)</t>
  </si>
  <si>
    <t>C. 2. 4.</t>
  </si>
  <si>
    <t>Výdavky na splácanie pôžičiek,  ktoré poskytla účtovnej jednotke fyzická osoba alebo právnická osoba (okrem banky a pobočky zahraničnej banky), ak sa vzťahujú na činnosť súvisiacu s jej predmetom podnikania (–)</t>
  </si>
  <si>
    <t>C. 2. 5.</t>
  </si>
  <si>
    <t>Príjmy z emisie dlhových cenných papierov (+)</t>
  </si>
  <si>
    <t>C. 2. 6.</t>
  </si>
  <si>
    <t>Výdavky na úhradu záväzkov z dlhových cenných papierov (–)</t>
  </si>
  <si>
    <t>Peňažné toky z  finančnej činnosti, 
okrem príjmov a výdavkov, ktoré sa  uvádzajú alternatívne a  osobitne  v iných častiach prehľadu peňažných tokov  (+/–)
(súčet C. 1. a C.2. )</t>
  </si>
  <si>
    <t>C. 3.</t>
  </si>
  <si>
    <t>Výdavky na zaplatené úroky, okrem tých, ktoré sa začleňujú do prevádzkovej činnosti (–)</t>
  </si>
  <si>
    <t>C. 4.</t>
  </si>
  <si>
    <t>Výdavky na vyplatené dividendy a iné podiely na zisku, okrem tých, ktoré sa  začleňujú do prevádzkovej činnosti (–)</t>
  </si>
  <si>
    <t>C. 5.</t>
  </si>
  <si>
    <t>Príjmy súvisiace s  derivátmi, okrem tých, ktoré sú určené na predaj alebo   na obchodovanie,  alebo ak sa považujú za  peňažné toky z investičnej činnosti (+)</t>
  </si>
  <si>
    <t>C. 6.</t>
  </si>
  <si>
    <t>Výdavky súvisiace s derivátmi, okrem tých, ktoré sú určené na predaj alebo  na obchodovanie,  alebo ak sa považujú za  peňažné toky z investičnej činnosti (–)</t>
  </si>
  <si>
    <t>C. 7.</t>
  </si>
  <si>
    <t>C. 8.</t>
  </si>
  <si>
    <t>C. 9.</t>
  </si>
  <si>
    <t>Výdavky na daň z príjmov  účtovnej jednotky, ak ich možno  začleniť do finančnej činnosti (–)</t>
  </si>
  <si>
    <t>C. 10.</t>
  </si>
  <si>
    <t>Ostatné príjmy vzťahujúce sa na finančnú činnosť, okrem tých, ktoré sa uvádzajú osobitne  v iných častiach prehľadu peňažných tokov (+)</t>
  </si>
  <si>
    <t>C. 11.</t>
  </si>
  <si>
    <t>Ostatné výdavky vzťahujúce sa na finančnú činnosť, okrem tých, ktoré sa uvádzajú osobitne  v iných častiach prehľadu peňažných tokov (–)</t>
  </si>
  <si>
    <t>C.</t>
  </si>
  <si>
    <t>Čisté peňažné toky z finančnej činnosti (súčet C. 1. až C. 11.)</t>
  </si>
  <si>
    <t>Čisté zvýšenie alebo čisté  zníženie peňažných prostriedkov (+/–)
(súčet A + B + C)</t>
  </si>
  <si>
    <t xml:space="preserve">Stav peňažných prostriedkov na začiatku účtovného obdobia (+/–) </t>
  </si>
  <si>
    <t xml:space="preserve">Stav peňažných ekvivalentov na začiatku účtovného obdobia (+/–) </t>
  </si>
  <si>
    <t>Stav peňažných prostriedkov  na konci  účtovného obdobia pred zohľadnením kurzových rozdielov vyčíslených ku dňu, ku ktorému sa zostavuje účtovná závierka (+/–)</t>
  </si>
  <si>
    <t xml:space="preserve">Po 31. decembri 2021 nenastali udalosti majúce významný vplyv na verné zobrazenie skutočnosti. </t>
  </si>
  <si>
    <t>Pandémia COVID nemala v roku 2021 vážne dopady na chod spoločnosti.  Chod spoločnosti bol viac závislý na problémoch
 v automobilovom priemysle, hlavne nedostatku čipov, čo spôsobilo, že neboli dosiahnuté plánované tržby.</t>
  </si>
  <si>
    <t>upravili ste dan, treba aj tu upravit</t>
  </si>
  <si>
    <t>rovnako aj hore v zaklade</t>
  </si>
  <si>
    <t>prehodit do bodu II.1</t>
  </si>
  <si>
    <t>dopisat, ze ze manazment bude tento problem monitorovat a bude sa snazit o minimalizaciu dopadov na spolocnost.</t>
  </si>
  <si>
    <t xml:space="preserve">Do budúcna spoločnosť očakáva problémy s nárastom cien vstupných materiálov a schopnosťou automobiliek vysporiadať
sa s problémami v súvislosti s vojnou na Ukrajine.
</t>
  </si>
  <si>
    <t>Vedenie spoločnosti bude tento problém neustále monitorovať a snažiť sa o minimalizáciu dopadov na fungovanie 
a ekonomiku spoločnosti.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</si>
</sst>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2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0"/>
      <color theme="1"/>
      <name val="Cambria"/>
      <family val="1"/>
      <charset val="238"/>
    </font>
    <font>
      <b/>
      <sz val="11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color theme="9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8"/>
      <color theme="4" tint="-0.249977111117893"/>
      <name val="Cambria"/>
      <family val="1"/>
      <charset val="238"/>
    </font>
    <font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sz val="10"/>
      <name val="Cambria"/>
      <family val="1"/>
      <charset val="238"/>
    </font>
    <font>
      <i/>
      <sz val="10"/>
      <color theme="3"/>
      <name val="Cambria"/>
      <family val="1"/>
      <charset val="238"/>
    </font>
    <font>
      <sz val="10"/>
      <color theme="3"/>
      <name val="Cambria"/>
      <family val="1"/>
      <charset val="238"/>
    </font>
    <font>
      <sz val="10"/>
      <color theme="4" tint="-0.249977111117893"/>
      <name val="Cambria"/>
      <family val="1"/>
      <charset val="238"/>
    </font>
    <font>
      <b/>
      <sz val="10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9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sz val="11"/>
      <color rgb="FFFF0000"/>
      <name val="Cambria"/>
      <family val="1"/>
      <charset val="238"/>
    </font>
    <font>
      <sz val="10.5"/>
      <color theme="1"/>
      <name val="Cambria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8"/>
      <color indexed="81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0"/>
      <color indexed="8"/>
      <name val="Cambria"/>
      <family val="1"/>
      <charset val="238"/>
    </font>
    <font>
      <sz val="11"/>
      <color theme="1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1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/>
      <top style="thick">
        <color rgb="FF000000"/>
      </top>
      <bottom/>
      <diagonal/>
    </border>
    <border>
      <left/>
      <right style="medium">
        <color indexed="64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42" fillId="0" borderId="0"/>
    <xf numFmtId="164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1277">
    <xf numFmtId="0" fontId="0" fillId="0" borderId="0" xfId="0"/>
    <xf numFmtId="0" fontId="3" fillId="0" borderId="0" xfId="0" applyFont="1"/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justify" vertical="top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3" fillId="2" borderId="0" xfId="0" applyFont="1" applyFill="1"/>
    <xf numFmtId="0" fontId="7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Alignment="1" applyProtection="1">
      <alignment vertical="center"/>
      <protection locked="0"/>
    </xf>
    <xf numFmtId="3" fontId="21" fillId="0" borderId="31" xfId="0" applyNumberFormat="1" applyFont="1" applyBorder="1" applyAlignment="1" applyProtection="1">
      <alignment horizontal="center" vertical="center" wrapText="1"/>
      <protection hidden="1"/>
    </xf>
    <xf numFmtId="3" fontId="21" fillId="0" borderId="73" xfId="0" applyNumberFormat="1" applyFont="1" applyBorder="1" applyAlignment="1" applyProtection="1">
      <alignment horizontal="center" vertical="center" wrapText="1"/>
      <protection hidden="1"/>
    </xf>
    <xf numFmtId="3" fontId="21" fillId="0" borderId="74" xfId="0" applyNumberFormat="1" applyFont="1" applyBorder="1" applyAlignment="1" applyProtection="1">
      <alignment horizontal="center" vertical="center" wrapText="1"/>
      <protection hidden="1"/>
    </xf>
    <xf numFmtId="3" fontId="23" fillId="0" borderId="77" xfId="0" applyNumberFormat="1" applyFont="1" applyBorder="1" applyAlignment="1" applyProtection="1">
      <alignment horizontal="center" vertical="center" wrapText="1"/>
      <protection locked="0"/>
    </xf>
    <xf numFmtId="3" fontId="23" fillId="0" borderId="78" xfId="0" applyNumberFormat="1" applyFont="1" applyBorder="1" applyAlignment="1" applyProtection="1">
      <alignment horizontal="center" vertical="center" wrapText="1"/>
      <protection locked="0"/>
    </xf>
    <xf numFmtId="3" fontId="23" fillId="0" borderId="17" xfId="0" applyNumberFormat="1" applyFont="1" applyBorder="1" applyAlignment="1" applyProtection="1">
      <alignment horizontal="center" vertical="center" wrapText="1"/>
      <protection locked="0"/>
    </xf>
    <xf numFmtId="3" fontId="23" fillId="0" borderId="21" xfId="0" applyNumberFormat="1" applyFont="1" applyBorder="1" applyAlignment="1" applyProtection="1">
      <alignment horizontal="center" vertical="center" wrapText="1"/>
      <protection locked="0"/>
    </xf>
    <xf numFmtId="3" fontId="23" fillId="0" borderId="81" xfId="0" applyNumberFormat="1" applyFont="1" applyBorder="1" applyAlignment="1" applyProtection="1">
      <alignment horizontal="center" vertical="center" wrapText="1"/>
      <protection locked="0"/>
    </xf>
    <xf numFmtId="3" fontId="23" fillId="0" borderId="82" xfId="0" applyNumberFormat="1" applyFont="1" applyBorder="1" applyAlignment="1" applyProtection="1">
      <alignment horizontal="center" vertical="center" wrapText="1"/>
      <protection locked="0"/>
    </xf>
    <xf numFmtId="3" fontId="21" fillId="0" borderId="84" xfId="0" applyNumberFormat="1" applyFont="1" applyBorder="1" applyAlignment="1" applyProtection="1">
      <alignment horizontal="center" vertical="center" wrapText="1"/>
      <protection hidden="1"/>
    </xf>
    <xf numFmtId="3" fontId="21" fillId="0" borderId="59" xfId="0" applyNumberFormat="1" applyFont="1" applyBorder="1" applyAlignment="1" applyProtection="1">
      <alignment horizontal="center" vertical="center" wrapText="1"/>
      <protection hidden="1"/>
    </xf>
    <xf numFmtId="3" fontId="21" fillId="0" borderId="88" xfId="0" applyNumberFormat="1" applyFont="1" applyBorder="1" applyAlignment="1" applyProtection="1">
      <alignment horizontal="center" vertical="center" wrapText="1"/>
      <protection hidden="1"/>
    </xf>
    <xf numFmtId="3" fontId="21" fillId="0" borderId="89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3" fontId="21" fillId="0" borderId="31" xfId="0" applyNumberFormat="1" applyFont="1" applyBorder="1" applyAlignment="1" applyProtection="1">
      <alignment horizontal="center" vertical="center" wrapText="1"/>
      <protection locked="0"/>
    </xf>
    <xf numFmtId="3" fontId="21" fillId="0" borderId="73" xfId="0" applyNumberFormat="1" applyFont="1" applyBorder="1" applyAlignment="1" applyProtection="1">
      <alignment horizontal="center" vertical="center" wrapText="1"/>
      <protection locked="0"/>
    </xf>
    <xf numFmtId="3" fontId="21" fillId="0" borderId="93" xfId="0" applyNumberFormat="1" applyFont="1" applyBorder="1" applyAlignment="1" applyProtection="1">
      <alignment horizontal="center" vertical="center" wrapText="1"/>
      <protection hidden="1"/>
    </xf>
    <xf numFmtId="3" fontId="21" fillId="0" borderId="94" xfId="0" applyNumberFormat="1" applyFont="1" applyBorder="1" applyAlignment="1" applyProtection="1">
      <alignment horizontal="center" vertical="center" wrapText="1"/>
      <protection hidden="1"/>
    </xf>
    <xf numFmtId="3" fontId="21" fillId="0" borderId="95" xfId="0" applyNumberFormat="1" applyFont="1" applyBorder="1" applyAlignment="1" applyProtection="1">
      <alignment horizontal="center" vertical="center" wrapText="1"/>
      <protection hidden="1"/>
    </xf>
    <xf numFmtId="3" fontId="21" fillId="0" borderId="91" xfId="0" applyNumberFormat="1" applyFont="1" applyBorder="1" applyAlignment="1" applyProtection="1">
      <alignment horizontal="center" vertical="center" wrapText="1"/>
      <protection hidden="1"/>
    </xf>
    <xf numFmtId="3" fontId="21" fillId="0" borderId="84" xfId="0" applyNumberFormat="1" applyFont="1" applyBorder="1" applyAlignment="1" applyProtection="1">
      <alignment horizontal="center" vertical="center" wrapText="1"/>
      <protection locked="0"/>
    </xf>
    <xf numFmtId="3" fontId="23" fillId="0" borderId="13" xfId="0" applyNumberFormat="1" applyFont="1" applyBorder="1" applyAlignment="1" applyProtection="1">
      <alignment horizontal="center" vertical="center" wrapText="1"/>
      <protection locked="0"/>
    </xf>
    <xf numFmtId="3" fontId="23" fillId="0" borderId="14" xfId="0" applyNumberFormat="1" applyFont="1" applyBorder="1" applyAlignment="1" applyProtection="1">
      <alignment horizontal="center" vertical="center" wrapText="1"/>
      <protection locked="0"/>
    </xf>
    <xf numFmtId="3" fontId="21" fillId="0" borderId="98" xfId="0" applyNumberFormat="1" applyFont="1" applyBorder="1" applyAlignment="1" applyProtection="1">
      <alignment horizontal="center" vertical="center" wrapText="1"/>
      <protection hidden="1"/>
    </xf>
    <xf numFmtId="3" fontId="23" fillId="0" borderId="20" xfId="0" applyNumberFormat="1" applyFont="1" applyBorder="1" applyAlignment="1" applyProtection="1">
      <alignment horizontal="center" vertical="center" wrapText="1"/>
      <protection locked="0"/>
    </xf>
    <xf numFmtId="3" fontId="23" fillId="0" borderId="99" xfId="0" applyNumberFormat="1" applyFont="1" applyBorder="1" applyAlignment="1" applyProtection="1">
      <alignment horizontal="center" vertical="center" wrapText="1"/>
      <protection locked="0"/>
    </xf>
    <xf numFmtId="3" fontId="21" fillId="0" borderId="92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left"/>
      <protection locked="0"/>
    </xf>
    <xf numFmtId="3" fontId="20" fillId="0" borderId="71" xfId="0" applyNumberFormat="1" applyFont="1" applyBorder="1" applyAlignment="1" applyProtection="1">
      <alignment horizontal="left" vertical="center" wrapText="1"/>
      <protection locked="0"/>
    </xf>
    <xf numFmtId="3" fontId="21" fillId="0" borderId="104" xfId="0" applyNumberFormat="1" applyFont="1" applyBorder="1" applyAlignment="1" applyProtection="1">
      <alignment horizontal="center" vertical="center" wrapText="1"/>
      <protection hidden="1"/>
    </xf>
    <xf numFmtId="3" fontId="22" fillId="0" borderId="9" xfId="0" applyNumberFormat="1" applyFont="1" applyBorder="1" applyAlignment="1" applyProtection="1">
      <alignment vertical="center" wrapText="1"/>
      <protection locked="0"/>
    </xf>
    <xf numFmtId="3" fontId="23" fillId="0" borderId="105" xfId="0" applyNumberFormat="1" applyFont="1" applyBorder="1" applyAlignment="1" applyProtection="1">
      <alignment horizontal="center" vertical="center" wrapText="1"/>
      <protection locked="0"/>
    </xf>
    <xf numFmtId="3" fontId="23" fillId="0" borderId="35" xfId="0" applyNumberFormat="1" applyFont="1" applyBorder="1" applyAlignment="1" applyProtection="1">
      <alignment horizontal="center" vertical="center" wrapText="1"/>
      <protection locked="0"/>
    </xf>
    <xf numFmtId="3" fontId="22" fillId="0" borderId="16" xfId="0" applyNumberFormat="1" applyFont="1" applyBorder="1" applyAlignment="1" applyProtection="1">
      <alignment vertical="center" wrapText="1"/>
      <protection locked="0"/>
    </xf>
    <xf numFmtId="3" fontId="23" fillId="0" borderId="106" xfId="0" applyNumberFormat="1" applyFont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Border="1" applyAlignment="1" applyProtection="1">
      <alignment horizontal="center" vertical="center" wrapText="1"/>
      <protection locked="0"/>
    </xf>
    <xf numFmtId="3" fontId="22" fillId="0" borderId="96" xfId="0" applyNumberFormat="1" applyFont="1" applyBorder="1" applyAlignment="1" applyProtection="1">
      <alignment vertical="center" wrapText="1"/>
      <protection locked="0"/>
    </xf>
    <xf numFmtId="3" fontId="23" fillId="0" borderId="100" xfId="0" applyNumberFormat="1" applyFont="1" applyBorder="1" applyAlignment="1" applyProtection="1">
      <alignment horizontal="center" vertical="center" wrapText="1"/>
      <protection locked="0"/>
    </xf>
    <xf numFmtId="3" fontId="23" fillId="0" borderId="83" xfId="0" applyNumberFormat="1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vertical="center" wrapText="1"/>
      <protection locked="0"/>
    </xf>
    <xf numFmtId="3" fontId="20" fillId="0" borderId="86" xfId="0" applyNumberFormat="1" applyFont="1" applyBorder="1" applyAlignment="1" applyProtection="1">
      <alignment vertical="center" wrapText="1"/>
      <protection locked="0"/>
    </xf>
    <xf numFmtId="3" fontId="21" fillId="0" borderId="102" xfId="0" applyNumberFormat="1" applyFont="1" applyBorder="1" applyAlignment="1" applyProtection="1">
      <alignment horizontal="center" vertical="center" wrapText="1"/>
      <protection hidden="1"/>
    </xf>
    <xf numFmtId="0" fontId="20" fillId="0" borderId="71" xfId="0" applyFont="1" applyBorder="1" applyAlignment="1" applyProtection="1">
      <alignment horizontal="left" vertical="center" wrapText="1"/>
      <protection locked="0"/>
    </xf>
    <xf numFmtId="3" fontId="21" fillId="0" borderId="104" xfId="0" applyNumberFormat="1" applyFont="1" applyBorder="1" applyAlignment="1" applyProtection="1">
      <alignment horizontal="center" vertical="center" wrapText="1"/>
      <protection locked="0"/>
    </xf>
    <xf numFmtId="3" fontId="21" fillId="0" borderId="74" xfId="0" applyNumberFormat="1" applyFont="1" applyBorder="1" applyAlignment="1" applyProtection="1">
      <alignment horizontal="center" vertical="center" wrapText="1"/>
      <protection locked="0"/>
    </xf>
    <xf numFmtId="0" fontId="22" fillId="0" borderId="9" xfId="0" applyFont="1" applyBorder="1" applyAlignment="1" applyProtection="1">
      <alignment vertical="center" wrapText="1"/>
      <protection locked="0"/>
    </xf>
    <xf numFmtId="0" fontId="22" fillId="0" borderId="16" xfId="0" applyFont="1" applyBorder="1" applyAlignment="1" applyProtection="1">
      <alignment vertical="center" wrapText="1"/>
      <protection locked="0"/>
    </xf>
    <xf numFmtId="0" fontId="22" fillId="0" borderId="96" xfId="0" applyFont="1" applyBorder="1" applyAlignment="1" applyProtection="1">
      <alignment vertical="center" wrapText="1"/>
      <protection locked="0"/>
    </xf>
    <xf numFmtId="0" fontId="20" fillId="0" borderId="71" xfId="0" applyFont="1" applyBorder="1" applyAlignment="1" applyProtection="1">
      <alignment vertical="center" wrapText="1"/>
      <protection locked="0"/>
    </xf>
    <xf numFmtId="0" fontId="20" fillId="0" borderId="86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/>
      <protection locked="0"/>
    </xf>
    <xf numFmtId="0" fontId="8" fillId="0" borderId="0" xfId="0" applyFont="1" applyAlignment="1" applyProtection="1">
      <alignment horizontal="left" indent="1"/>
      <protection locked="0"/>
    </xf>
    <xf numFmtId="3" fontId="11" fillId="0" borderId="0" xfId="0" applyNumberFormat="1" applyFont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/>
      <protection locked="0"/>
    </xf>
    <xf numFmtId="3" fontId="10" fillId="0" borderId="0" xfId="0" applyNumberFormat="1" applyFont="1" applyAlignment="1" applyProtection="1">
      <alignment horizontal="right" vertical="center" indent="1"/>
      <protection hidden="1"/>
    </xf>
    <xf numFmtId="3" fontId="3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wrapText="1"/>
      <protection locked="0"/>
    </xf>
    <xf numFmtId="3" fontId="8" fillId="0" borderId="0" xfId="0" applyNumberFormat="1" applyFont="1" applyAlignment="1" applyProtection="1">
      <alignment horizontal="right" vertical="center" indent="2"/>
      <protection hidden="1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center" indent="1"/>
      <protection locked="0"/>
    </xf>
    <xf numFmtId="3" fontId="8" fillId="0" borderId="0" xfId="0" applyNumberFormat="1" applyFont="1" applyAlignment="1" applyProtection="1">
      <alignment horizontal="right" indent="3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30" fillId="0" borderId="0" xfId="0" applyFont="1" applyAlignment="1" applyProtection="1">
      <alignment horizontal="justify" vertical="top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7" fillId="0" borderId="82" xfId="0" applyFont="1" applyBorder="1" applyAlignment="1" applyProtection="1">
      <alignment horizontal="center" vertical="center"/>
      <protection locked="0"/>
    </xf>
    <xf numFmtId="3" fontId="8" fillId="0" borderId="7" xfId="0" applyNumberFormat="1" applyFont="1" applyBorder="1" applyAlignment="1" applyProtection="1">
      <alignment horizontal="center" vertical="center"/>
      <protection hidden="1"/>
    </xf>
    <xf numFmtId="3" fontId="11" fillId="0" borderId="78" xfId="0" applyNumberFormat="1" applyFont="1" applyBorder="1" applyAlignment="1" applyProtection="1">
      <alignment horizontal="center" vertical="center"/>
      <protection locked="0"/>
    </xf>
    <xf numFmtId="3" fontId="11" fillId="0" borderId="37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0" fillId="0" borderId="73" xfId="0" applyNumberFormat="1" applyFont="1" applyBorder="1" applyAlignment="1" applyProtection="1">
      <alignment horizontal="center" vertical="center"/>
      <protection hidden="1"/>
    </xf>
    <xf numFmtId="3" fontId="11" fillId="0" borderId="21" xfId="0" applyNumberFormat="1" applyFont="1" applyBorder="1" applyAlignment="1" applyProtection="1">
      <alignment horizontal="center" vertical="center"/>
      <protection locked="0"/>
    </xf>
    <xf numFmtId="3" fontId="11" fillId="0" borderId="88" xfId="0" applyNumberFormat="1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right" vertical="center" indent="1"/>
      <protection locked="0"/>
    </xf>
    <xf numFmtId="3" fontId="11" fillId="0" borderId="0" xfId="0" applyNumberFormat="1" applyFont="1" applyAlignment="1" applyProtection="1">
      <alignment horizontal="right" vertical="top" indent="1"/>
      <protection hidden="1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8" fillId="0" borderId="73" xfId="0" applyNumberFormat="1" applyFont="1" applyBorder="1" applyAlignment="1" applyProtection="1">
      <alignment horizontal="center" vertical="center"/>
      <protection hidden="1"/>
    </xf>
    <xf numFmtId="0" fontId="2" fillId="0" borderId="1" xfId="3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3" fontId="8" fillId="0" borderId="0" xfId="0" applyNumberFormat="1" applyFont="1" applyAlignment="1" applyProtection="1">
      <alignment horizontal="right" vertical="center"/>
      <protection hidden="1"/>
    </xf>
    <xf numFmtId="0" fontId="3" fillId="0" borderId="0" xfId="0" applyFont="1" applyAlignment="1">
      <alignment vertical="center"/>
    </xf>
    <xf numFmtId="0" fontId="3" fillId="0" borderId="64" xfId="0" applyFont="1" applyBorder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3" fillId="0" borderId="64" xfId="0" applyFont="1" applyBorder="1" applyProtection="1">
      <protection locked="0"/>
    </xf>
    <xf numFmtId="0" fontId="30" fillId="0" borderId="0" xfId="0" applyFont="1" applyAlignment="1" applyProtection="1">
      <alignment horizontal="center" vertical="top"/>
      <protection locked="0"/>
    </xf>
    <xf numFmtId="0" fontId="3" fillId="2" borderId="0" xfId="0" applyFont="1" applyFill="1" applyProtection="1">
      <protection locked="0"/>
    </xf>
    <xf numFmtId="3" fontId="29" fillId="0" borderId="177" xfId="0" applyNumberFormat="1" applyFont="1" applyBorder="1" applyAlignment="1" applyProtection="1">
      <alignment horizontal="center" vertical="center" wrapText="1"/>
      <protection locked="0"/>
    </xf>
    <xf numFmtId="3" fontId="29" fillId="0" borderId="82" xfId="0" applyNumberFormat="1" applyFont="1" applyBorder="1" applyAlignment="1" applyProtection="1">
      <alignment horizontal="center" vertical="center" wrapText="1"/>
      <protection locked="0"/>
    </xf>
    <xf numFmtId="3" fontId="29" fillId="0" borderId="194" xfId="0" applyNumberFormat="1" applyFont="1" applyBorder="1" applyAlignment="1" applyProtection="1">
      <alignment horizontal="center" vertical="center" wrapText="1"/>
      <protection locked="0"/>
    </xf>
    <xf numFmtId="3" fontId="29" fillId="0" borderId="91" xfId="0" applyNumberFormat="1" applyFont="1" applyBorder="1" applyAlignment="1" applyProtection="1">
      <alignment horizontal="center" vertical="center" wrapText="1"/>
      <protection locked="0"/>
    </xf>
    <xf numFmtId="3" fontId="23" fillId="0" borderId="52" xfId="0" applyNumberFormat="1" applyFont="1" applyBorder="1" applyAlignment="1" applyProtection="1">
      <alignment horizontal="center" vertical="center"/>
      <protection locked="0"/>
    </xf>
    <xf numFmtId="3" fontId="23" fillId="0" borderId="116" xfId="0" applyNumberFormat="1" applyFont="1" applyBorder="1" applyAlignment="1" applyProtection="1">
      <alignment horizontal="center" vertical="center"/>
      <protection locked="0"/>
    </xf>
    <xf numFmtId="3" fontId="23" fillId="0" borderId="90" xfId="0" applyNumberFormat="1" applyFont="1" applyBorder="1" applyAlignment="1" applyProtection="1">
      <alignment horizontal="center" vertical="center"/>
      <protection locked="0"/>
    </xf>
    <xf numFmtId="3" fontId="23" fillId="0" borderId="40" xfId="0" applyNumberFormat="1" applyFont="1" applyBorder="1" applyAlignment="1" applyProtection="1">
      <alignment horizontal="center" vertical="center"/>
      <protection locked="0"/>
    </xf>
    <xf numFmtId="3" fontId="23" fillId="0" borderId="42" xfId="0" applyNumberFormat="1" applyFont="1" applyBorder="1" applyAlignment="1" applyProtection="1">
      <alignment horizontal="center" vertical="center"/>
      <protection locked="0"/>
    </xf>
    <xf numFmtId="3" fontId="23" fillId="0" borderId="193" xfId="0" applyNumberFormat="1" applyFont="1" applyBorder="1" applyAlignment="1" applyProtection="1">
      <alignment horizontal="center" vertical="center"/>
      <protection locked="0"/>
    </xf>
    <xf numFmtId="3" fontId="21" fillId="0" borderId="27" xfId="0" applyNumberFormat="1" applyFont="1" applyBorder="1" applyAlignment="1" applyProtection="1">
      <alignment horizontal="center" vertical="center"/>
      <protection hidden="1"/>
    </xf>
    <xf numFmtId="3" fontId="21" fillId="0" borderId="88" xfId="0" applyNumberFormat="1" applyFont="1" applyBorder="1" applyAlignment="1" applyProtection="1">
      <alignment horizontal="center" vertical="center"/>
      <protection hidden="1"/>
    </xf>
    <xf numFmtId="3" fontId="21" fillId="0" borderId="92" xfId="0" applyNumberFormat="1" applyFont="1" applyBorder="1" applyAlignment="1" applyProtection="1">
      <alignment horizontal="center" vertical="center"/>
      <protection hidden="1"/>
    </xf>
    <xf numFmtId="0" fontId="7" fillId="0" borderId="177" xfId="0" applyFont="1" applyBorder="1" applyAlignment="1" applyProtection="1">
      <alignment horizontal="center" vertical="center" wrapText="1"/>
      <protection locked="0"/>
    </xf>
    <xf numFmtId="0" fontId="7" fillId="0" borderId="82" xfId="0" applyFont="1" applyBorder="1" applyAlignment="1" applyProtection="1">
      <alignment horizontal="center" vertical="center" wrapText="1"/>
      <protection locked="0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3" fillId="0" borderId="116" xfId="0" applyFont="1" applyBorder="1" applyAlignment="1">
      <alignment horizontal="center" vertical="center"/>
    </xf>
    <xf numFmtId="3" fontId="29" fillId="0" borderId="116" xfId="0" applyNumberFormat="1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23" fillId="0" borderId="21" xfId="0" applyNumberFormat="1" applyFont="1" applyBorder="1" applyAlignment="1" applyProtection="1">
      <alignment horizontal="center" vertical="center"/>
      <protection locked="0"/>
    </xf>
    <xf numFmtId="3" fontId="31" fillId="0" borderId="21" xfId="0" applyNumberFormat="1" applyFont="1" applyBorder="1" applyAlignment="1" applyProtection="1">
      <alignment horizontal="center" vertical="center"/>
      <protection locked="0"/>
    </xf>
    <xf numFmtId="3" fontId="31" fillId="0" borderId="95" xfId="0" applyNumberFormat="1" applyFont="1" applyBorder="1" applyAlignment="1" applyProtection="1">
      <alignment horizontal="center" vertical="center"/>
      <protection locked="0"/>
    </xf>
    <xf numFmtId="3" fontId="23" fillId="0" borderId="20" xfId="0" applyNumberFormat="1" applyFont="1" applyBorder="1" applyAlignment="1" applyProtection="1">
      <alignment horizontal="center" vertical="center"/>
      <protection locked="0"/>
    </xf>
    <xf numFmtId="3" fontId="31" fillId="0" borderId="42" xfId="0" applyNumberFormat="1" applyFont="1" applyBorder="1" applyAlignment="1" applyProtection="1">
      <alignment horizontal="center" vertical="center"/>
      <protection locked="0"/>
    </xf>
    <xf numFmtId="3" fontId="31" fillId="0" borderId="193" xfId="0" applyNumberFormat="1" applyFont="1" applyBorder="1" applyAlignment="1" applyProtection="1">
      <alignment horizontal="center" vertical="center"/>
      <protection locked="0"/>
    </xf>
    <xf numFmtId="3" fontId="21" fillId="0" borderId="197" xfId="0" applyNumberFormat="1" applyFont="1" applyBorder="1" applyAlignment="1" applyProtection="1">
      <alignment horizontal="center" vertical="center"/>
      <protection hidden="1"/>
    </xf>
    <xf numFmtId="3" fontId="21" fillId="0" borderId="74" xfId="0" applyNumberFormat="1" applyFont="1" applyBorder="1" applyAlignment="1" applyProtection="1">
      <alignment horizontal="center" vertical="center"/>
      <protection hidden="1"/>
    </xf>
    <xf numFmtId="3" fontId="31" fillId="0" borderId="170" xfId="0" applyNumberFormat="1" applyFont="1" applyBorder="1" applyAlignment="1" applyProtection="1">
      <alignment horizontal="center" vertical="center"/>
      <protection locked="0"/>
    </xf>
    <xf numFmtId="3" fontId="31" fillId="0" borderId="198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 vertical="center"/>
    </xf>
    <xf numFmtId="3" fontId="23" fillId="0" borderId="14" xfId="0" applyNumberFormat="1" applyFont="1" applyBorder="1" applyAlignment="1" applyProtection="1">
      <alignment horizontal="center" vertical="center"/>
      <protection locked="0"/>
    </xf>
    <xf numFmtId="3" fontId="31" fillId="0" borderId="14" xfId="0" applyNumberFormat="1" applyFont="1" applyBorder="1" applyAlignment="1" applyProtection="1">
      <alignment horizontal="center" vertical="center"/>
      <protection locked="0"/>
    </xf>
    <xf numFmtId="3" fontId="31" fillId="0" borderId="98" xfId="0" applyNumberFormat="1" applyFont="1" applyBorder="1" applyAlignment="1" applyProtection="1">
      <alignment horizontal="center" vertical="center"/>
      <protection locked="0"/>
    </xf>
    <xf numFmtId="0" fontId="3" fillId="0" borderId="197" xfId="0" applyFont="1" applyBorder="1" applyAlignment="1">
      <alignment horizontal="center" vertical="center"/>
    </xf>
    <xf numFmtId="3" fontId="23" fillId="0" borderId="170" xfId="0" applyNumberFormat="1" applyFont="1" applyBorder="1" applyAlignment="1" applyProtection="1">
      <alignment horizontal="center" vertical="center"/>
      <protection locked="0"/>
    </xf>
    <xf numFmtId="0" fontId="3" fillId="0" borderId="120" xfId="0" applyFont="1" applyBorder="1" applyAlignment="1">
      <alignment horizontal="center" vertical="center"/>
    </xf>
    <xf numFmtId="3" fontId="23" fillId="0" borderId="123" xfId="0" applyNumberFormat="1" applyFont="1" applyBorder="1" applyAlignment="1" applyProtection="1">
      <alignment horizontal="center" vertical="center"/>
      <protection hidden="1"/>
    </xf>
    <xf numFmtId="3" fontId="31" fillId="0" borderId="123" xfId="0" applyNumberFormat="1" applyFont="1" applyBorder="1" applyAlignment="1" applyProtection="1">
      <alignment horizontal="center" vertical="center"/>
      <protection locked="0"/>
    </xf>
    <xf numFmtId="3" fontId="23" fillId="0" borderId="88" xfId="0" applyNumberFormat="1" applyFont="1" applyBorder="1" applyAlignment="1" applyProtection="1">
      <alignment horizontal="center" vertical="center"/>
      <protection hidden="1"/>
    </xf>
    <xf numFmtId="3" fontId="31" fillId="0" borderId="199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3" fontId="23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Protection="1">
      <protection locked="0"/>
    </xf>
    <xf numFmtId="0" fontId="7" fillId="0" borderId="203" xfId="0" applyFont="1" applyBorder="1" applyAlignment="1" applyProtection="1">
      <alignment horizontal="center" vertical="center" wrapText="1"/>
      <protection locked="0"/>
    </xf>
    <xf numFmtId="0" fontId="7" fillId="0" borderId="100" xfId="0" applyFont="1" applyBorder="1" applyAlignment="1" applyProtection="1">
      <alignment horizontal="center" vertical="center" wrapText="1"/>
      <protection locked="0"/>
    </xf>
    <xf numFmtId="0" fontId="7" fillId="0" borderId="147" xfId="0" applyFont="1" applyBorder="1" applyAlignment="1" applyProtection="1">
      <alignment horizontal="center" vertical="center" wrapText="1"/>
      <protection locked="0"/>
    </xf>
    <xf numFmtId="0" fontId="7" fillId="0" borderId="146" xfId="0" applyFont="1" applyBorder="1" applyAlignment="1" applyProtection="1">
      <alignment horizontal="center" vertical="center" wrapText="1"/>
      <protection locked="0"/>
    </xf>
    <xf numFmtId="0" fontId="7" fillId="0" borderId="204" xfId="0" applyFont="1" applyBorder="1" applyAlignment="1" applyProtection="1">
      <alignment horizontal="center" vertical="center" wrapText="1"/>
      <protection locked="0"/>
    </xf>
    <xf numFmtId="3" fontId="23" fillId="0" borderId="201" xfId="0" applyNumberFormat="1" applyFont="1" applyBorder="1" applyAlignment="1" applyProtection="1">
      <alignment horizontal="center" vertical="center" wrapText="1"/>
      <protection locked="0"/>
    </xf>
    <xf numFmtId="3" fontId="23" fillId="0" borderId="155" xfId="0" applyNumberFormat="1" applyFont="1" applyBorder="1" applyAlignment="1" applyProtection="1">
      <alignment horizontal="center" vertical="center" wrapText="1"/>
      <protection locked="0"/>
    </xf>
    <xf numFmtId="3" fontId="23" fillId="0" borderId="207" xfId="0" applyNumberFormat="1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29" fillId="0" borderId="182" xfId="0" applyFont="1" applyBorder="1" applyAlignment="1" applyProtection="1">
      <alignment horizontal="center" vertical="center" wrapText="1"/>
      <protection locked="0"/>
    </xf>
    <xf numFmtId="0" fontId="29" fillId="0" borderId="183" xfId="0" applyFont="1" applyBorder="1" applyAlignment="1" applyProtection="1">
      <alignment horizontal="center" vertical="center" wrapText="1"/>
      <protection locked="0"/>
    </xf>
    <xf numFmtId="0" fontId="29" fillId="0" borderId="184" xfId="0" applyFont="1" applyBorder="1" applyAlignment="1" applyProtection="1">
      <alignment horizontal="center" vertical="center" wrapText="1"/>
      <protection locked="0"/>
    </xf>
    <xf numFmtId="3" fontId="23" fillId="0" borderId="115" xfId="0" applyNumberFormat="1" applyFont="1" applyBorder="1" applyAlignment="1" applyProtection="1">
      <alignment horizontal="center" vertical="center"/>
      <protection locked="0"/>
    </xf>
    <xf numFmtId="3" fontId="23" fillId="0" borderId="192" xfId="0" applyNumberFormat="1" applyFont="1" applyBorder="1" applyAlignment="1" applyProtection="1">
      <alignment horizontal="center" vertical="center"/>
      <protection locked="0"/>
    </xf>
    <xf numFmtId="3" fontId="21" fillId="0" borderId="210" xfId="0" applyNumberFormat="1" applyFont="1" applyBorder="1" applyAlignment="1" applyProtection="1">
      <alignment horizontal="center" vertical="center"/>
      <protection hidden="1"/>
    </xf>
    <xf numFmtId="3" fontId="21" fillId="0" borderId="211" xfId="0" applyNumberFormat="1" applyFont="1" applyBorder="1" applyAlignment="1" applyProtection="1">
      <alignment horizontal="center" vertical="center"/>
      <protection hidden="1"/>
    </xf>
    <xf numFmtId="0" fontId="29" fillId="0" borderId="189" xfId="0" applyFont="1" applyBorder="1" applyAlignment="1" applyProtection="1">
      <alignment horizontal="center" vertical="top"/>
      <protection locked="0"/>
    </xf>
    <xf numFmtId="0" fontId="29" fillId="0" borderId="190" xfId="0" applyFont="1" applyBorder="1" applyAlignment="1" applyProtection="1">
      <alignment horizontal="center" vertical="top"/>
      <protection locked="0"/>
    </xf>
    <xf numFmtId="0" fontId="29" fillId="0" borderId="14" xfId="0" applyFont="1" applyBorder="1" applyAlignment="1" applyProtection="1">
      <alignment horizontal="center" vertical="top"/>
      <protection locked="0"/>
    </xf>
    <xf numFmtId="0" fontId="29" fillId="0" borderId="106" xfId="0" applyFont="1" applyBorder="1" applyAlignment="1" applyProtection="1">
      <alignment horizontal="center" vertical="top"/>
      <protection locked="0"/>
    </xf>
    <xf numFmtId="0" fontId="29" fillId="0" borderId="37" xfId="0" applyFont="1" applyBorder="1" applyAlignment="1" applyProtection="1">
      <alignment horizontal="center" vertical="top"/>
      <protection locked="0"/>
    </xf>
    <xf numFmtId="0" fontId="29" fillId="0" borderId="21" xfId="0" applyFont="1" applyBorder="1" applyAlignment="1" applyProtection="1">
      <alignment horizontal="center" vertical="top"/>
      <protection locked="0"/>
    </xf>
    <xf numFmtId="0" fontId="29" fillId="0" borderId="118" xfId="0" applyFont="1" applyBorder="1" applyAlignment="1" applyProtection="1">
      <alignment horizontal="center" vertical="top"/>
      <protection locked="0"/>
    </xf>
    <xf numFmtId="0" fontId="29" fillId="0" borderId="41" xfId="0" applyFont="1" applyBorder="1" applyAlignment="1" applyProtection="1">
      <alignment horizontal="center" vertical="top"/>
      <protection locked="0"/>
    </xf>
    <xf numFmtId="0" fontId="29" fillId="0" borderId="42" xfId="0" applyFont="1" applyBorder="1" applyAlignment="1" applyProtection="1">
      <alignment horizontal="center" vertical="top"/>
      <protection locked="0"/>
    </xf>
    <xf numFmtId="0" fontId="13" fillId="0" borderId="102" xfId="0" applyFont="1" applyBorder="1" applyAlignment="1" applyProtection="1">
      <alignment horizontal="center" vertical="center"/>
      <protection locked="0"/>
    </xf>
    <xf numFmtId="0" fontId="13" fillId="0" borderId="89" xfId="0" applyFont="1" applyBorder="1" applyAlignment="1" applyProtection="1">
      <alignment horizontal="center" vertical="center"/>
      <protection locked="0"/>
    </xf>
    <xf numFmtId="0" fontId="13" fillId="0" borderId="88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3" fillId="0" borderId="65" xfId="0" applyFont="1" applyBorder="1" applyAlignment="1" applyProtection="1">
      <alignment horizontal="left" vertical="top" wrapText="1"/>
      <protection locked="0"/>
    </xf>
    <xf numFmtId="0" fontId="3" fillId="0" borderId="196" xfId="0" applyFont="1" applyBorder="1" applyProtection="1">
      <protection locked="0"/>
    </xf>
    <xf numFmtId="164" fontId="3" fillId="0" borderId="196" xfId="0" applyNumberFormat="1" applyFont="1" applyBorder="1" applyProtection="1">
      <protection locked="0"/>
    </xf>
    <xf numFmtId="0" fontId="3" fillId="0" borderId="210" xfId="0" applyFont="1" applyBorder="1" applyProtection="1">
      <protection locked="0"/>
    </xf>
    <xf numFmtId="0" fontId="13" fillId="0" borderId="196" xfId="0" applyFont="1" applyBorder="1" applyAlignment="1" applyProtection="1">
      <alignment horizontal="left" vertical="top" wrapText="1"/>
      <protection locked="0"/>
    </xf>
    <xf numFmtId="0" fontId="13" fillId="0" borderId="217" xfId="0" applyFont="1" applyBorder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vertical="top"/>
      <protection locked="0"/>
    </xf>
    <xf numFmtId="0" fontId="7" fillId="0" borderId="194" xfId="0" applyFont="1" applyBorder="1" applyAlignment="1" applyProtection="1">
      <alignment horizontal="center" vertical="center" wrapText="1"/>
      <protection locked="0"/>
    </xf>
    <xf numFmtId="3" fontId="23" fillId="0" borderId="37" xfId="0" applyNumberFormat="1" applyFont="1" applyBorder="1" applyAlignment="1" applyProtection="1">
      <alignment horizontal="center" vertical="center"/>
      <protection locked="0"/>
    </xf>
    <xf numFmtId="3" fontId="23" fillId="0" borderId="41" xfId="0" applyNumberFormat="1" applyFont="1" applyBorder="1" applyAlignment="1" applyProtection="1">
      <alignment horizontal="center" vertical="center"/>
      <protection locked="0"/>
    </xf>
    <xf numFmtId="3" fontId="23" fillId="0" borderId="0" xfId="0" applyNumberFormat="1" applyFont="1" applyAlignment="1" applyProtection="1">
      <alignment horizontal="right" vertical="center" indent="1"/>
      <protection locked="0"/>
    </xf>
    <xf numFmtId="3" fontId="21" fillId="0" borderId="0" xfId="0" applyNumberFormat="1" applyFont="1" applyAlignment="1" applyProtection="1">
      <alignment horizontal="right" vertical="center" wrapText="1" indent="1"/>
      <protection hidden="1"/>
    </xf>
    <xf numFmtId="0" fontId="34" fillId="0" borderId="0" xfId="0" applyFont="1" applyAlignment="1" applyProtection="1">
      <alignment horizontal="left" vertical="center" wrapText="1"/>
      <protection locked="0"/>
    </xf>
    <xf numFmtId="0" fontId="7" fillId="0" borderId="0" xfId="0" applyFont="1"/>
    <xf numFmtId="0" fontId="3" fillId="4" borderId="0" xfId="0" applyFont="1" applyFill="1"/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vertical="center"/>
      <protection locked="0"/>
    </xf>
    <xf numFmtId="3" fontId="21" fillId="0" borderId="32" xfId="0" applyNumberFormat="1" applyFont="1" applyBorder="1" applyAlignment="1" applyProtection="1">
      <alignment horizontal="center" vertical="center" wrapText="1"/>
      <protection hidden="1"/>
    </xf>
    <xf numFmtId="3" fontId="21" fillId="0" borderId="36" xfId="0" applyNumberFormat="1" applyFont="1" applyBorder="1" applyAlignment="1" applyProtection="1">
      <alignment horizontal="center" vertical="center" wrapText="1"/>
      <protection hidden="1"/>
    </xf>
    <xf numFmtId="3" fontId="21" fillId="0" borderId="38" xfId="0" applyNumberFormat="1" applyFont="1" applyBorder="1" applyAlignment="1" applyProtection="1">
      <alignment horizontal="center" vertical="center" wrapText="1"/>
      <protection hidden="1"/>
    </xf>
    <xf numFmtId="3" fontId="21" fillId="0" borderId="168" xfId="0" applyNumberFormat="1" applyFont="1" applyBorder="1" applyAlignment="1" applyProtection="1">
      <alignment horizontal="center" vertical="center" wrapText="1"/>
      <protection hidden="1"/>
    </xf>
    <xf numFmtId="3" fontId="21" fillId="0" borderId="196" xfId="0" applyNumberFormat="1" applyFont="1" applyBorder="1" applyAlignment="1" applyProtection="1">
      <alignment horizontal="center" vertical="center" wrapText="1"/>
      <protection hidden="1"/>
    </xf>
    <xf numFmtId="3" fontId="21" fillId="0" borderId="170" xfId="0" applyNumberFormat="1" applyFont="1" applyBorder="1" applyAlignment="1" applyProtection="1">
      <alignment horizontal="center" vertical="center" wrapText="1"/>
      <protection hidden="1"/>
    </xf>
    <xf numFmtId="3" fontId="21" fillId="0" borderId="292" xfId="0" applyNumberFormat="1" applyFont="1" applyBorder="1" applyAlignment="1" applyProtection="1">
      <alignment horizontal="center" vertical="center" wrapText="1"/>
      <protection hidden="1"/>
    </xf>
    <xf numFmtId="3" fontId="8" fillId="0" borderId="0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Border="1" applyAlignment="1">
      <alignment vertical="center"/>
    </xf>
    <xf numFmtId="0" fontId="7" fillId="0" borderId="168" xfId="0" applyFont="1" applyBorder="1" applyAlignment="1" applyProtection="1">
      <alignment horizontal="center" vertical="center" wrapText="1"/>
      <protection locked="0"/>
    </xf>
    <xf numFmtId="3" fontId="21" fillId="0" borderId="312" xfId="0" applyNumberFormat="1" applyFont="1" applyBorder="1" applyAlignment="1" applyProtection="1">
      <alignment horizontal="center" vertical="center" wrapText="1"/>
      <protection hidden="1"/>
    </xf>
    <xf numFmtId="3" fontId="23" fillId="0" borderId="12" xfId="0" applyNumberFormat="1" applyFont="1" applyBorder="1" applyAlignment="1" applyProtection="1">
      <alignment horizontal="center" vertical="center" wrapText="1"/>
      <protection locked="0"/>
    </xf>
    <xf numFmtId="3" fontId="23" fillId="0" borderId="19" xfId="0" applyNumberFormat="1" applyFont="1" applyBorder="1" applyAlignment="1" applyProtection="1">
      <alignment horizontal="center" vertical="center" wrapText="1"/>
      <protection locked="0"/>
    </xf>
    <xf numFmtId="3" fontId="23" fillId="0" borderId="39" xfId="0" applyNumberFormat="1" applyFont="1" applyBorder="1" applyAlignment="1" applyProtection="1">
      <alignment horizontal="center" vertical="center" wrapText="1"/>
      <protection locked="0"/>
    </xf>
    <xf numFmtId="3" fontId="21" fillId="0" borderId="216" xfId="0" applyNumberFormat="1" applyFont="1" applyBorder="1" applyAlignment="1" applyProtection="1">
      <alignment horizontal="center" vertical="center" wrapText="1"/>
      <protection hidden="1"/>
    </xf>
    <xf numFmtId="3" fontId="23" fillId="0" borderId="202" xfId="0" applyNumberFormat="1" applyFont="1" applyBorder="1" applyAlignment="1" applyProtection="1">
      <alignment horizontal="center" vertical="center" wrapText="1"/>
      <protection locked="0"/>
    </xf>
    <xf numFmtId="3" fontId="23" fillId="0" borderId="43" xfId="0" applyNumberFormat="1" applyFont="1" applyBorder="1" applyAlignment="1" applyProtection="1">
      <alignment horizontal="center" vertical="center" wrapText="1"/>
      <protection locked="0"/>
    </xf>
    <xf numFmtId="4" fontId="3" fillId="0" borderId="0" xfId="0" applyNumberFormat="1" applyFont="1" applyProtection="1">
      <protection locked="0"/>
    </xf>
    <xf numFmtId="0" fontId="18" fillId="0" borderId="0" xfId="0" applyFont="1" applyFill="1"/>
    <xf numFmtId="0" fontId="3" fillId="0" borderId="0" xfId="0" applyFont="1" applyAlignment="1">
      <alignment vertical="top"/>
    </xf>
    <xf numFmtId="0" fontId="11" fillId="0" borderId="0" xfId="0" applyFont="1" applyAlignment="1" applyProtection="1">
      <alignment horizontal="left" vertical="top"/>
      <protection locked="0"/>
    </xf>
    <xf numFmtId="0" fontId="3" fillId="5" borderId="0" xfId="0" applyFont="1" applyFill="1" applyProtection="1">
      <protection locked="0"/>
    </xf>
    <xf numFmtId="0" fontId="3" fillId="0" borderId="0" xfId="0" applyFont="1" applyAlignment="1" applyProtection="1">
      <alignment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3" fillId="6" borderId="0" xfId="0" applyFont="1" applyFill="1"/>
    <xf numFmtId="0" fontId="3" fillId="6" borderId="0" xfId="0" applyFont="1" applyFill="1" applyProtection="1">
      <protection locked="0"/>
    </xf>
    <xf numFmtId="0" fontId="40" fillId="0" borderId="166" xfId="0" applyFont="1" applyBorder="1" applyAlignment="1" applyProtection="1">
      <alignment horizontal="center" vertical="top"/>
      <protection locked="0"/>
    </xf>
    <xf numFmtId="0" fontId="40" fillId="0" borderId="5" xfId="0" applyFont="1" applyBorder="1" applyAlignment="1" applyProtection="1">
      <alignment horizontal="center" vertical="top"/>
      <protection locked="0"/>
    </xf>
    <xf numFmtId="0" fontId="9" fillId="0" borderId="313" xfId="0" applyFont="1" applyBorder="1" applyAlignment="1" applyProtection="1">
      <alignment horizontal="left" vertical="center" wrapText="1"/>
      <protection locked="0"/>
    </xf>
    <xf numFmtId="0" fontId="9" fillId="0" borderId="166" xfId="0" applyFont="1" applyBorder="1" applyAlignment="1" applyProtection="1">
      <alignment horizontal="left" vertical="center" wrapText="1"/>
      <protection locked="0"/>
    </xf>
    <xf numFmtId="0" fontId="9" fillId="0" borderId="314" xfId="0" applyFont="1" applyBorder="1" applyAlignment="1" applyProtection="1">
      <alignment horizontal="left" vertical="center" wrapText="1"/>
      <protection locked="0"/>
    </xf>
    <xf numFmtId="3" fontId="10" fillId="0" borderId="313" xfId="0" applyNumberFormat="1" applyFont="1" applyBorder="1" applyAlignment="1" applyProtection="1">
      <alignment horizontal="right" vertical="center" wrapText="1" indent="1"/>
      <protection locked="0"/>
    </xf>
    <xf numFmtId="3" fontId="10" fillId="0" borderId="5" xfId="0" applyNumberFormat="1" applyFont="1" applyBorder="1" applyAlignment="1" applyProtection="1">
      <alignment horizontal="right" vertical="center" wrapText="1" indent="1"/>
      <protection locked="0"/>
    </xf>
    <xf numFmtId="3" fontId="10" fillId="0" borderId="166" xfId="0" applyNumberFormat="1" applyFont="1" applyBorder="1" applyAlignment="1" applyProtection="1">
      <alignment horizontal="right" vertical="center" wrapText="1" indent="1"/>
      <protection locked="0"/>
    </xf>
    <xf numFmtId="0" fontId="41" fillId="0" borderId="197" xfId="0" applyFont="1" applyBorder="1" applyAlignment="1" applyProtection="1">
      <alignment horizontal="center" vertical="center"/>
      <protection locked="0"/>
    </xf>
    <xf numFmtId="0" fontId="41" fillId="0" borderId="196" xfId="0" applyFont="1" applyBorder="1" applyAlignment="1" applyProtection="1">
      <alignment horizontal="center" vertical="center"/>
      <protection locked="0"/>
    </xf>
    <xf numFmtId="0" fontId="9" fillId="0" borderId="170" xfId="0" applyFont="1" applyBorder="1" applyAlignment="1" applyProtection="1">
      <alignment horizontal="left" vertical="center" wrapText="1"/>
      <protection locked="0"/>
    </xf>
    <xf numFmtId="0" fontId="9" fillId="0" borderId="196" xfId="0" applyFont="1" applyBorder="1" applyAlignment="1" applyProtection="1">
      <alignment horizontal="left" vertical="center" wrapText="1"/>
      <protection locked="0"/>
    </xf>
    <xf numFmtId="0" fontId="9" fillId="0" borderId="210" xfId="0" applyFont="1" applyBorder="1" applyAlignment="1" applyProtection="1">
      <alignment horizontal="left" vertical="center" wrapText="1"/>
      <protection locked="0"/>
    </xf>
    <xf numFmtId="3" fontId="10" fillId="0" borderId="170" xfId="0" applyNumberFormat="1" applyFont="1" applyBorder="1" applyAlignment="1" applyProtection="1">
      <alignment horizontal="right" vertical="center" wrapText="1" indent="1"/>
      <protection locked="0"/>
    </xf>
    <xf numFmtId="3" fontId="10" fillId="0" borderId="196" xfId="0" applyNumberFormat="1" applyFont="1" applyBorder="1" applyAlignment="1" applyProtection="1">
      <alignment horizontal="right" vertical="center" wrapText="1" indent="1"/>
      <protection locked="0"/>
    </xf>
    <xf numFmtId="0" fontId="40" fillId="0" borderId="20" xfId="0" applyFont="1" applyBorder="1" applyAlignment="1" applyProtection="1">
      <alignment horizontal="center" vertical="center"/>
      <protection locked="0"/>
    </xf>
    <xf numFmtId="0" fontId="40" fillId="0" borderId="17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12" fillId="0" borderId="17" xfId="0" applyFont="1" applyBorder="1" applyAlignment="1" applyProtection="1">
      <alignment horizontal="left" vertical="center" wrapText="1"/>
      <protection locked="0"/>
    </xf>
    <xf numFmtId="0" fontId="12" fillId="0" borderId="192" xfId="0" applyFont="1" applyBorder="1" applyAlignment="1" applyProtection="1">
      <alignment horizontal="left" vertical="center" wrapText="1"/>
      <protection locked="0"/>
    </xf>
    <xf numFmtId="3" fontId="27" fillId="5" borderId="21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17" xfId="0" applyNumberFormat="1" applyFont="1" applyFill="1" applyBorder="1" applyAlignment="1" applyProtection="1">
      <alignment horizontal="right" vertical="center" wrapText="1" indent="1"/>
      <protection locked="0"/>
    </xf>
    <xf numFmtId="0" fontId="41" fillId="0" borderId="31" xfId="0" applyFont="1" applyBorder="1" applyAlignment="1" applyProtection="1">
      <alignment horizontal="center" vertical="center"/>
      <protection locked="0"/>
    </xf>
    <xf numFmtId="0" fontId="41" fillId="0" borderId="84" xfId="0" applyFont="1" applyBorder="1" applyAlignment="1" applyProtection="1">
      <alignment horizontal="center" vertical="center"/>
      <protection locked="0"/>
    </xf>
    <xf numFmtId="0" fontId="9" fillId="0" borderId="73" xfId="0" applyFont="1" applyBorder="1" applyAlignment="1" applyProtection="1">
      <alignment horizontal="left" vertical="center" wrapText="1"/>
      <protection locked="0"/>
    </xf>
    <xf numFmtId="0" fontId="9" fillId="0" borderId="84" xfId="0" applyFont="1" applyBorder="1" applyAlignment="1" applyProtection="1">
      <alignment horizontal="left" vertical="center" wrapText="1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3" fontId="10" fillId="5" borderId="73" xfId="0" applyNumberFormat="1" applyFont="1" applyFill="1" applyBorder="1" applyAlignment="1" applyProtection="1">
      <alignment horizontal="right" vertical="center" wrapText="1" indent="1"/>
      <protection hidden="1"/>
    </xf>
    <xf numFmtId="3" fontId="10" fillId="5" borderId="84" xfId="0" applyNumberFormat="1" applyFont="1" applyFill="1" applyBorder="1" applyAlignment="1" applyProtection="1">
      <alignment horizontal="right" vertical="center" wrapText="1" indent="1"/>
      <protection hidden="1"/>
    </xf>
    <xf numFmtId="0" fontId="12" fillId="0" borderId="31" xfId="0" applyFont="1" applyBorder="1" applyAlignment="1" applyProtection="1">
      <alignment horizontal="center" vertical="top"/>
      <protection locked="0"/>
    </xf>
    <xf numFmtId="0" fontId="12" fillId="0" borderId="84" xfId="0" applyFont="1" applyBorder="1" applyAlignment="1" applyProtection="1">
      <alignment horizontal="center" vertical="top"/>
      <protection locked="0"/>
    </xf>
    <xf numFmtId="3" fontId="10" fillId="0" borderId="217" xfId="0" applyNumberFormat="1" applyFont="1" applyBorder="1" applyAlignment="1" applyProtection="1">
      <alignment horizontal="right" vertical="center" wrapText="1" indent="1"/>
      <protection locked="0"/>
    </xf>
    <xf numFmtId="3" fontId="10" fillId="0" borderId="73" xfId="0" applyNumberFormat="1" applyFont="1" applyBorder="1" applyAlignment="1" applyProtection="1">
      <alignment horizontal="right" vertical="center" wrapText="1" indent="1"/>
      <protection hidden="1"/>
    </xf>
    <xf numFmtId="3" fontId="10" fillId="0" borderId="84" xfId="0" applyNumberFormat="1" applyFont="1" applyBorder="1" applyAlignment="1" applyProtection="1">
      <alignment horizontal="right" vertical="center" wrapText="1" indent="1"/>
      <protection hidden="1"/>
    </xf>
    <xf numFmtId="3" fontId="10" fillId="0" borderId="72" xfId="0" applyNumberFormat="1" applyFont="1" applyBorder="1" applyAlignment="1" applyProtection="1">
      <alignment horizontal="right" vertical="center" wrapText="1" indent="1"/>
      <protection hidden="1"/>
    </xf>
    <xf numFmtId="0" fontId="40" fillId="0" borderId="34" xfId="0" applyFont="1" applyBorder="1" applyAlignment="1" applyProtection="1">
      <alignment horizontal="center" vertical="center"/>
      <protection locked="0"/>
    </xf>
    <xf numFmtId="0" fontId="40" fillId="0" borderId="77" xfId="0" applyFont="1" applyBorder="1" applyAlignment="1" applyProtection="1">
      <alignment horizontal="center" vertical="center"/>
      <protection locked="0"/>
    </xf>
    <xf numFmtId="0" fontId="12" fillId="0" borderId="78" xfId="0" applyFont="1" applyBorder="1" applyAlignment="1" applyProtection="1">
      <alignment horizontal="left" vertical="center" wrapText="1"/>
      <protection locked="0"/>
    </xf>
    <xf numFmtId="0" fontId="12" fillId="0" borderId="77" xfId="0" applyFont="1" applyBorder="1" applyAlignment="1" applyProtection="1">
      <alignment horizontal="left" vertical="center" wrapText="1"/>
      <protection locked="0"/>
    </xf>
    <xf numFmtId="0" fontId="12" fillId="0" borderId="212" xfId="0" applyFont="1" applyBorder="1" applyAlignment="1" applyProtection="1">
      <alignment horizontal="left" vertical="center" wrapText="1"/>
      <protection locked="0"/>
    </xf>
    <xf numFmtId="3" fontId="27" fillId="5" borderId="78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77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76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1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118" xfId="0" applyFont="1" applyBorder="1" applyAlignment="1" applyProtection="1">
      <alignment horizontal="left" vertical="center" wrapText="1"/>
      <protection locked="0"/>
    </xf>
    <xf numFmtId="0" fontId="3" fillId="0" borderId="41" xfId="0" applyFont="1" applyBorder="1" applyAlignment="1" applyProtection="1">
      <alignment horizontal="left" vertical="center" wrapText="1"/>
      <protection locked="0"/>
    </xf>
    <xf numFmtId="3" fontId="23" fillId="0" borderId="41" xfId="0" applyNumberFormat="1" applyFont="1" applyBorder="1" applyAlignment="1" applyProtection="1">
      <alignment horizontal="center" vertical="center"/>
      <protection locked="0"/>
    </xf>
    <xf numFmtId="3" fontId="23" fillId="0" borderId="119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3" fillId="0" borderId="106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>
      <alignment horizontal="left" vertical="center" wrapText="1"/>
    </xf>
    <xf numFmtId="3" fontId="23" fillId="0" borderId="37" xfId="0" applyNumberFormat="1" applyFont="1" applyBorder="1" applyAlignment="1" applyProtection="1">
      <alignment horizontal="center" vertical="center"/>
      <protection locked="0"/>
    </xf>
    <xf numFmtId="3" fontId="23" fillId="0" borderId="21" xfId="0" applyNumberFormat="1" applyFont="1" applyBorder="1" applyAlignment="1" applyProtection="1">
      <alignment horizontal="center" vertical="center"/>
      <protection locked="0"/>
    </xf>
    <xf numFmtId="3" fontId="23" fillId="0" borderId="18" xfId="0" applyNumberFormat="1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3" fontId="23" fillId="0" borderId="38" xfId="0" applyNumberFormat="1" applyFont="1" applyBorder="1" applyAlignment="1" applyProtection="1">
      <alignment horizontal="center" vertical="center"/>
      <protection locked="0"/>
    </xf>
    <xf numFmtId="0" fontId="6" fillId="0" borderId="215" xfId="0" applyFont="1" applyBorder="1" applyAlignment="1" applyProtection="1">
      <alignment horizontal="center" vertical="center" wrapText="1"/>
      <protection locked="0"/>
    </xf>
    <xf numFmtId="0" fontId="6" fillId="0" borderId="120" xfId="0" applyFont="1" applyBorder="1" applyAlignment="1" applyProtection="1">
      <alignment horizontal="center" vertical="center" wrapText="1"/>
      <protection locked="0"/>
    </xf>
    <xf numFmtId="0" fontId="7" fillId="0" borderId="310" xfId="0" applyFont="1" applyBorder="1" applyAlignment="1" applyProtection="1">
      <alignment horizontal="center" vertical="center" wrapText="1"/>
      <protection locked="0"/>
    </xf>
    <xf numFmtId="0" fontId="7" fillId="0" borderId="215" xfId="0" applyFont="1" applyBorder="1" applyAlignment="1" applyProtection="1">
      <alignment horizontal="center" vertical="center" wrapText="1"/>
      <protection locked="0"/>
    </xf>
    <xf numFmtId="0" fontId="7" fillId="0" borderId="309" xfId="0" applyFont="1" applyBorder="1" applyAlignment="1" applyProtection="1">
      <alignment horizontal="center" vertical="center" wrapText="1"/>
      <protection locked="0"/>
    </xf>
    <xf numFmtId="0" fontId="7" fillId="0" borderId="120" xfId="0" applyFont="1" applyBorder="1" applyAlignment="1" applyProtection="1">
      <alignment horizontal="center" vertical="center" wrapText="1"/>
      <protection locked="0"/>
    </xf>
    <xf numFmtId="0" fontId="3" fillId="0" borderId="106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7" fillId="0" borderId="186" xfId="0" applyFont="1" applyBorder="1" applyAlignment="1" applyProtection="1">
      <alignment horizontal="center" vertical="center"/>
      <protection locked="0"/>
    </xf>
    <xf numFmtId="0" fontId="7" fillId="0" borderId="289" xfId="0" applyFont="1" applyBorder="1" applyAlignment="1" applyProtection="1">
      <alignment horizontal="center" vertical="center"/>
      <protection locked="0"/>
    </xf>
    <xf numFmtId="0" fontId="7" fillId="0" borderId="290" xfId="0" applyFont="1" applyBorder="1" applyAlignment="1" applyProtection="1">
      <alignment horizontal="center" vertical="center"/>
      <protection locked="0"/>
    </xf>
    <xf numFmtId="0" fontId="7" fillId="0" borderId="177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99" xfId="0" applyFont="1" applyBorder="1" applyAlignment="1" applyProtection="1">
      <alignment horizontal="center" vertical="center" wrapText="1"/>
      <protection locked="0"/>
    </xf>
    <xf numFmtId="0" fontId="7" fillId="0" borderId="213" xfId="0" applyFont="1" applyBorder="1" applyAlignment="1" applyProtection="1">
      <alignment horizontal="center" vertical="center" wrapText="1"/>
      <protection locked="0"/>
    </xf>
    <xf numFmtId="0" fontId="7" fillId="0" borderId="82" xfId="0" applyFont="1" applyBorder="1" applyAlignment="1" applyProtection="1">
      <alignment horizontal="center" vertical="center" wrapText="1"/>
      <protection locked="0"/>
    </xf>
    <xf numFmtId="0" fontId="7" fillId="0" borderId="80" xfId="0" applyFont="1" applyBorder="1" applyAlignment="1" applyProtection="1">
      <alignment horizontal="center" vertical="center" wrapText="1"/>
      <protection locked="0"/>
    </xf>
    <xf numFmtId="3" fontId="23" fillId="0" borderId="192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1" fillId="0" borderId="153" xfId="0" applyFont="1" applyBorder="1" applyAlignment="1" applyProtection="1">
      <alignment horizontal="left" vertical="center" wrapText="1" indent="1"/>
      <protection locked="0"/>
    </xf>
    <xf numFmtId="0" fontId="11" fillId="0" borderId="154" xfId="0" applyFont="1" applyBorder="1" applyAlignment="1" applyProtection="1">
      <alignment horizontal="left" vertical="center" wrapText="1" indent="1"/>
      <protection locked="0"/>
    </xf>
    <xf numFmtId="3" fontId="24" fillId="0" borderId="155" xfId="0" applyNumberFormat="1" applyFont="1" applyBorder="1" applyAlignment="1" applyProtection="1">
      <alignment horizontal="left" vertical="center" wrapText="1"/>
      <protection locked="0"/>
    </xf>
    <xf numFmtId="3" fontId="24" fillId="0" borderId="192" xfId="0" applyNumberFormat="1" applyFont="1" applyBorder="1" applyAlignment="1" applyProtection="1">
      <alignment horizontal="left" vertical="center" wrapText="1"/>
      <protection locked="0"/>
    </xf>
    <xf numFmtId="3" fontId="11" fillId="0" borderId="157" xfId="0" applyNumberFormat="1" applyFont="1" applyBorder="1" applyAlignment="1" applyProtection="1">
      <alignment horizontal="center" vertical="center" wrapText="1"/>
      <protection locked="0"/>
    </xf>
    <xf numFmtId="3" fontId="11" fillId="0" borderId="155" xfId="0" applyNumberFormat="1" applyFont="1" applyBorder="1" applyAlignment="1" applyProtection="1">
      <alignment horizontal="center" vertical="center" wrapText="1"/>
      <protection locked="0"/>
    </xf>
    <xf numFmtId="3" fontId="11" fillId="0" borderId="158" xfId="0" applyNumberFormat="1" applyFont="1" applyBorder="1" applyAlignment="1" applyProtection="1">
      <alignment horizontal="center" vertical="center" wrapText="1"/>
      <protection locked="0"/>
    </xf>
    <xf numFmtId="0" fontId="11" fillId="0" borderId="286" xfId="0" applyFont="1" applyBorder="1" applyAlignment="1" applyProtection="1">
      <alignment horizontal="left" vertical="center" wrapText="1" indent="1"/>
      <protection locked="0"/>
    </xf>
    <xf numFmtId="0" fontId="11" fillId="0" borderId="287" xfId="0" applyFont="1" applyBorder="1" applyAlignment="1" applyProtection="1">
      <alignment horizontal="left" vertical="center" wrapText="1" indent="1"/>
      <protection locked="0"/>
    </xf>
    <xf numFmtId="3" fontId="24" fillId="0" borderId="159" xfId="0" applyNumberFormat="1" applyFont="1" applyBorder="1" applyAlignment="1" applyProtection="1">
      <alignment horizontal="left" vertical="center" wrapText="1"/>
      <protection locked="0"/>
    </xf>
    <xf numFmtId="3" fontId="24" fillId="0" borderId="257" xfId="0" applyNumberFormat="1" applyFont="1" applyBorder="1" applyAlignment="1" applyProtection="1">
      <alignment horizontal="left" vertical="center" wrapText="1"/>
      <protection locked="0"/>
    </xf>
    <xf numFmtId="3" fontId="11" fillId="0" borderId="284" xfId="0" applyNumberFormat="1" applyFont="1" applyBorder="1" applyAlignment="1" applyProtection="1">
      <alignment horizontal="center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88" xfId="0" applyNumberFormat="1" applyFont="1" applyBorder="1" applyAlignment="1" applyProtection="1">
      <alignment horizontal="center" vertical="center" wrapText="1"/>
      <protection locked="0"/>
    </xf>
    <xf numFmtId="0" fontId="13" fillId="0" borderId="276" xfId="0" applyFont="1" applyBorder="1" applyAlignment="1" applyProtection="1">
      <alignment horizontal="center" vertical="center" wrapText="1"/>
      <protection locked="0"/>
    </xf>
    <xf numFmtId="0" fontId="13" fillId="0" borderId="277" xfId="0" applyFont="1" applyBorder="1" applyAlignment="1" applyProtection="1">
      <alignment horizontal="center" vertical="center" wrapText="1"/>
      <protection locked="0"/>
    </xf>
    <xf numFmtId="0" fontId="13" fillId="0" borderId="281" xfId="0" applyFont="1" applyBorder="1" applyAlignment="1" applyProtection="1">
      <alignment horizontal="center" vertical="center" wrapText="1"/>
      <protection locked="0"/>
    </xf>
    <xf numFmtId="0" fontId="13" fillId="0" borderId="282" xfId="0" applyFont="1" applyBorder="1" applyAlignment="1" applyProtection="1">
      <alignment horizontal="center" vertical="center" wrapText="1"/>
      <protection locked="0"/>
    </xf>
    <xf numFmtId="0" fontId="13" fillId="0" borderId="278" xfId="0" applyFont="1" applyBorder="1" applyAlignment="1" applyProtection="1">
      <alignment horizontal="center" vertical="center" wrapText="1"/>
      <protection locked="0"/>
    </xf>
    <xf numFmtId="0" fontId="13" fillId="0" borderId="283" xfId="0" applyFont="1" applyBorder="1" applyAlignment="1" applyProtection="1">
      <alignment horizontal="center" vertical="center" wrapText="1"/>
      <protection locked="0"/>
    </xf>
    <xf numFmtId="0" fontId="13" fillId="0" borderId="206" xfId="0" applyFont="1" applyBorder="1" applyAlignment="1" applyProtection="1">
      <alignment horizontal="center" vertical="center" wrapText="1"/>
      <protection locked="0"/>
    </xf>
    <xf numFmtId="0" fontId="13" fillId="0" borderId="279" xfId="0" applyFont="1" applyBorder="1" applyAlignment="1" applyProtection="1">
      <alignment horizontal="center" vertical="center" wrapText="1"/>
      <protection locked="0"/>
    </xf>
    <xf numFmtId="0" fontId="13" fillId="0" borderId="280" xfId="0" applyFont="1" applyBorder="1" applyAlignment="1" applyProtection="1">
      <alignment horizontal="center" vertical="center" wrapText="1"/>
      <protection locked="0"/>
    </xf>
    <xf numFmtId="0" fontId="13" fillId="0" borderId="284" xfId="0" applyFont="1" applyBorder="1" applyAlignment="1" applyProtection="1">
      <alignment horizontal="center" vertical="center"/>
      <protection locked="0"/>
    </xf>
    <xf numFmtId="0" fontId="13" fillId="0" borderId="209" xfId="0" applyFont="1" applyBorder="1" applyAlignment="1" applyProtection="1">
      <alignment horizontal="center" vertical="center"/>
      <protection locked="0"/>
    </xf>
    <xf numFmtId="0" fontId="13" fillId="0" borderId="160" xfId="0" applyFont="1" applyBorder="1" applyAlignment="1" applyProtection="1">
      <alignment horizontal="center" vertical="center" wrapText="1"/>
      <protection locked="0"/>
    </xf>
    <xf numFmtId="0" fontId="13" fillId="0" borderId="161" xfId="0" applyFont="1" applyBorder="1" applyAlignment="1" applyProtection="1">
      <alignment horizontal="center" vertical="center"/>
      <protection locked="0"/>
    </xf>
    <xf numFmtId="0" fontId="11" fillId="0" borderId="205" xfId="0" applyFont="1" applyBorder="1" applyAlignment="1" applyProtection="1">
      <alignment horizontal="left" vertical="center" wrapText="1" indent="1"/>
      <protection locked="0"/>
    </xf>
    <xf numFmtId="0" fontId="11" fillId="0" borderId="279" xfId="0" applyFont="1" applyBorder="1" applyAlignment="1" applyProtection="1">
      <alignment horizontal="left" vertical="center" wrapText="1" indent="1"/>
      <protection locked="0"/>
    </xf>
    <xf numFmtId="3" fontId="24" fillId="0" borderId="201" xfId="0" applyNumberFormat="1" applyFont="1" applyBorder="1" applyAlignment="1" applyProtection="1">
      <alignment horizontal="left" vertical="center" wrapText="1"/>
      <protection locked="0"/>
    </xf>
    <xf numFmtId="3" fontId="24" fillId="0" borderId="285" xfId="0" applyNumberFormat="1" applyFont="1" applyBorder="1" applyAlignment="1" applyProtection="1">
      <alignment horizontal="left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1" xfId="0" applyNumberFormat="1" applyFont="1" applyBorder="1" applyAlignment="1" applyProtection="1">
      <alignment horizontal="center" vertical="center" wrapText="1"/>
      <protection locked="0"/>
    </xf>
    <xf numFmtId="3" fontId="11" fillId="0" borderId="280" xfId="0" applyNumberFormat="1" applyFont="1" applyBorder="1" applyAlignment="1" applyProtection="1">
      <alignment horizontal="center" vertical="center" wrapText="1"/>
      <protection locked="0"/>
    </xf>
    <xf numFmtId="0" fontId="0" fillId="0" borderId="197" xfId="0" applyBorder="1" applyAlignment="1">
      <alignment horizontal="center"/>
    </xf>
    <xf numFmtId="0" fontId="0" fillId="0" borderId="196" xfId="0" applyBorder="1" applyAlignment="1">
      <alignment horizontal="center"/>
    </xf>
    <xf numFmtId="43" fontId="0" fillId="0" borderId="196" xfId="1" applyFont="1" applyBorder="1" applyAlignment="1">
      <alignment horizontal="center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0" fillId="0" borderId="106" xfId="0" applyBorder="1" applyAlignment="1">
      <alignment horizontal="center"/>
    </xf>
    <xf numFmtId="0" fontId="0" fillId="0" borderId="37" xfId="0" applyBorder="1" applyAlignment="1">
      <alignment horizontal="center"/>
    </xf>
    <xf numFmtId="43" fontId="0" fillId="0" borderId="37" xfId="1" applyFont="1" applyBorder="1" applyAlignment="1">
      <alignment horizontal="center"/>
    </xf>
    <xf numFmtId="0" fontId="13" fillId="0" borderId="274" xfId="0" applyFont="1" applyBorder="1" applyAlignment="1" applyProtection="1">
      <alignment horizontal="left" vertical="top" wrapText="1"/>
      <protection locked="0"/>
    </xf>
    <xf numFmtId="0" fontId="13" fillId="0" borderId="200" xfId="0" applyFont="1" applyBorder="1" applyAlignment="1" applyProtection="1">
      <alignment horizontal="left" vertical="top" wrapText="1"/>
      <protection locked="0"/>
    </xf>
    <xf numFmtId="0" fontId="13" fillId="0" borderId="275" xfId="0" applyFont="1" applyBorder="1" applyAlignment="1" applyProtection="1">
      <alignment horizontal="left" vertical="top" wrapText="1"/>
      <protection locked="0"/>
    </xf>
    <xf numFmtId="0" fontId="2" fillId="3" borderId="10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43" fontId="2" fillId="3" borderId="37" xfId="1" applyFont="1" applyFill="1" applyBorder="1" applyAlignment="1">
      <alignment horizontal="center"/>
    </xf>
    <xf numFmtId="0" fontId="3" fillId="0" borderId="264" xfId="0" applyFont="1" applyBorder="1" applyAlignment="1" applyProtection="1">
      <alignment horizontal="left" vertical="center" wrapText="1"/>
      <protection locked="0"/>
    </xf>
    <xf numFmtId="0" fontId="3" fillId="0" borderId="265" xfId="0" applyFont="1" applyBorder="1" applyAlignment="1" applyProtection="1">
      <alignment horizontal="left" vertical="center" wrapText="1"/>
      <protection locked="0"/>
    </xf>
    <xf numFmtId="0" fontId="3" fillId="0" borderId="266" xfId="0" applyFont="1" applyBorder="1" applyAlignment="1" applyProtection="1">
      <alignment horizontal="left" vertical="center" wrapText="1"/>
      <protection locked="0"/>
    </xf>
    <xf numFmtId="3" fontId="11" fillId="0" borderId="265" xfId="0" applyNumberFormat="1" applyFont="1" applyBorder="1" applyAlignment="1" applyProtection="1">
      <alignment horizontal="center" vertical="center" wrapText="1"/>
      <protection locked="0"/>
    </xf>
    <xf numFmtId="3" fontId="11" fillId="0" borderId="266" xfId="0" applyNumberFormat="1" applyFont="1" applyBorder="1" applyAlignment="1" applyProtection="1">
      <alignment horizontal="center" vertical="center" wrapText="1"/>
      <protection locked="0"/>
    </xf>
    <xf numFmtId="3" fontId="11" fillId="0" borderId="267" xfId="0" applyNumberFormat="1" applyFont="1" applyBorder="1" applyAlignment="1" applyProtection="1">
      <alignment horizontal="center" vertical="center" wrapText="1"/>
      <protection locked="0"/>
    </xf>
    <xf numFmtId="3" fontId="11" fillId="0" borderId="268" xfId="0" applyNumberFormat="1" applyFont="1" applyBorder="1" applyAlignment="1" applyProtection="1">
      <alignment horizontal="center" vertical="center" wrapText="1"/>
      <protection locked="0"/>
    </xf>
    <xf numFmtId="0" fontId="3" fillId="0" borderId="269" xfId="0" applyFont="1" applyBorder="1" applyAlignment="1" applyProtection="1">
      <alignment horizontal="left" vertical="center" wrapText="1"/>
      <protection locked="0"/>
    </xf>
    <xf numFmtId="0" fontId="3" fillId="0" borderId="270" xfId="0" applyFont="1" applyBorder="1" applyAlignment="1" applyProtection="1">
      <alignment horizontal="left" vertical="center" wrapText="1"/>
      <protection locked="0"/>
    </xf>
    <xf numFmtId="0" fontId="3" fillId="0" borderId="271" xfId="0" applyFont="1" applyBorder="1" applyAlignment="1" applyProtection="1">
      <alignment horizontal="left" vertical="center" wrapText="1"/>
      <protection locked="0"/>
    </xf>
    <xf numFmtId="3" fontId="11" fillId="0" borderId="270" xfId="0" applyNumberFormat="1" applyFont="1" applyBorder="1" applyAlignment="1" applyProtection="1">
      <alignment horizontal="center" vertical="center" wrapText="1"/>
      <protection locked="0"/>
    </xf>
    <xf numFmtId="3" fontId="11" fillId="0" borderId="271" xfId="0" applyNumberFormat="1" applyFont="1" applyBorder="1" applyAlignment="1" applyProtection="1">
      <alignment horizontal="center" vertical="center" wrapText="1"/>
      <protection locked="0"/>
    </xf>
    <xf numFmtId="3" fontId="11" fillId="0" borderId="272" xfId="0" applyNumberFormat="1" applyFont="1" applyBorder="1" applyAlignment="1" applyProtection="1">
      <alignment horizontal="center" vertical="center" wrapText="1"/>
      <protection locked="0"/>
    </xf>
    <xf numFmtId="3" fontId="11" fillId="0" borderId="273" xfId="0" applyNumberFormat="1" applyFont="1" applyBorder="1" applyAlignment="1" applyProtection="1">
      <alignment horizontal="center" vertical="center" wrapText="1"/>
      <protection locked="0"/>
    </xf>
    <xf numFmtId="0" fontId="3" fillId="0" borderId="259" xfId="0" applyFont="1" applyBorder="1" applyAlignment="1" applyProtection="1">
      <alignment horizontal="left" vertical="center" wrapText="1"/>
      <protection locked="0"/>
    </xf>
    <xf numFmtId="0" fontId="3" fillId="0" borderId="260" xfId="0" applyFont="1" applyBorder="1" applyAlignment="1" applyProtection="1">
      <alignment horizontal="left" vertical="center" wrapText="1"/>
      <protection locked="0"/>
    </xf>
    <xf numFmtId="0" fontId="3" fillId="0" borderId="261" xfId="0" applyFont="1" applyBorder="1" applyAlignment="1" applyProtection="1">
      <alignment horizontal="left" vertical="center" wrapText="1"/>
      <protection locked="0"/>
    </xf>
    <xf numFmtId="3" fontId="11" fillId="0" borderId="260" xfId="0" applyNumberFormat="1" applyFont="1" applyBorder="1" applyAlignment="1" applyProtection="1">
      <alignment horizontal="center" vertical="center" wrapText="1"/>
      <protection locked="0"/>
    </xf>
    <xf numFmtId="3" fontId="11" fillId="0" borderId="261" xfId="0" applyNumberFormat="1" applyFont="1" applyBorder="1" applyAlignment="1" applyProtection="1">
      <alignment horizontal="center" vertical="center" wrapText="1"/>
      <protection locked="0"/>
    </xf>
    <xf numFmtId="3" fontId="11" fillId="0" borderId="262" xfId="0" applyNumberFormat="1" applyFont="1" applyBorder="1" applyAlignment="1" applyProtection="1">
      <alignment horizontal="center" vertical="center" wrapText="1"/>
      <protection locked="0"/>
    </xf>
    <xf numFmtId="3" fontId="11" fillId="0" borderId="263" xfId="0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33" fillId="0" borderId="0" xfId="0" applyFont="1" applyAlignment="1" applyProtection="1">
      <alignment horizontal="left" vertical="center" wrapText="1"/>
      <protection locked="0"/>
    </xf>
    <xf numFmtId="0" fontId="7" fillId="0" borderId="218" xfId="0" applyFont="1" applyBorder="1" applyAlignment="1" applyProtection="1">
      <alignment horizontal="center" vertical="center" wrapText="1"/>
      <protection locked="0"/>
    </xf>
    <xf numFmtId="0" fontId="7" fillId="0" borderId="219" xfId="0" applyFont="1" applyBorder="1" applyAlignment="1" applyProtection="1">
      <alignment horizontal="center" vertical="center" wrapText="1"/>
      <protection locked="0"/>
    </xf>
    <xf numFmtId="0" fontId="7" fillId="0" borderId="220" xfId="0" applyFont="1" applyBorder="1" applyAlignment="1" applyProtection="1">
      <alignment horizontal="center" vertical="center" wrapText="1"/>
      <protection locked="0"/>
    </xf>
    <xf numFmtId="0" fontId="7" fillId="0" borderId="254" xfId="0" applyFont="1" applyBorder="1" applyAlignment="1" applyProtection="1">
      <alignment horizontal="center" vertical="center" wrapText="1"/>
      <protection locked="0"/>
    </xf>
    <xf numFmtId="0" fontId="7" fillId="0" borderId="255" xfId="0" applyFont="1" applyBorder="1" applyAlignment="1" applyProtection="1">
      <alignment horizontal="center" vertical="center" wrapText="1"/>
      <protection locked="0"/>
    </xf>
    <xf numFmtId="0" fontId="7" fillId="0" borderId="256" xfId="0" applyFont="1" applyBorder="1" applyAlignment="1" applyProtection="1">
      <alignment horizontal="center" vertical="center" wrapText="1"/>
      <protection locked="0"/>
    </xf>
    <xf numFmtId="0" fontId="13" fillId="0" borderId="225" xfId="0" applyFont="1" applyBorder="1" applyAlignment="1" applyProtection="1">
      <alignment horizontal="center" vertical="center" wrapText="1"/>
      <protection locked="0"/>
    </xf>
    <xf numFmtId="0" fontId="13" fillId="0" borderId="253" xfId="0" applyFont="1" applyBorder="1" applyAlignment="1" applyProtection="1">
      <alignment horizontal="center" vertical="center" wrapText="1"/>
      <protection locked="0"/>
    </xf>
    <xf numFmtId="0" fontId="13" fillId="0" borderId="159" xfId="0" applyFont="1" applyBorder="1" applyAlignment="1" applyProtection="1">
      <alignment horizontal="center" vertical="center" wrapText="1"/>
      <protection locked="0"/>
    </xf>
    <xf numFmtId="0" fontId="13" fillId="0" borderId="257" xfId="0" applyFont="1" applyBorder="1" applyAlignment="1" applyProtection="1">
      <alignment horizontal="center" vertical="center" wrapText="1"/>
      <protection locked="0"/>
    </xf>
    <xf numFmtId="0" fontId="13" fillId="0" borderId="258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3" fontId="30" fillId="0" borderId="39" xfId="0" applyNumberFormat="1" applyFont="1" applyBorder="1" applyAlignment="1" applyProtection="1">
      <alignment horizontal="center" vertical="center"/>
      <protection locked="0"/>
    </xf>
    <xf numFmtId="3" fontId="30" fillId="0" borderId="40" xfId="0" applyNumberFormat="1" applyFont="1" applyBorder="1" applyAlignment="1" applyProtection="1">
      <alignment horizontal="center" vertical="center"/>
      <protection locked="0"/>
    </xf>
    <xf numFmtId="0" fontId="7" fillId="0" borderId="216" xfId="0" applyFont="1" applyBorder="1" applyAlignment="1" applyProtection="1">
      <alignment horizontal="left" vertical="center"/>
      <protection locked="0"/>
    </xf>
    <xf numFmtId="0" fontId="7" fillId="0" borderId="197" xfId="0" applyFont="1" applyBorder="1" applyAlignment="1" applyProtection="1">
      <alignment horizontal="left" vertical="center"/>
      <protection locked="0"/>
    </xf>
    <xf numFmtId="3" fontId="32" fillId="0" borderId="216" xfId="0" applyNumberFormat="1" applyFont="1" applyBorder="1" applyAlignment="1" applyProtection="1">
      <alignment horizontal="center" vertical="center"/>
      <protection hidden="1"/>
    </xf>
    <xf numFmtId="3" fontId="32" fillId="0" borderId="197" xfId="0" applyNumberFormat="1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3" fontId="30" fillId="0" borderId="19" xfId="0" applyNumberFormat="1" applyFont="1" applyBorder="1" applyAlignment="1" applyProtection="1">
      <alignment horizontal="center" vertical="center"/>
      <protection locked="0"/>
    </xf>
    <xf numFmtId="3" fontId="30" fillId="0" borderId="20" xfId="0" applyNumberFormat="1" applyFont="1" applyBorder="1" applyAlignment="1" applyProtection="1">
      <alignment horizontal="center" vertical="center"/>
      <protection locked="0"/>
    </xf>
    <xf numFmtId="0" fontId="13" fillId="0" borderId="215" xfId="0" applyFont="1" applyBorder="1" applyAlignment="1" applyProtection="1">
      <alignment horizontal="center" vertical="center"/>
      <protection locked="0"/>
    </xf>
    <xf numFmtId="0" fontId="13" fillId="0" borderId="120" xfId="0" applyFont="1" applyBorder="1" applyAlignment="1" applyProtection="1">
      <alignment horizontal="center" vertical="center"/>
      <protection locked="0"/>
    </xf>
    <xf numFmtId="0" fontId="13" fillId="0" borderId="215" xfId="0" applyFont="1" applyBorder="1" applyAlignment="1" applyProtection="1">
      <alignment horizontal="center" vertical="center" wrapText="1"/>
      <protection locked="0"/>
    </xf>
    <xf numFmtId="0" fontId="13" fillId="0" borderId="120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left" vertical="center"/>
      <protection locked="0"/>
    </xf>
    <xf numFmtId="0" fontId="3" fillId="0" borderId="53" xfId="0" applyFont="1" applyBorder="1" applyAlignment="1" applyProtection="1">
      <alignment horizontal="left" vertical="center"/>
      <protection locked="0"/>
    </xf>
    <xf numFmtId="3" fontId="30" fillId="0" borderId="51" xfId="0" applyNumberFormat="1" applyFont="1" applyBorder="1" applyAlignment="1" applyProtection="1">
      <alignment horizontal="center" vertical="center"/>
      <protection locked="0"/>
    </xf>
    <xf numFmtId="3" fontId="30" fillId="0" borderId="52" xfId="0" applyNumberFormat="1" applyFont="1" applyBorder="1" applyAlignment="1" applyProtection="1">
      <alignment horizontal="center" vertical="center"/>
      <protection locked="0"/>
    </xf>
    <xf numFmtId="0" fontId="11" fillId="0" borderId="226" xfId="0" applyFont="1" applyBorder="1" applyAlignment="1" applyProtection="1">
      <alignment horizontal="left" vertical="center" wrapText="1" indent="1"/>
      <protection locked="0"/>
    </xf>
    <xf numFmtId="3" fontId="11" fillId="0" borderId="154" xfId="0" applyNumberFormat="1" applyFont="1" applyBorder="1" applyAlignment="1" applyProtection="1">
      <alignment horizontal="center" vertical="center"/>
      <protection locked="0"/>
    </xf>
    <xf numFmtId="3" fontId="11" fillId="0" borderId="155" xfId="0" applyNumberFormat="1" applyFont="1" applyBorder="1" applyAlignment="1" applyProtection="1">
      <alignment horizontal="center" vertical="center"/>
      <protection locked="0"/>
    </xf>
    <xf numFmtId="3" fontId="11" fillId="0" borderId="157" xfId="0" applyNumberFormat="1" applyFont="1" applyBorder="1" applyAlignment="1" applyProtection="1">
      <alignment horizontal="center" vertical="center"/>
      <protection locked="0"/>
    </xf>
    <xf numFmtId="3" fontId="11" fillId="0" borderId="227" xfId="0" applyNumberFormat="1" applyFont="1" applyBorder="1" applyAlignment="1" applyProtection="1">
      <alignment horizontal="center" vertical="center"/>
      <protection locked="0"/>
    </xf>
    <xf numFmtId="0" fontId="11" fillId="0" borderId="244" xfId="0" applyFont="1" applyBorder="1" applyAlignment="1" applyProtection="1">
      <alignment horizontal="left" vertical="center" wrapText="1" indent="1"/>
      <protection locked="0"/>
    </xf>
    <xf numFmtId="0" fontId="11" fillId="0" borderId="245" xfId="0" applyFont="1" applyBorder="1" applyAlignment="1" applyProtection="1">
      <alignment horizontal="left" vertical="center" wrapText="1" indent="1"/>
      <protection locked="0"/>
    </xf>
    <xf numFmtId="3" fontId="11" fillId="0" borderId="245" xfId="0" applyNumberFormat="1" applyFont="1" applyBorder="1" applyAlignment="1" applyProtection="1">
      <alignment horizontal="center" vertical="center"/>
      <protection locked="0"/>
    </xf>
    <xf numFmtId="3" fontId="11" fillId="0" borderId="207" xfId="0" applyNumberFormat="1" applyFont="1" applyBorder="1" applyAlignment="1" applyProtection="1">
      <alignment horizontal="center" vertical="center"/>
      <protection locked="0"/>
    </xf>
    <xf numFmtId="3" fontId="11" fillId="0" borderId="208" xfId="0" applyNumberFormat="1" applyFont="1" applyBorder="1" applyAlignment="1" applyProtection="1">
      <alignment horizontal="center" vertical="center"/>
      <protection locked="0"/>
    </xf>
    <xf numFmtId="3" fontId="11" fillId="0" borderId="251" xfId="0" applyNumberFormat="1" applyFont="1" applyBorder="1" applyAlignment="1" applyProtection="1">
      <alignment horizontal="center" vertical="center"/>
      <protection locked="0"/>
    </xf>
    <xf numFmtId="0" fontId="7" fillId="0" borderId="242" xfId="0" applyFont="1" applyBorder="1" applyAlignment="1" applyProtection="1">
      <alignment horizontal="left" vertical="center" wrapText="1"/>
      <protection locked="0"/>
    </xf>
    <xf numFmtId="0" fontId="7" fillId="0" borderId="243" xfId="0" applyFont="1" applyBorder="1" applyAlignment="1" applyProtection="1">
      <alignment horizontal="left" vertical="center" wrapText="1"/>
      <protection locked="0"/>
    </xf>
    <xf numFmtId="3" fontId="8" fillId="0" borderId="247" xfId="0" applyNumberFormat="1" applyFont="1" applyBorder="1" applyAlignment="1" applyProtection="1">
      <alignment horizontal="center" vertical="center"/>
      <protection hidden="1"/>
    </xf>
    <xf numFmtId="3" fontId="8" fillId="0" borderId="248" xfId="0" applyNumberFormat="1" applyFont="1" applyBorder="1" applyAlignment="1" applyProtection="1">
      <alignment horizontal="center" vertical="center"/>
      <protection hidden="1"/>
    </xf>
    <xf numFmtId="3" fontId="8" fillId="0" borderId="252" xfId="0" applyNumberFormat="1" applyFont="1" applyBorder="1" applyAlignment="1" applyProtection="1">
      <alignment horizontal="center" vertical="center"/>
      <protection hidden="1"/>
    </xf>
    <xf numFmtId="3" fontId="8" fillId="0" borderId="249" xfId="0" applyNumberFormat="1" applyFont="1" applyBorder="1" applyAlignment="1" applyProtection="1">
      <alignment horizontal="center" vertical="center"/>
      <protection hidden="1"/>
    </xf>
    <xf numFmtId="0" fontId="11" fillId="0" borderId="240" xfId="0" applyFont="1" applyBorder="1" applyAlignment="1" applyProtection="1">
      <alignment horizontal="left" vertical="center" wrapText="1" indent="1"/>
      <protection locked="0"/>
    </xf>
    <xf numFmtId="0" fontId="11" fillId="0" borderId="152" xfId="0" applyFont="1" applyBorder="1" applyAlignment="1" applyProtection="1">
      <alignment horizontal="left" vertical="center" wrapText="1" indent="1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143" xfId="0" applyNumberFormat="1" applyFont="1" applyBorder="1" applyAlignment="1" applyProtection="1">
      <alignment horizontal="center" vertical="center"/>
      <protection locked="0"/>
    </xf>
    <xf numFmtId="3" fontId="11" fillId="0" borderId="156" xfId="0" applyNumberFormat="1" applyFont="1" applyBorder="1" applyAlignment="1" applyProtection="1">
      <alignment horizontal="center" vertical="center"/>
      <protection locked="0"/>
    </xf>
    <xf numFmtId="3" fontId="11" fillId="0" borderId="250" xfId="0" applyNumberFormat="1" applyFont="1" applyBorder="1" applyAlignment="1" applyProtection="1">
      <alignment horizontal="center" vertical="center"/>
      <protection locked="0"/>
    </xf>
    <xf numFmtId="0" fontId="7" fillId="0" borderId="246" xfId="0" applyFont="1" applyBorder="1" applyAlignment="1" applyProtection="1">
      <alignment horizontal="left" vertical="center" wrapText="1"/>
      <protection locked="0"/>
    </xf>
    <xf numFmtId="0" fontId="7" fillId="0" borderId="247" xfId="0" applyFont="1" applyBorder="1" applyAlignment="1" applyProtection="1">
      <alignment horizontal="left" vertical="center" wrapText="1"/>
      <protection locked="0"/>
    </xf>
    <xf numFmtId="3" fontId="8" fillId="0" borderId="246" xfId="0" applyNumberFormat="1" applyFont="1" applyBorder="1" applyAlignment="1" applyProtection="1">
      <alignment horizontal="center" vertical="center"/>
      <protection hidden="1"/>
    </xf>
    <xf numFmtId="0" fontId="3" fillId="0" borderId="224" xfId="0" applyFont="1" applyBorder="1" applyAlignment="1" applyProtection="1">
      <alignment horizontal="left" vertical="center" wrapText="1"/>
      <protection locked="0"/>
    </xf>
    <xf numFmtId="0" fontId="3" fillId="0" borderId="225" xfId="0" applyFont="1" applyBorder="1" applyAlignment="1" applyProtection="1">
      <alignment horizontal="left" vertical="center" wrapText="1"/>
      <protection locked="0"/>
    </xf>
    <xf numFmtId="3" fontId="11" fillId="0" borderId="225" xfId="0" applyNumberFormat="1" applyFont="1" applyBorder="1" applyAlignment="1" applyProtection="1">
      <alignment horizontal="center" vertical="center"/>
      <protection locked="0"/>
    </xf>
    <xf numFmtId="3" fontId="11" fillId="0" borderId="141" xfId="0" applyNumberFormat="1" applyFont="1" applyBorder="1" applyAlignment="1" applyProtection="1">
      <alignment horizontal="center" vertical="center"/>
      <protection locked="0"/>
    </xf>
    <xf numFmtId="3" fontId="11" fillId="0" borderId="253" xfId="0" applyNumberFormat="1" applyFont="1" applyBorder="1" applyAlignment="1" applyProtection="1">
      <alignment horizontal="center" vertical="center"/>
      <protection locked="0"/>
    </xf>
    <xf numFmtId="0" fontId="3" fillId="0" borderId="226" xfId="0" applyFont="1" applyBorder="1" applyAlignment="1" applyProtection="1">
      <alignment horizontal="left" vertical="center" wrapText="1"/>
      <protection locked="0"/>
    </xf>
    <xf numFmtId="0" fontId="3" fillId="0" borderId="154" xfId="0" applyFont="1" applyBorder="1" applyAlignment="1" applyProtection="1">
      <alignment horizontal="left" vertical="center" wrapText="1"/>
      <protection locked="0"/>
    </xf>
    <xf numFmtId="3" fontId="8" fillId="0" borderId="232" xfId="0" applyNumberFormat="1" applyFont="1" applyBorder="1" applyAlignment="1" applyProtection="1">
      <alignment horizontal="center" vertical="center"/>
      <protection hidden="1"/>
    </xf>
    <xf numFmtId="3" fontId="8" fillId="0" borderId="233" xfId="0" applyNumberFormat="1" applyFont="1" applyBorder="1" applyAlignment="1" applyProtection="1">
      <alignment horizontal="center" vertical="center"/>
      <protection hidden="1"/>
    </xf>
    <xf numFmtId="3" fontId="8" fillId="0" borderId="231" xfId="0" applyNumberFormat="1" applyFont="1" applyBorder="1" applyAlignment="1" applyProtection="1">
      <alignment horizontal="center" vertical="center"/>
      <protection hidden="1"/>
    </xf>
    <xf numFmtId="3" fontId="8" fillId="0" borderId="235" xfId="0" applyNumberFormat="1" applyFont="1" applyBorder="1" applyAlignment="1" applyProtection="1">
      <alignment horizontal="center" vertical="center"/>
      <protection hidden="1"/>
    </xf>
    <xf numFmtId="0" fontId="13" fillId="0" borderId="240" xfId="0" applyFont="1" applyBorder="1" applyAlignment="1" applyProtection="1">
      <alignment horizontal="left" vertical="center" wrapText="1" indent="1"/>
      <protection locked="0"/>
    </xf>
    <xf numFmtId="0" fontId="13" fillId="0" borderId="152" xfId="0" applyFont="1" applyBorder="1" applyAlignment="1" applyProtection="1">
      <alignment horizontal="left" vertical="center" wrapText="1" indent="1"/>
      <protection locked="0"/>
    </xf>
    <xf numFmtId="3" fontId="8" fillId="0" borderId="152" xfId="0" applyNumberFormat="1" applyFont="1" applyBorder="1" applyAlignment="1" applyProtection="1">
      <alignment horizontal="center" vertical="center"/>
      <protection locked="0"/>
    </xf>
    <xf numFmtId="3" fontId="8" fillId="0" borderId="143" xfId="0" applyNumberFormat="1" applyFont="1" applyBorder="1" applyAlignment="1" applyProtection="1">
      <alignment horizontal="center" vertical="center"/>
      <protection locked="0"/>
    </xf>
    <xf numFmtId="3" fontId="8" fillId="0" borderId="238" xfId="0" applyNumberFormat="1" applyFont="1" applyBorder="1" applyAlignment="1" applyProtection="1">
      <alignment horizontal="center" vertical="center"/>
      <protection locked="0"/>
    </xf>
    <xf numFmtId="3" fontId="8" fillId="0" borderId="241" xfId="0" applyNumberFormat="1" applyFont="1" applyBorder="1" applyAlignment="1" applyProtection="1">
      <alignment horizontal="center" vertical="center"/>
      <protection locked="0"/>
    </xf>
    <xf numFmtId="3" fontId="8" fillId="0" borderId="294" xfId="0" applyNumberFormat="1" applyFont="1" applyBorder="1" applyAlignment="1" applyProtection="1">
      <alignment horizontal="center" vertical="center"/>
      <protection locked="0"/>
    </xf>
    <xf numFmtId="0" fontId="7" fillId="0" borderId="231" xfId="0" applyFont="1" applyBorder="1" applyAlignment="1" applyProtection="1">
      <alignment horizontal="left" vertical="center" wrapText="1"/>
      <protection locked="0"/>
    </xf>
    <xf numFmtId="0" fontId="7" fillId="0" borderId="232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 indent="1"/>
      <protection locked="0"/>
    </xf>
    <xf numFmtId="0" fontId="11" fillId="0" borderId="17" xfId="0" applyFont="1" applyBorder="1" applyAlignment="1" applyProtection="1">
      <alignment horizontal="left" vertical="center" wrapText="1" indent="1"/>
      <protection locked="0"/>
    </xf>
    <xf numFmtId="0" fontId="11" fillId="0" borderId="239" xfId="0" applyFont="1" applyBorder="1" applyAlignment="1" applyProtection="1">
      <alignment horizontal="left" vertical="center" wrapText="1" indent="1"/>
      <protection locked="0"/>
    </xf>
    <xf numFmtId="0" fontId="11" fillId="0" borderId="236" xfId="0" applyFont="1" applyBorder="1" applyAlignment="1" applyProtection="1">
      <alignment horizontal="left" vertical="center" wrapText="1" indent="1"/>
      <protection locked="0"/>
    </xf>
    <xf numFmtId="0" fontId="11" fillId="0" borderId="237" xfId="0" applyFont="1" applyBorder="1" applyAlignment="1" applyProtection="1">
      <alignment horizontal="left" vertical="center" wrapText="1" indent="1"/>
      <protection locked="0"/>
    </xf>
    <xf numFmtId="3" fontId="11" fillId="0" borderId="237" xfId="0" applyNumberFormat="1" applyFont="1" applyBorder="1" applyAlignment="1" applyProtection="1">
      <alignment horizontal="center" vertical="center"/>
      <protection locked="0"/>
    </xf>
    <xf numFmtId="3" fontId="11" fillId="0" borderId="238" xfId="0" applyNumberFormat="1" applyFont="1" applyBorder="1" applyAlignment="1" applyProtection="1">
      <alignment horizontal="center" vertical="center"/>
      <protection locked="0"/>
    </xf>
    <xf numFmtId="3" fontId="11" fillId="0" borderId="293" xfId="0" applyNumberFormat="1" applyFont="1" applyBorder="1" applyAlignment="1" applyProtection="1">
      <alignment horizontal="center" vertical="center"/>
      <protection locked="0"/>
    </xf>
    <xf numFmtId="0" fontId="3" fillId="0" borderId="228" xfId="0" applyFont="1" applyBorder="1" applyAlignment="1" applyProtection="1">
      <alignment horizontal="left" vertical="center" wrapText="1"/>
      <protection locked="0"/>
    </xf>
    <xf numFmtId="0" fontId="3" fillId="0" borderId="229" xfId="0" applyFont="1" applyBorder="1" applyAlignment="1" applyProtection="1">
      <alignment horizontal="left" vertical="center" wrapText="1"/>
      <protection locked="0"/>
    </xf>
    <xf numFmtId="3" fontId="11" fillId="0" borderId="229" xfId="0" applyNumberFormat="1" applyFont="1" applyBorder="1" applyAlignment="1" applyProtection="1">
      <alignment horizontal="center" vertical="center"/>
      <protection locked="0"/>
    </xf>
    <xf numFmtId="3" fontId="11" fillId="0" borderId="203" xfId="0" applyNumberFormat="1" applyFont="1" applyBorder="1" applyAlignment="1" applyProtection="1">
      <alignment horizontal="center" vertical="center"/>
      <protection locked="0"/>
    </xf>
    <xf numFmtId="3" fontId="11" fillId="0" borderId="228" xfId="0" applyNumberFormat="1" applyFont="1" applyBorder="1" applyAlignment="1" applyProtection="1">
      <alignment horizontal="center" vertical="center"/>
      <protection locked="0"/>
    </xf>
    <xf numFmtId="3" fontId="11" fillId="0" borderId="230" xfId="0" applyNumberFormat="1" applyFont="1" applyBorder="1" applyAlignment="1" applyProtection="1">
      <alignment horizontal="center" vertical="center"/>
      <protection locked="0"/>
    </xf>
    <xf numFmtId="3" fontId="8" fillId="0" borderId="234" xfId="0" applyNumberFormat="1" applyFont="1" applyBorder="1" applyAlignment="1" applyProtection="1">
      <alignment horizontal="center" vertical="center"/>
      <protection hidden="1"/>
    </xf>
    <xf numFmtId="3" fontId="11" fillId="0" borderId="226" xfId="0" applyNumberFormat="1" applyFont="1" applyBorder="1" applyAlignment="1" applyProtection="1">
      <alignment horizontal="center" vertical="center"/>
      <protection locked="0"/>
    </xf>
    <xf numFmtId="0" fontId="7" fillId="0" borderId="224" xfId="0" applyFont="1" applyBorder="1" applyAlignment="1" applyProtection="1">
      <alignment horizontal="left" vertical="center" wrapText="1"/>
      <protection locked="0"/>
    </xf>
    <xf numFmtId="0" fontId="7" fillId="0" borderId="225" xfId="0" applyFont="1" applyBorder="1" applyAlignment="1" applyProtection="1">
      <alignment horizontal="left" vertical="center" wrapText="1"/>
      <protection locked="0"/>
    </xf>
    <xf numFmtId="3" fontId="8" fillId="0" borderId="225" xfId="0" applyNumberFormat="1" applyFont="1" applyBorder="1" applyAlignment="1">
      <alignment horizontal="center" vertical="center"/>
    </xf>
    <xf numFmtId="3" fontId="8" fillId="0" borderId="141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10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top" wrapText="1"/>
      <protection locked="0"/>
    </xf>
    <xf numFmtId="0" fontId="13" fillId="0" borderId="218" xfId="0" applyFont="1" applyBorder="1" applyAlignment="1" applyProtection="1">
      <alignment horizontal="center" vertical="center" wrapText="1"/>
      <protection locked="0"/>
    </xf>
    <xf numFmtId="0" fontId="13" fillId="0" borderId="219" xfId="0" applyFont="1" applyBorder="1" applyAlignment="1" applyProtection="1">
      <alignment horizontal="center" vertical="center" wrapText="1"/>
      <protection locked="0"/>
    </xf>
    <xf numFmtId="0" fontId="13" fillId="0" borderId="220" xfId="0" applyFont="1" applyBorder="1" applyAlignment="1" applyProtection="1">
      <alignment horizontal="center" vertical="center" wrapText="1"/>
      <protection locked="0"/>
    </xf>
    <xf numFmtId="0" fontId="13" fillId="0" borderId="221" xfId="0" applyFont="1" applyBorder="1" applyAlignment="1" applyProtection="1">
      <alignment horizontal="center" vertical="center" wrapText="1"/>
      <protection locked="0"/>
    </xf>
    <xf numFmtId="0" fontId="7" fillId="0" borderId="222" xfId="0" applyFont="1" applyBorder="1" applyAlignment="1" applyProtection="1">
      <alignment horizontal="left" vertical="center" wrapText="1"/>
      <protection locked="0"/>
    </xf>
    <xf numFmtId="0" fontId="7" fillId="0" borderId="137" xfId="0" applyFont="1" applyBorder="1" applyAlignment="1" applyProtection="1">
      <alignment horizontal="left" vertical="center" wrapText="1"/>
      <protection locked="0"/>
    </xf>
    <xf numFmtId="3" fontId="8" fillId="0" borderId="137" xfId="0" applyNumberFormat="1" applyFont="1" applyBorder="1" applyAlignment="1" applyProtection="1">
      <alignment horizontal="center" vertical="center"/>
      <protection hidden="1"/>
    </xf>
    <xf numFmtId="3" fontId="8" fillId="0" borderId="138" xfId="0" applyNumberFormat="1" applyFont="1" applyBorder="1" applyAlignment="1" applyProtection="1">
      <alignment horizontal="center" vertical="center"/>
      <protection hidden="1"/>
    </xf>
    <xf numFmtId="3" fontId="8" fillId="0" borderId="222" xfId="0" applyNumberFormat="1" applyFont="1" applyBorder="1" applyAlignment="1" applyProtection="1">
      <alignment horizontal="center" vertical="center"/>
      <protection hidden="1"/>
    </xf>
    <xf numFmtId="3" fontId="8" fillId="0" borderId="223" xfId="0" applyNumberFormat="1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left" vertical="center" indent="1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 vertical="center"/>
      <protection locked="0"/>
    </xf>
    <xf numFmtId="0" fontId="11" fillId="0" borderId="216" xfId="0" applyFont="1" applyBorder="1" applyAlignment="1" applyProtection="1">
      <alignment horizontal="left" vertical="center" indent="1"/>
      <protection locked="0"/>
    </xf>
    <xf numFmtId="3" fontId="11" fillId="0" borderId="216" xfId="0" applyNumberFormat="1" applyFont="1" applyBorder="1" applyAlignment="1" applyProtection="1">
      <alignment horizontal="center" vertical="center"/>
      <protection locked="0"/>
    </xf>
    <xf numFmtId="3" fontId="11" fillId="0" borderId="217" xfId="0" applyNumberFormat="1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left" vertical="center" wrapText="1"/>
      <protection locked="0"/>
    </xf>
    <xf numFmtId="3" fontId="8" fillId="0" borderId="30" xfId="0" applyNumberFormat="1" applyFont="1" applyBorder="1" applyAlignment="1" applyProtection="1">
      <alignment horizontal="center" vertical="center"/>
      <protection hidden="1"/>
    </xf>
    <xf numFmtId="3" fontId="8" fillId="0" borderId="72" xfId="0" applyNumberFormat="1" applyFont="1" applyBorder="1" applyAlignment="1" applyProtection="1">
      <alignment horizontal="center" vertical="center"/>
      <protection hidden="1"/>
    </xf>
    <xf numFmtId="0" fontId="11" fillId="0" borderId="12" xfId="0" applyFont="1" applyBorder="1" applyAlignment="1" applyProtection="1">
      <alignment horizontal="left" vertical="center" indent="1"/>
      <protection locked="0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3" fontId="11" fillId="0" borderId="176" xfId="0" applyNumberFormat="1" applyFont="1" applyBorder="1" applyAlignment="1" applyProtection="1">
      <alignment horizontal="center" vertical="center"/>
      <protection locked="0"/>
    </xf>
    <xf numFmtId="3" fontId="11" fillId="0" borderId="65" xfId="0" applyNumberFormat="1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3" fontId="8" fillId="0" borderId="12" xfId="0" applyNumberFormat="1" applyFont="1" applyBorder="1" applyAlignment="1" applyProtection="1">
      <alignment horizontal="center" vertical="center"/>
      <protection hidden="1"/>
    </xf>
    <xf numFmtId="3" fontId="8" fillId="0" borderId="76" xfId="0" applyNumberFormat="1" applyFont="1" applyBorder="1" applyAlignment="1" applyProtection="1">
      <alignment horizontal="center" vertical="center"/>
      <protection hidden="1"/>
    </xf>
    <xf numFmtId="3" fontId="8" fillId="0" borderId="33" xfId="0" applyNumberFormat="1" applyFont="1" applyBorder="1" applyAlignment="1" applyProtection="1">
      <alignment horizontal="center" vertical="center"/>
      <protection hidden="1"/>
    </xf>
    <xf numFmtId="0" fontId="3" fillId="0" borderId="216" xfId="0" applyFont="1" applyBorder="1" applyAlignment="1" applyProtection="1">
      <alignment horizontal="left" vertical="center"/>
      <protection locked="0"/>
    </xf>
    <xf numFmtId="0" fontId="3" fillId="0" borderId="216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3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8" fillId="0" borderId="216" xfId="0" applyNumberFormat="1" applyFont="1" applyBorder="1" applyAlignment="1" applyProtection="1">
      <alignment horizontal="center" vertical="center"/>
      <protection hidden="1"/>
    </xf>
    <xf numFmtId="3" fontId="8" fillId="0" borderId="217" xfId="0" applyNumberFormat="1" applyFont="1" applyBorder="1" applyAlignment="1" applyProtection="1">
      <alignment horizontal="center" vertical="center"/>
      <protection hidden="1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 wrapText="1"/>
      <protection locked="0"/>
    </xf>
    <xf numFmtId="0" fontId="7" fillId="0" borderId="166" xfId="0" applyFont="1" applyBorder="1" applyAlignment="1" applyProtection="1">
      <alignment horizontal="left" vertical="center" wrapText="1"/>
      <protection locked="0"/>
    </xf>
    <xf numFmtId="3" fontId="8" fillId="0" borderId="166" xfId="0" applyNumberFormat="1" applyFont="1" applyBorder="1" applyAlignment="1" applyProtection="1">
      <alignment horizontal="center" vertical="center"/>
      <protection hidden="1"/>
    </xf>
    <xf numFmtId="3" fontId="8" fillId="0" borderId="4" xfId="0" applyNumberFormat="1" applyFont="1" applyBorder="1" applyAlignment="1" applyProtection="1">
      <alignment horizontal="center" vertical="center"/>
      <protection hidden="1"/>
    </xf>
    <xf numFmtId="0" fontId="3" fillId="0" borderId="96" xfId="0" applyFont="1" applyBorder="1" applyAlignment="1" applyProtection="1">
      <alignment horizontal="left" vertical="center" wrapText="1"/>
      <protection locked="0"/>
    </xf>
    <xf numFmtId="0" fontId="3" fillId="0" borderId="43" xfId="0" applyFont="1" applyBorder="1" applyAlignment="1">
      <alignment horizontal="left" vertical="center" wrapText="1"/>
    </xf>
    <xf numFmtId="3" fontId="23" fillId="0" borderId="99" xfId="0" applyNumberFormat="1" applyFont="1" applyBorder="1" applyAlignment="1" applyProtection="1">
      <alignment horizontal="center" vertical="center"/>
      <protection locked="0"/>
    </xf>
    <xf numFmtId="0" fontId="3" fillId="0" borderId="213" xfId="0" applyFont="1" applyBorder="1" applyAlignment="1">
      <alignment horizontal="center" vertical="center"/>
    </xf>
    <xf numFmtId="3" fontId="23" fillId="0" borderId="82" xfId="0" applyNumberFormat="1" applyFont="1" applyBorder="1" applyAlignment="1" applyProtection="1">
      <alignment horizontal="center" vertical="center"/>
      <protection locked="0"/>
    </xf>
    <xf numFmtId="0" fontId="3" fillId="0" borderId="117" xfId="0" applyFont="1" applyBorder="1" applyAlignment="1">
      <alignment horizontal="center" vertical="center"/>
    </xf>
    <xf numFmtId="0" fontId="7" fillId="0" borderId="86" xfId="0" applyFont="1" applyBorder="1" applyAlignment="1" applyProtection="1">
      <alignment horizontal="left" vertical="center" wrapText="1"/>
      <protection locked="0"/>
    </xf>
    <xf numFmtId="0" fontId="3" fillId="0" borderId="121" xfId="0" applyFont="1" applyBorder="1" applyAlignment="1">
      <alignment horizontal="left" vertical="center" wrapText="1"/>
    </xf>
    <xf numFmtId="3" fontId="23" fillId="0" borderId="120" xfId="0" applyNumberFormat="1" applyFont="1" applyBorder="1" applyAlignment="1">
      <alignment horizontal="center" vertical="center"/>
    </xf>
    <xf numFmtId="0" fontId="3" fillId="0" borderId="122" xfId="0" applyFont="1" applyBorder="1" applyAlignment="1">
      <alignment horizontal="center" vertical="center"/>
    </xf>
    <xf numFmtId="3" fontId="23" fillId="0" borderId="123" xfId="0" applyNumberFormat="1" applyFont="1" applyBorder="1" applyAlignment="1">
      <alignment horizontal="center" vertical="center"/>
    </xf>
    <xf numFmtId="0" fontId="3" fillId="0" borderId="214" xfId="0" applyFont="1" applyBorder="1" applyAlignment="1">
      <alignment horizontal="center" vertical="center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>
      <alignment horizontal="left" vertical="center" wrapText="1"/>
    </xf>
    <xf numFmtId="3" fontId="23" fillId="0" borderId="20" xfId="0" applyNumberFormat="1" applyFont="1" applyBorder="1" applyAlignment="1" applyProtection="1">
      <alignment horizontal="center" vertical="center"/>
      <protection locked="0"/>
    </xf>
    <xf numFmtId="0" fontId="3" fillId="0" borderId="19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71" xfId="0" applyFont="1" applyBorder="1" applyAlignment="1" applyProtection="1">
      <alignment horizontal="left" vertical="center" wrapText="1"/>
      <protection locked="0"/>
    </xf>
    <xf numFmtId="0" fontId="3" fillId="0" borderId="84" xfId="0" applyFont="1" applyBorder="1" applyAlignment="1">
      <alignment horizontal="left" vertical="center" wrapText="1"/>
    </xf>
    <xf numFmtId="0" fontId="3" fillId="0" borderId="72" xfId="0" applyFont="1" applyBorder="1" applyAlignment="1">
      <alignment horizontal="left" vertical="center" wrapText="1"/>
    </xf>
    <xf numFmtId="3" fontId="23" fillId="0" borderId="31" xfId="0" applyNumberFormat="1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>
      <alignment horizontal="left" vertical="center" wrapText="1"/>
    </xf>
    <xf numFmtId="3" fontId="23" fillId="0" borderId="34" xfId="0" applyNumberFormat="1" applyFont="1" applyBorder="1" applyAlignment="1" applyProtection="1">
      <alignment horizontal="center" vertical="center"/>
      <protection locked="0"/>
    </xf>
    <xf numFmtId="0" fontId="3" fillId="0" borderId="212" xfId="0" applyFont="1" applyBorder="1" applyAlignment="1">
      <alignment horizontal="center" vertical="center"/>
    </xf>
    <xf numFmtId="3" fontId="23" fillId="0" borderId="78" xfId="0" applyNumberFormat="1" applyFont="1" applyBorder="1" applyAlignment="1" applyProtection="1">
      <alignment horizontal="center" vertical="center"/>
      <protection locked="0"/>
    </xf>
    <xf numFmtId="0" fontId="3" fillId="0" borderId="173" xfId="0" applyFont="1" applyBorder="1" applyAlignment="1">
      <alignment horizontal="center" vertical="center"/>
    </xf>
    <xf numFmtId="0" fontId="3" fillId="0" borderId="113" xfId="0" applyFont="1" applyBorder="1" applyAlignment="1" applyProtection="1">
      <alignment horizontal="left" vertical="center" wrapText="1"/>
      <protection locked="0"/>
    </xf>
    <xf numFmtId="0" fontId="3" fillId="0" borderId="53" xfId="0" applyFont="1" applyBorder="1" applyAlignment="1">
      <alignment horizontal="left" vertical="center" wrapText="1"/>
    </xf>
    <xf numFmtId="0" fontId="3" fillId="0" borderId="114" xfId="0" applyFont="1" applyBorder="1" applyAlignment="1">
      <alignment horizontal="left" vertical="center" wrapText="1"/>
    </xf>
    <xf numFmtId="3" fontId="23" fillId="0" borderId="52" xfId="0" applyNumberFormat="1" applyFont="1" applyBorder="1" applyAlignment="1" applyProtection="1">
      <alignment horizontal="center" vertical="center"/>
      <protection locked="0"/>
    </xf>
    <xf numFmtId="0" fontId="3" fillId="0" borderId="115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3" fillId="0" borderId="70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3" fillId="0" borderId="181" xfId="0" applyFont="1" applyBorder="1" applyAlignment="1">
      <alignment horizontal="center" vertical="center" wrapText="1"/>
    </xf>
    <xf numFmtId="0" fontId="13" fillId="0" borderId="53" xfId="0" applyFont="1" applyBorder="1" applyAlignment="1" applyProtection="1">
      <alignment horizontal="center" vertical="center" wrapText="1"/>
      <protection locked="0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29" fillId="0" borderId="81" xfId="0" applyFont="1" applyBorder="1" applyAlignment="1" applyProtection="1">
      <alignment horizontal="center" vertical="center" wrapText="1"/>
      <protection locked="0"/>
    </xf>
    <xf numFmtId="0" fontId="3" fillId="0" borderId="81" xfId="0" applyFont="1" applyBorder="1" applyAlignment="1">
      <alignment horizontal="center" vertical="center" wrapText="1"/>
    </xf>
    <xf numFmtId="0" fontId="29" fillId="0" borderId="28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>
      <alignment horizontal="center" vertical="center" wrapText="1"/>
    </xf>
    <xf numFmtId="0" fontId="11" fillId="0" borderId="311" xfId="0" applyFont="1" applyBorder="1" applyAlignment="1" applyProtection="1">
      <alignment horizontal="left" vertical="center" wrapText="1"/>
      <protection locked="0"/>
    </xf>
    <xf numFmtId="0" fontId="11" fillId="0" borderId="201" xfId="0" applyFont="1" applyBorder="1" applyAlignment="1" applyProtection="1">
      <alignment horizontal="left" vertical="center" wrapText="1"/>
      <protection locked="0"/>
    </xf>
    <xf numFmtId="0" fontId="11" fillId="0" borderId="226" xfId="0" applyFont="1" applyBorder="1" applyAlignment="1" applyProtection="1">
      <alignment horizontal="left" vertical="center" wrapText="1"/>
      <protection locked="0"/>
    </xf>
    <xf numFmtId="0" fontId="11" fillId="0" borderId="155" xfId="0" applyFont="1" applyBorder="1" applyAlignment="1" applyProtection="1">
      <alignment horizontal="left" vertical="center" wrapText="1"/>
      <protection locked="0"/>
    </xf>
    <xf numFmtId="0" fontId="11" fillId="0" borderId="244" xfId="0" applyFont="1" applyBorder="1" applyAlignment="1" applyProtection="1">
      <alignment horizontal="left" vertical="center" wrapText="1"/>
      <protection locked="0"/>
    </xf>
    <xf numFmtId="0" fontId="11" fillId="0" borderId="207" xfId="0" applyFont="1" applyBorder="1" applyAlignment="1" applyProtection="1">
      <alignment horizontal="left" vertical="center" wrapText="1"/>
      <protection locked="0"/>
    </xf>
    <xf numFmtId="0" fontId="7" fillId="0" borderId="197" xfId="0" applyFont="1" applyBorder="1" applyAlignment="1" applyProtection="1">
      <alignment horizontal="left" vertical="center" wrapText="1"/>
      <protection locked="0"/>
    </xf>
    <xf numFmtId="0" fontId="7" fillId="0" borderId="196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justify" vertical="top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7" fillId="0" borderId="186" xfId="0" applyFont="1" applyBorder="1" applyAlignment="1" applyProtection="1">
      <alignment horizontal="center" vertical="center" wrapText="1"/>
      <protection locked="0"/>
    </xf>
    <xf numFmtId="0" fontId="7" fillId="0" borderId="289" xfId="0" applyFont="1" applyBorder="1" applyAlignment="1" applyProtection="1">
      <alignment horizontal="center" vertical="center" wrapText="1"/>
      <protection locked="0"/>
    </xf>
    <xf numFmtId="0" fontId="7" fillId="0" borderId="177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3" fillId="0" borderId="141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140" xfId="0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96" xfId="0" applyFont="1" applyBorder="1" applyAlignment="1" applyProtection="1">
      <alignment horizontal="left" vertical="center"/>
      <protection locked="0"/>
    </xf>
    <xf numFmtId="0" fontId="3" fillId="0" borderId="195" xfId="0" applyFont="1" applyBorder="1" applyAlignment="1" applyProtection="1">
      <alignment horizontal="left" vertical="center"/>
      <protection locked="0"/>
    </xf>
    <xf numFmtId="0" fontId="3" fillId="0" borderId="196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86" xfId="0" applyFont="1" applyBorder="1" applyAlignment="1" applyProtection="1">
      <alignment horizontal="left" vertical="center"/>
      <protection locked="0"/>
    </xf>
    <xf numFmtId="0" fontId="3" fillId="0" borderId="121" xfId="0" applyFont="1" applyBorder="1" applyAlignment="1" applyProtection="1">
      <alignment horizontal="left" vertical="center"/>
      <protection locked="0"/>
    </xf>
    <xf numFmtId="0" fontId="3" fillId="0" borderId="53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113" xfId="0" applyFont="1" applyBorder="1" applyAlignment="1" applyProtection="1">
      <alignment horizontal="left" vertical="center"/>
      <protection locked="0"/>
    </xf>
    <xf numFmtId="0" fontId="7" fillId="0" borderId="68" xfId="0" applyFont="1" applyBorder="1" applyAlignment="1" applyProtection="1">
      <alignment horizontal="left" vertical="center"/>
      <protection locked="0"/>
    </xf>
    <xf numFmtId="0" fontId="7" fillId="0" borderId="59" xfId="0" applyFont="1" applyBorder="1" applyAlignment="1" applyProtection="1">
      <alignment horizontal="left" vertical="center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70" xfId="0" applyFont="1" applyBorder="1" applyAlignment="1" applyProtection="1">
      <alignment horizontal="center" vertical="center" wrapText="1"/>
      <protection locked="0"/>
    </xf>
    <xf numFmtId="0" fontId="7" fillId="0" borderId="6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116" xfId="0" applyFont="1" applyBorder="1" applyAlignment="1" applyProtection="1">
      <alignment horizontal="center" vertical="center" wrapText="1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10" fontId="27" fillId="0" borderId="106" xfId="0" applyNumberFormat="1" applyFont="1" applyBorder="1" applyAlignment="1" applyProtection="1">
      <alignment horizontal="center" vertical="center"/>
      <protection locked="0"/>
    </xf>
    <xf numFmtId="10" fontId="27" fillId="0" borderId="37" xfId="0" applyNumberFormat="1" applyFont="1" applyBorder="1" applyAlignment="1" applyProtection="1">
      <alignment horizontal="center" vertical="center"/>
      <protection locked="0"/>
    </xf>
    <xf numFmtId="10" fontId="27" fillId="0" borderId="118" xfId="0" applyNumberFormat="1" applyFont="1" applyBorder="1" applyAlignment="1" applyProtection="1">
      <alignment horizontal="center" vertical="center"/>
      <protection locked="0"/>
    </xf>
    <xf numFmtId="10" fontId="27" fillId="0" borderId="41" xfId="0" applyNumberFormat="1" applyFont="1" applyBorder="1" applyAlignment="1" applyProtection="1">
      <alignment horizontal="center" vertical="center"/>
      <protection locked="0"/>
    </xf>
    <xf numFmtId="14" fontId="27" fillId="0" borderId="37" xfId="0" applyNumberFormat="1" applyFont="1" applyBorder="1" applyAlignment="1" applyProtection="1">
      <alignment horizontal="center" vertical="center"/>
      <protection locked="0"/>
    </xf>
    <xf numFmtId="14" fontId="27" fillId="0" borderId="41" xfId="0" applyNumberFormat="1" applyFont="1" applyBorder="1" applyAlignment="1" applyProtection="1">
      <alignment horizontal="center" vertical="center"/>
      <protection locked="0"/>
    </xf>
    <xf numFmtId="4" fontId="27" fillId="0" borderId="37" xfId="0" applyNumberFormat="1" applyFont="1" applyBorder="1" applyAlignment="1" applyProtection="1">
      <alignment horizontal="right" vertical="center" indent="1"/>
      <protection locked="0"/>
    </xf>
    <xf numFmtId="4" fontId="27" fillId="0" borderId="38" xfId="0" applyNumberFormat="1" applyFont="1" applyBorder="1" applyAlignment="1" applyProtection="1">
      <alignment horizontal="right" vertical="center" indent="1"/>
      <protection locked="0"/>
    </xf>
    <xf numFmtId="4" fontId="27" fillId="0" borderId="41" xfId="0" applyNumberFormat="1" applyFont="1" applyBorder="1" applyAlignment="1" applyProtection="1">
      <alignment horizontal="right" vertical="center" indent="1"/>
      <protection locked="0"/>
    </xf>
    <xf numFmtId="4" fontId="27" fillId="0" borderId="119" xfId="0" applyNumberFormat="1" applyFont="1" applyBorder="1" applyAlignment="1" applyProtection="1">
      <alignment horizontal="right" vertical="center" indent="1"/>
      <protection locked="0"/>
    </xf>
    <xf numFmtId="0" fontId="27" fillId="0" borderId="106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4" fontId="27" fillId="0" borderId="37" xfId="0" applyNumberFormat="1" applyFont="1" applyBorder="1" applyAlignment="1" applyProtection="1">
      <alignment horizontal="center" vertical="center"/>
      <protection locked="0"/>
    </xf>
    <xf numFmtId="4" fontId="27" fillId="0" borderId="38" xfId="0" applyNumberFormat="1" applyFont="1" applyBorder="1" applyAlignment="1" applyProtection="1">
      <alignment horizontal="center" vertical="center"/>
      <protection locked="0"/>
    </xf>
    <xf numFmtId="0" fontId="8" fillId="0" borderId="106" xfId="0" applyFont="1" applyBorder="1" applyAlignment="1" applyProtection="1">
      <alignment horizontal="left"/>
      <protection locked="0"/>
    </xf>
    <xf numFmtId="0" fontId="8" fillId="0" borderId="37" xfId="0" applyFont="1" applyBorder="1" applyAlignment="1" applyProtection="1">
      <alignment horizontal="left"/>
      <protection locked="0"/>
    </xf>
    <xf numFmtId="0" fontId="8" fillId="0" borderId="38" xfId="0" applyFont="1" applyBorder="1" applyAlignment="1" applyProtection="1">
      <alignment horizontal="left"/>
      <protection locked="0"/>
    </xf>
    <xf numFmtId="3" fontId="27" fillId="0" borderId="37" xfId="0" applyNumberFormat="1" applyFont="1" applyBorder="1" applyAlignment="1" applyProtection="1">
      <alignment horizontal="center" vertical="center"/>
      <protection locked="0"/>
    </xf>
    <xf numFmtId="3" fontId="27" fillId="0" borderId="38" xfId="0" applyNumberFormat="1" applyFont="1" applyBorder="1" applyAlignment="1" applyProtection="1">
      <alignment horizontal="center" vertical="center"/>
      <protection locked="0"/>
    </xf>
    <xf numFmtId="0" fontId="27" fillId="0" borderId="106" xfId="0" applyFont="1" applyBorder="1" applyAlignment="1" applyProtection="1">
      <alignment horizontal="left" vertical="center"/>
      <protection locked="0"/>
    </xf>
    <xf numFmtId="0" fontId="27" fillId="0" borderId="37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119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left"/>
      <protection locked="0"/>
    </xf>
    <xf numFmtId="0" fontId="8" fillId="0" borderId="190" xfId="0" applyFont="1" applyBorder="1" applyAlignment="1" applyProtection="1">
      <alignment horizontal="left"/>
      <protection locked="0"/>
    </xf>
    <xf numFmtId="0" fontId="8" fillId="0" borderId="191" xfId="0" applyFont="1" applyBorder="1" applyAlignment="1" applyProtection="1">
      <alignment horizontal="left"/>
      <protection locked="0"/>
    </xf>
    <xf numFmtId="0" fontId="7" fillId="0" borderId="118" xfId="0" applyFont="1" applyBorder="1" applyAlignment="1" applyProtection="1">
      <alignment horizontal="left" vertical="center"/>
      <protection locked="0"/>
    </xf>
    <xf numFmtId="0" fontId="7" fillId="0" borderId="41" xfId="0" applyFont="1" applyBorder="1" applyAlignment="1" applyProtection="1">
      <alignment horizontal="left" vertical="center"/>
      <protection locked="0"/>
    </xf>
    <xf numFmtId="3" fontId="8" fillId="0" borderId="41" xfId="0" applyNumberFormat="1" applyFont="1" applyBorder="1" applyAlignment="1" applyProtection="1">
      <alignment horizontal="center" vertical="center"/>
      <protection hidden="1"/>
    </xf>
    <xf numFmtId="3" fontId="8" fillId="0" borderId="41" xfId="0" applyNumberFormat="1" applyFont="1" applyBorder="1" applyAlignment="1">
      <alignment horizontal="center" vertical="center"/>
    </xf>
    <xf numFmtId="3" fontId="8" fillId="0" borderId="119" xfId="0" applyNumberFormat="1" applyFont="1" applyBorder="1" applyAlignment="1">
      <alignment horizontal="center" vertical="center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189" xfId="0" applyFont="1" applyBorder="1" applyAlignment="1" applyProtection="1">
      <alignment horizontal="center" vertical="center"/>
      <protection locked="0"/>
    </xf>
    <xf numFmtId="0" fontId="7" fillId="0" borderId="190" xfId="0" applyFont="1" applyBorder="1" applyAlignment="1" applyProtection="1">
      <alignment horizontal="center" vertical="center"/>
      <protection locked="0"/>
    </xf>
    <xf numFmtId="0" fontId="7" fillId="0" borderId="10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118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190" xfId="0" applyFont="1" applyBorder="1" applyAlignment="1" applyProtection="1">
      <alignment horizontal="center" vertical="center" wrapText="1"/>
      <protection locked="0"/>
    </xf>
    <xf numFmtId="0" fontId="7" fillId="0" borderId="37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191" xfId="0" applyFont="1" applyBorder="1" applyAlignment="1" applyProtection="1">
      <alignment horizontal="center" vertical="center" wrapText="1"/>
      <protection locked="0"/>
    </xf>
    <xf numFmtId="0" fontId="7" fillId="0" borderId="38" xfId="0" applyFont="1" applyBorder="1" applyAlignment="1" applyProtection="1">
      <alignment horizontal="center" vertical="center" wrapText="1"/>
      <protection locked="0"/>
    </xf>
    <xf numFmtId="3" fontId="8" fillId="0" borderId="37" xfId="0" applyNumberFormat="1" applyFont="1" applyBorder="1" applyAlignment="1" applyProtection="1">
      <alignment horizontal="center" vertical="center"/>
      <protection hidden="1"/>
    </xf>
    <xf numFmtId="3" fontId="11" fillId="0" borderId="37" xfId="0" applyNumberFormat="1" applyFont="1" applyBorder="1" applyAlignment="1" applyProtection="1">
      <alignment horizontal="center" vertical="center"/>
      <protection locked="0"/>
    </xf>
    <xf numFmtId="3" fontId="11" fillId="0" borderId="38" xfId="0" applyNumberFormat="1" applyFont="1" applyBorder="1" applyAlignment="1" applyProtection="1">
      <alignment horizontal="center" vertical="center"/>
      <protection locked="0"/>
    </xf>
    <xf numFmtId="0" fontId="7" fillId="0" borderId="189" xfId="0" applyFont="1" applyBorder="1" applyAlignment="1" applyProtection="1">
      <alignment horizontal="left" vertical="center"/>
      <protection locked="0"/>
    </xf>
    <xf numFmtId="0" fontId="7" fillId="0" borderId="190" xfId="0" applyFont="1" applyBorder="1" applyAlignment="1" applyProtection="1">
      <alignment horizontal="left" vertical="center"/>
      <protection locked="0"/>
    </xf>
    <xf numFmtId="3" fontId="8" fillId="0" borderId="14" xfId="0" applyNumberFormat="1" applyFont="1" applyBorder="1" applyAlignment="1">
      <alignment horizontal="center" vertical="center"/>
    </xf>
    <xf numFmtId="3" fontId="8" fillId="0" borderId="125" xfId="0" applyNumberFormat="1" applyFont="1" applyBorder="1" applyAlignment="1">
      <alignment horizontal="center" vertical="center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3" fontId="8" fillId="0" borderId="19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0" fontId="13" fillId="0" borderId="185" xfId="0" applyFont="1" applyBorder="1" applyAlignment="1" applyProtection="1">
      <alignment horizontal="center" vertical="center"/>
      <protection locked="0"/>
    </xf>
    <xf numFmtId="0" fontId="13" fillId="0" borderId="185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center" vertical="center" wrapText="1"/>
      <protection locked="0"/>
    </xf>
    <xf numFmtId="0" fontId="13" fillId="0" borderId="188" xfId="0" applyFont="1" applyBorder="1" applyAlignment="1" applyProtection="1">
      <alignment horizontal="center" vertical="center" wrapText="1"/>
      <protection locked="0"/>
    </xf>
    <xf numFmtId="0" fontId="7" fillId="0" borderId="106" xfId="0" applyFont="1" applyBorder="1" applyAlignment="1" applyProtection="1">
      <alignment horizontal="left" vertical="center" wrapText="1"/>
      <protection locked="0"/>
    </xf>
    <xf numFmtId="0" fontId="7" fillId="0" borderId="37" xfId="0" applyFont="1" applyBorder="1" applyAlignment="1" applyProtection="1">
      <alignment horizontal="left" vertical="center" wrapText="1"/>
      <protection locked="0"/>
    </xf>
    <xf numFmtId="3" fontId="8" fillId="0" borderId="37" xfId="0" applyNumberFormat="1" applyFont="1" applyBorder="1" applyAlignment="1" applyProtection="1">
      <alignment horizontal="center" vertical="center"/>
      <protection locked="0"/>
    </xf>
    <xf numFmtId="3" fontId="8" fillId="0" borderId="38" xfId="0" applyNumberFormat="1" applyFont="1" applyBorder="1" applyAlignment="1" applyProtection="1">
      <alignment horizontal="center" vertical="center"/>
      <protection locked="0"/>
    </xf>
    <xf numFmtId="3" fontId="8" fillId="0" borderId="38" xfId="0" applyNumberFormat="1" applyFont="1" applyBorder="1" applyAlignment="1" applyProtection="1">
      <alignment horizontal="center" vertical="center"/>
      <protection hidden="1"/>
    </xf>
    <xf numFmtId="9" fontId="8" fillId="0" borderId="37" xfId="2" applyFont="1" applyBorder="1" applyAlignment="1" applyProtection="1">
      <alignment horizontal="center" vertical="center"/>
      <protection locked="0"/>
    </xf>
    <xf numFmtId="9" fontId="8" fillId="0" borderId="192" xfId="2" applyFont="1" applyBorder="1" applyAlignment="1" applyProtection="1">
      <alignment horizontal="center" vertical="center"/>
      <protection locked="0"/>
    </xf>
    <xf numFmtId="9" fontId="8" fillId="0" borderId="38" xfId="2" applyFont="1" applyBorder="1" applyAlignment="1" applyProtection="1">
      <alignment horizontal="center" vertical="center"/>
      <protection locked="0"/>
    </xf>
    <xf numFmtId="0" fontId="13" fillId="0" borderId="186" xfId="0" applyFont="1" applyBorder="1" applyAlignment="1" applyProtection="1">
      <alignment horizontal="center" vertical="center"/>
      <protection locked="0"/>
    </xf>
    <xf numFmtId="0" fontId="13" fillId="0" borderId="187" xfId="0" applyFont="1" applyBorder="1" applyAlignment="1" applyProtection="1">
      <alignment horizontal="center" vertical="center"/>
      <protection locked="0"/>
    </xf>
    <xf numFmtId="0" fontId="3" fillId="0" borderId="189" xfId="0" applyFont="1" applyBorder="1" applyAlignment="1" applyProtection="1">
      <alignment horizontal="left" vertical="center" wrapText="1"/>
      <protection locked="0"/>
    </xf>
    <xf numFmtId="0" fontId="3" fillId="0" borderId="190" xfId="0" applyFont="1" applyBorder="1" applyAlignment="1" applyProtection="1">
      <alignment horizontal="left" vertical="center" wrapText="1"/>
      <protection locked="0"/>
    </xf>
    <xf numFmtId="3" fontId="8" fillId="0" borderId="190" xfId="0" applyNumberFormat="1" applyFont="1" applyBorder="1" applyAlignment="1" applyProtection="1">
      <alignment horizontal="center" vertical="center"/>
      <protection hidden="1"/>
    </xf>
    <xf numFmtId="3" fontId="8" fillId="0" borderId="191" xfId="0" applyNumberFormat="1" applyFont="1" applyBorder="1" applyAlignment="1" applyProtection="1">
      <alignment horizontal="center" vertical="center"/>
      <protection hidden="1"/>
    </xf>
    <xf numFmtId="0" fontId="22" fillId="0" borderId="118" xfId="0" applyFont="1" applyBorder="1" applyAlignment="1" applyProtection="1">
      <alignment horizontal="left" vertical="center" wrapText="1"/>
      <protection locked="0"/>
    </xf>
    <xf numFmtId="0" fontId="22" fillId="0" borderId="42" xfId="0" applyFont="1" applyBorder="1" applyAlignment="1">
      <alignment horizontal="left" vertical="center" wrapText="1"/>
    </xf>
    <xf numFmtId="3" fontId="11" fillId="0" borderId="118" xfId="0" applyNumberFormat="1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119" xfId="0" applyFont="1" applyBorder="1" applyAlignment="1">
      <alignment horizontal="center" vertical="center"/>
    </xf>
    <xf numFmtId="0" fontId="13" fillId="0" borderId="0" xfId="0" applyFont="1" applyAlignment="1" applyProtection="1">
      <alignment horizontal="justify" vertical="top" wrapText="1"/>
      <protection locked="0"/>
    </xf>
    <xf numFmtId="0" fontId="22" fillId="0" borderId="106" xfId="0" applyFont="1" applyBorder="1" applyAlignment="1" applyProtection="1">
      <alignment horizontal="left" vertical="center" wrapText="1"/>
      <protection locked="0"/>
    </xf>
    <xf numFmtId="0" fontId="22" fillId="0" borderId="21" xfId="0" applyFont="1" applyBorder="1" applyAlignment="1">
      <alignment horizontal="left" vertical="center" wrapText="1"/>
    </xf>
    <xf numFmtId="3" fontId="11" fillId="0" borderId="106" xfId="0" applyNumberFormat="1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22" fillId="0" borderId="100" xfId="0" applyFont="1" applyBorder="1" applyAlignment="1" applyProtection="1">
      <alignment horizontal="left" vertical="center" wrapText="1"/>
      <protection locked="0"/>
    </xf>
    <xf numFmtId="0" fontId="22" fillId="0" borderId="82" xfId="0" applyFont="1" applyBorder="1" applyAlignment="1">
      <alignment horizontal="left" vertical="center" wrapText="1"/>
    </xf>
    <xf numFmtId="3" fontId="11" fillId="0" borderId="100" xfId="0" applyNumberFormat="1" applyFont="1" applyBorder="1" applyAlignment="1" applyProtection="1">
      <alignment horizontal="center" vertical="center"/>
      <protection hidden="1"/>
    </xf>
    <xf numFmtId="0" fontId="3" fillId="0" borderId="83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168" xfId="0" applyFont="1" applyBorder="1" applyAlignment="1">
      <alignment horizontal="center" vertical="center"/>
    </xf>
    <xf numFmtId="0" fontId="22" fillId="0" borderId="38" xfId="0" applyFont="1" applyBorder="1" applyAlignment="1">
      <alignment horizontal="left" vertical="center" wrapText="1"/>
    </xf>
    <xf numFmtId="0" fontId="9" fillId="0" borderId="178" xfId="0" applyFont="1" applyBorder="1" applyAlignment="1" applyProtection="1">
      <alignment horizontal="left" vertical="center" wrapText="1"/>
      <protection locked="0"/>
    </xf>
    <xf numFmtId="0" fontId="12" fillId="0" borderId="128" xfId="0" applyFont="1" applyBorder="1" applyAlignment="1">
      <alignment horizontal="left" vertical="center" wrapText="1"/>
    </xf>
    <xf numFmtId="3" fontId="8" fillId="0" borderId="178" xfId="0" applyNumberFormat="1" applyFont="1" applyBorder="1" applyAlignment="1" applyProtection="1">
      <alignment horizontal="center" vertical="center"/>
      <protection hidden="1"/>
    </xf>
    <xf numFmtId="0" fontId="3" fillId="0" borderId="128" xfId="0" applyFont="1" applyBorder="1" applyAlignment="1">
      <alignment horizontal="center" vertical="center"/>
    </xf>
    <xf numFmtId="3" fontId="8" fillId="0" borderId="180" xfId="0" applyNumberFormat="1" applyFont="1" applyBorder="1" applyAlignment="1" applyProtection="1">
      <alignment horizontal="center" vertical="center"/>
      <protection hidden="1"/>
    </xf>
    <xf numFmtId="0" fontId="3" fillId="0" borderId="179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left" wrapText="1"/>
      <protection locked="0"/>
    </xf>
    <xf numFmtId="0" fontId="3" fillId="0" borderId="0" xfId="0" applyFont="1" applyBorder="1" applyAlignment="1">
      <alignment horizontal="left" wrapText="1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12" fillId="0" borderId="290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69" xfId="0" applyFont="1" applyBorder="1" applyAlignment="1">
      <alignment horizontal="center" vertical="center" wrapText="1"/>
    </xf>
    <xf numFmtId="0" fontId="9" fillId="0" borderId="120" xfId="0" applyFont="1" applyBorder="1" applyAlignment="1" applyProtection="1">
      <alignment horizontal="center" vertical="center" wrapText="1"/>
      <protection locked="0"/>
    </xf>
    <xf numFmtId="0" fontId="12" fillId="0" borderId="121" xfId="0" applyFont="1" applyBorder="1" applyAlignment="1">
      <alignment horizontal="center" vertical="center" wrapText="1"/>
    </xf>
    <xf numFmtId="0" fontId="12" fillId="0" borderId="87" xfId="0" applyFont="1" applyBorder="1" applyAlignment="1">
      <alignment horizontal="center" vertical="center" wrapText="1"/>
    </xf>
    <xf numFmtId="0" fontId="9" fillId="0" borderId="178" xfId="0" applyFont="1" applyBorder="1" applyAlignment="1" applyProtection="1">
      <alignment horizontal="center" vertical="center" wrapText="1"/>
      <protection locked="0"/>
    </xf>
    <xf numFmtId="0" fontId="9" fillId="0" borderId="180" xfId="0" applyFont="1" applyBorder="1" applyAlignment="1">
      <alignment horizontal="center" vertical="center" wrapText="1"/>
    </xf>
    <xf numFmtId="0" fontId="9" fillId="0" borderId="180" xfId="0" applyFont="1" applyBorder="1" applyAlignment="1" applyProtection="1">
      <alignment horizontal="center" vertical="center" wrapText="1"/>
      <protection locked="0"/>
    </xf>
    <xf numFmtId="0" fontId="9" fillId="0" borderId="179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8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3" fontId="8" fillId="0" borderId="46" xfId="0" applyNumberFormat="1" applyFont="1" applyBorder="1" applyAlignment="1" applyProtection="1">
      <alignment horizontal="center" vertical="center"/>
      <protection hidden="1"/>
    </xf>
    <xf numFmtId="3" fontId="8" fillId="0" borderId="47" xfId="0" applyNumberFormat="1" applyFont="1" applyBorder="1" applyAlignment="1" applyProtection="1">
      <alignment horizontal="center" vertical="center"/>
      <protection hidden="1"/>
    </xf>
    <xf numFmtId="3" fontId="8" fillId="0" borderId="179" xfId="0" applyNumberFormat="1" applyFont="1" applyBorder="1" applyAlignment="1" applyProtection="1">
      <alignment horizontal="center" vertical="center"/>
      <protection hidden="1"/>
    </xf>
    <xf numFmtId="0" fontId="22" fillId="0" borderId="105" xfId="0" applyFont="1" applyBorder="1" applyAlignment="1" applyProtection="1">
      <alignment horizontal="left" vertical="center" wrapText="1"/>
      <protection locked="0"/>
    </xf>
    <xf numFmtId="0" fontId="22" fillId="0" borderId="78" xfId="0" applyFont="1" applyBorder="1" applyAlignment="1" applyProtection="1">
      <alignment horizontal="left" vertical="center" wrapText="1"/>
      <protection locked="0"/>
    </xf>
    <xf numFmtId="3" fontId="11" fillId="0" borderId="105" xfId="0" applyNumberFormat="1" applyFont="1" applyBorder="1" applyAlignment="1" applyProtection="1">
      <alignment horizontal="center" vertical="center"/>
      <protection hidden="1"/>
    </xf>
    <xf numFmtId="0" fontId="3" fillId="0" borderId="78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11" fillId="0" borderId="18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7" fillId="0" borderId="0" xfId="0" applyFont="1" applyAlignment="1" applyProtection="1">
      <alignment vertical="top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left" vertical="center"/>
    </xf>
    <xf numFmtId="0" fontId="3" fillId="0" borderId="121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127" xfId="0" applyFont="1" applyBorder="1" applyAlignment="1">
      <alignment horizontal="center" vertical="center" wrapText="1"/>
    </xf>
    <xf numFmtId="0" fontId="9" fillId="0" borderId="128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>
      <alignment horizontal="center" vertical="center" wrapText="1"/>
    </xf>
    <xf numFmtId="3" fontId="11" fillId="0" borderId="37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1" fillId="0" borderId="35" xfId="0" applyNumberFormat="1" applyFont="1" applyBorder="1" applyAlignment="1">
      <alignment horizontal="center" vertical="center"/>
    </xf>
    <xf numFmtId="3" fontId="11" fillId="0" borderId="36" xfId="0" applyNumberFormat="1" applyFont="1" applyBorder="1" applyAlignment="1">
      <alignment horizontal="center" vertical="center"/>
    </xf>
    <xf numFmtId="0" fontId="7" fillId="0" borderId="105" xfId="0" applyFont="1" applyBorder="1" applyAlignment="1" applyProtection="1">
      <alignment horizontal="left" vertical="center" wrapText="1"/>
      <protection locked="0"/>
    </xf>
    <xf numFmtId="0" fontId="7" fillId="0" borderId="35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84" xfId="0" applyFont="1" applyBorder="1" applyAlignment="1" applyProtection="1">
      <alignment horizontal="left" vertical="center" wrapText="1"/>
      <protection locked="0"/>
    </xf>
    <xf numFmtId="0" fontId="3" fillId="0" borderId="72" xfId="0" applyFont="1" applyBorder="1" applyAlignment="1" applyProtection="1">
      <alignment horizontal="left" vertical="center" wrapText="1"/>
      <protection locked="0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0" fontId="7" fillId="0" borderId="104" xfId="0" applyFont="1" applyBorder="1" applyAlignment="1" applyProtection="1">
      <alignment horizontal="center" vertical="center" wrapText="1"/>
      <protection locked="0"/>
    </xf>
    <xf numFmtId="0" fontId="7" fillId="0" borderId="74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3" fillId="0" borderId="52" xfId="0" applyFont="1" applyBorder="1" applyAlignment="1" applyProtection="1">
      <alignment horizontal="left" vertical="center" wrapText="1"/>
      <protection locked="0"/>
    </xf>
    <xf numFmtId="0" fontId="3" fillId="0" borderId="114" xfId="0" applyFont="1" applyBorder="1" applyAlignment="1" applyProtection="1">
      <alignment horizontal="left" vertical="center" wrapText="1"/>
      <protection locked="0"/>
    </xf>
    <xf numFmtId="3" fontId="11" fillId="0" borderId="52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locked="0"/>
    </xf>
    <xf numFmtId="3" fontId="11" fillId="0" borderId="115" xfId="0" applyNumberFormat="1" applyFont="1" applyBorder="1" applyAlignment="1" applyProtection="1">
      <alignment horizontal="center" vertical="center"/>
      <protection locked="0"/>
    </xf>
    <xf numFmtId="3" fontId="11" fillId="0" borderId="114" xfId="0" applyNumberFormat="1" applyFont="1" applyBorder="1" applyAlignment="1" applyProtection="1">
      <alignment horizontal="center" vertical="center"/>
      <protection locked="0"/>
    </xf>
    <xf numFmtId="0" fontId="11" fillId="0" borderId="75" xfId="0" applyFont="1" applyBorder="1" applyAlignment="1" applyProtection="1">
      <alignment horizontal="left" vertical="center" indent="1"/>
      <protection locked="0"/>
    </xf>
    <xf numFmtId="0" fontId="11" fillId="0" borderId="77" xfId="0" applyFont="1" applyBorder="1" applyAlignment="1" applyProtection="1">
      <alignment horizontal="left" vertical="center" indent="1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1" fillId="0" borderId="77" xfId="0" applyNumberFormat="1" applyFont="1" applyBorder="1" applyAlignment="1" applyProtection="1">
      <alignment horizontal="center" vertical="center"/>
      <protection locked="0"/>
    </xf>
    <xf numFmtId="3" fontId="11" fillId="0" borderId="78" xfId="0" applyNumberFormat="1" applyFont="1" applyBorder="1" applyAlignment="1" applyProtection="1">
      <alignment horizontal="center" vertical="top"/>
      <protection hidden="1"/>
    </xf>
    <xf numFmtId="3" fontId="11" fillId="0" borderId="173" xfId="0" applyNumberFormat="1" applyFont="1" applyBorder="1" applyAlignment="1" applyProtection="1">
      <alignment horizontal="center" vertical="top"/>
      <protection hidden="1"/>
    </xf>
    <xf numFmtId="0" fontId="11" fillId="0" borderId="68" xfId="0" applyFont="1" applyBorder="1" applyAlignment="1" applyProtection="1">
      <alignment horizontal="left" vertical="center" indent="1"/>
      <protection locked="0"/>
    </xf>
    <xf numFmtId="0" fontId="11" fillId="0" borderId="59" xfId="0" applyFont="1" applyBorder="1" applyAlignment="1" applyProtection="1">
      <alignment horizontal="left" vertical="center" indent="1"/>
      <protection locked="0"/>
    </xf>
    <xf numFmtId="3" fontId="11" fillId="0" borderId="27" xfId="0" applyNumberFormat="1" applyFont="1" applyBorder="1" applyAlignment="1" applyProtection="1">
      <alignment horizontal="center" vertical="center"/>
      <protection locked="0"/>
    </xf>
    <xf numFmtId="3" fontId="11" fillId="0" borderId="59" xfId="0" applyNumberFormat="1" applyFont="1" applyBorder="1" applyAlignment="1" applyProtection="1">
      <alignment horizontal="center" vertical="center"/>
      <protection locked="0"/>
    </xf>
    <xf numFmtId="3" fontId="11" fillId="0" borderId="88" xfId="0" applyNumberFormat="1" applyFont="1" applyBorder="1" applyAlignment="1" applyProtection="1">
      <alignment horizontal="center" vertical="top"/>
      <protection hidden="1"/>
    </xf>
    <xf numFmtId="3" fontId="11" fillId="0" borderId="174" xfId="0" applyNumberFormat="1" applyFont="1" applyBorder="1" applyAlignment="1" applyProtection="1">
      <alignment horizontal="center" vertical="top"/>
      <protection hidden="1"/>
    </xf>
    <xf numFmtId="0" fontId="11" fillId="0" borderId="96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3" fontId="11" fillId="0" borderId="119" xfId="0" applyNumberFormat="1" applyFont="1" applyBorder="1" applyAlignment="1" applyProtection="1">
      <alignment horizontal="center" vertical="top"/>
      <protection hidden="1"/>
    </xf>
    <xf numFmtId="3" fontId="11" fillId="0" borderId="132" xfId="0" applyNumberFormat="1" applyFont="1" applyBorder="1" applyAlignment="1" applyProtection="1">
      <alignment horizontal="center" vertical="top"/>
      <protection hidden="1"/>
    </xf>
    <xf numFmtId="0" fontId="7" fillId="0" borderId="171" xfId="0" applyFont="1" applyBorder="1" applyAlignment="1" applyProtection="1">
      <alignment horizontal="left" vertical="center" wrapText="1"/>
      <protection locked="0"/>
    </xf>
    <xf numFmtId="0" fontId="7" fillId="0" borderId="31" xfId="0" applyFont="1" applyBorder="1" applyAlignment="1" applyProtection="1">
      <alignment horizontal="left" vertical="center" wrapText="1"/>
      <protection locked="0"/>
    </xf>
    <xf numFmtId="3" fontId="8" fillId="0" borderId="31" xfId="0" applyNumberFormat="1" applyFont="1" applyBorder="1" applyAlignment="1" applyProtection="1">
      <alignment horizontal="center" vertical="center"/>
      <protection hidden="1"/>
    </xf>
    <xf numFmtId="3" fontId="8" fillId="0" borderId="84" xfId="0" applyNumberFormat="1" applyFont="1" applyBorder="1" applyAlignment="1" applyProtection="1">
      <alignment horizontal="center" vertical="center"/>
      <protection hidden="1"/>
    </xf>
    <xf numFmtId="3" fontId="8" fillId="0" borderId="32" xfId="0" applyNumberFormat="1" applyFont="1" applyBorder="1" applyAlignment="1" applyProtection="1">
      <alignment horizontal="center" vertical="center"/>
      <protection hidden="1"/>
    </xf>
    <xf numFmtId="3" fontId="8" fillId="0" borderId="172" xfId="0" applyNumberFormat="1" applyFont="1" applyBorder="1" applyAlignment="1" applyProtection="1">
      <alignment horizontal="center" vertical="center"/>
      <protection hidden="1"/>
    </xf>
    <xf numFmtId="3" fontId="11" fillId="0" borderId="34" xfId="0" applyNumberFormat="1" applyFont="1" applyBorder="1" applyAlignment="1" applyProtection="1">
      <alignment horizontal="center" vertical="center" wrapText="1"/>
      <protection locked="0"/>
    </xf>
    <xf numFmtId="3" fontId="11" fillId="0" borderId="77" xfId="0" applyNumberFormat="1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center" vertical="top"/>
      <protection hidden="1"/>
    </xf>
    <xf numFmtId="3" fontId="11" fillId="0" borderId="167" xfId="0" applyNumberFormat="1" applyFont="1" applyBorder="1" applyAlignment="1" applyProtection="1">
      <alignment horizontal="center" vertical="top"/>
      <protection hidden="1"/>
    </xf>
    <xf numFmtId="0" fontId="29" fillId="0" borderId="0" xfId="0" applyFont="1" applyAlignment="1" applyProtection="1">
      <alignment horizontal="left" vertical="center"/>
      <protection locked="0"/>
    </xf>
    <xf numFmtId="0" fontId="7" fillId="0" borderId="107" xfId="0" applyFont="1" applyBorder="1" applyAlignment="1" applyProtection="1">
      <alignment horizontal="center" vertical="center"/>
      <protection locked="0"/>
    </xf>
    <xf numFmtId="0" fontId="7" fillId="0" borderId="108" xfId="0" applyFont="1" applyBorder="1" applyAlignment="1" applyProtection="1">
      <alignment horizontal="center" vertical="center"/>
      <protection locked="0"/>
    </xf>
    <xf numFmtId="0" fontId="7" fillId="0" borderId="109" xfId="0" applyFont="1" applyBorder="1" applyAlignment="1" applyProtection="1">
      <alignment horizontal="center" vertical="center"/>
      <protection locked="0"/>
    </xf>
    <xf numFmtId="0" fontId="7" fillId="0" borderId="175" xfId="0" applyFont="1" applyBorder="1" applyAlignment="1" applyProtection="1">
      <alignment horizontal="center" vertical="center"/>
      <protection locked="0"/>
    </xf>
    <xf numFmtId="0" fontId="7" fillId="0" borderId="176" xfId="0" applyFont="1" applyBorder="1" applyAlignment="1" applyProtection="1">
      <alignment horizontal="center" vertical="center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164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165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3" fontId="8" fillId="0" borderId="7" xfId="0" applyNumberFormat="1" applyFont="1" applyBorder="1" applyAlignment="1" applyProtection="1">
      <alignment horizontal="center" vertical="center"/>
      <protection hidden="1"/>
    </xf>
    <xf numFmtId="3" fontId="8" fillId="0" borderId="6" xfId="0" applyNumberFormat="1" applyFont="1" applyBorder="1" applyAlignment="1" applyProtection="1">
      <alignment horizontal="center" vertical="center"/>
      <protection hidden="1"/>
    </xf>
    <xf numFmtId="3" fontId="8" fillId="0" borderId="8" xfId="0" applyNumberFormat="1" applyFont="1" applyBorder="1" applyAlignment="1" applyProtection="1">
      <alignment horizontal="center" vertical="center"/>
      <protection hidden="1"/>
    </xf>
    <xf numFmtId="0" fontId="11" fillId="0" borderId="44" xfId="0" applyFont="1" applyBorder="1" applyAlignment="1" applyProtection="1">
      <alignment horizontal="left" vertical="center" indent="1"/>
      <protection locked="0"/>
    </xf>
    <xf numFmtId="3" fontId="10" fillId="0" borderId="31" xfId="0" applyNumberFormat="1" applyFont="1" applyBorder="1" applyAlignment="1" applyProtection="1">
      <alignment horizontal="center" vertical="center"/>
      <protection hidden="1"/>
    </xf>
    <xf numFmtId="3" fontId="10" fillId="0" borderId="84" xfId="0" applyNumberFormat="1" applyFont="1" applyBorder="1" applyAlignment="1" applyProtection="1">
      <alignment horizontal="center" vertical="center"/>
      <protection hidden="1"/>
    </xf>
    <xf numFmtId="3" fontId="10" fillId="0" borderId="32" xfId="0" applyNumberFormat="1" applyFont="1" applyBorder="1" applyAlignment="1" applyProtection="1">
      <alignment horizontal="center" vertical="center"/>
      <protection hidden="1"/>
    </xf>
    <xf numFmtId="3" fontId="10" fillId="0" borderId="172" xfId="0" applyNumberFormat="1" applyFont="1" applyBorder="1" applyAlignment="1" applyProtection="1">
      <alignment horizontal="center" vertical="center"/>
      <protection hidden="1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1" fontId="11" fillId="0" borderId="106" xfId="0" applyNumberFormat="1" applyFont="1" applyBorder="1" applyAlignment="1" applyProtection="1">
      <alignment horizontal="center" vertical="center"/>
      <protection locked="0"/>
    </xf>
    <xf numFmtId="1" fontId="11" fillId="0" borderId="37" xfId="0" applyNumberFormat="1" applyFont="1" applyBorder="1" applyAlignment="1" applyProtection="1">
      <alignment horizontal="center" vertical="center"/>
      <protection locked="0"/>
    </xf>
    <xf numFmtId="0" fontId="11" fillId="0" borderId="79" xfId="0" applyFont="1" applyBorder="1" applyAlignment="1" applyProtection="1">
      <alignment horizontal="left" vertical="center" indent="1"/>
      <protection locked="0"/>
    </xf>
    <xf numFmtId="0" fontId="11" fillId="0" borderId="81" xfId="0" applyFont="1" applyBorder="1" applyAlignment="1" applyProtection="1">
      <alignment horizontal="left" vertical="center" indent="1"/>
      <protection locked="0"/>
    </xf>
    <xf numFmtId="3" fontId="11" fillId="0" borderId="99" xfId="0" applyNumberFormat="1" applyFont="1" applyBorder="1" applyAlignment="1" applyProtection="1">
      <alignment horizontal="center" vertical="center"/>
      <protection locked="0"/>
    </xf>
    <xf numFmtId="3" fontId="11" fillId="0" borderId="81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top"/>
      <protection hidden="1"/>
    </xf>
    <xf numFmtId="3" fontId="11" fillId="0" borderId="169" xfId="0" applyNumberFormat="1" applyFont="1" applyBorder="1" applyAlignment="1" applyProtection="1">
      <alignment horizontal="center" vertical="top"/>
      <protection hidden="1"/>
    </xf>
    <xf numFmtId="3" fontId="11" fillId="0" borderId="106" xfId="0" applyNumberFormat="1" applyFont="1" applyBorder="1" applyAlignment="1" applyProtection="1">
      <alignment horizontal="center" vertical="center" wrapText="1"/>
      <protection locked="0"/>
    </xf>
    <xf numFmtId="3" fontId="11" fillId="0" borderId="37" xfId="0" applyNumberFormat="1" applyFont="1" applyBorder="1" applyAlignment="1" applyProtection="1">
      <alignment horizontal="center" vertical="center" wrapText="1"/>
      <protection locked="0"/>
    </xf>
    <xf numFmtId="3" fontId="8" fillId="0" borderId="5" xfId="0" applyNumberFormat="1" applyFont="1" applyBorder="1" applyAlignment="1" applyProtection="1">
      <alignment horizontal="center" vertical="center"/>
      <protection hidden="1"/>
    </xf>
    <xf numFmtId="0" fontId="7" fillId="0" borderId="60" xfId="0" applyFont="1" applyBorder="1" applyAlignment="1" applyProtection="1">
      <alignment horizontal="center" vertical="center"/>
      <protection locked="0"/>
    </xf>
    <xf numFmtId="0" fontId="7" fillId="0" borderId="61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3" fillId="0" borderId="131" xfId="0" applyFont="1" applyBorder="1" applyAlignment="1" applyProtection="1">
      <alignment horizontal="left" vertical="center"/>
      <protection locked="0"/>
    </xf>
    <xf numFmtId="0" fontId="3" fillId="0" borderId="39" xfId="0" applyFont="1" applyBorder="1" applyAlignment="1" applyProtection="1">
      <alignment horizontal="left" vertical="center"/>
      <protection locked="0"/>
    </xf>
    <xf numFmtId="3" fontId="11" fillId="0" borderId="132" xfId="0" applyNumberFormat="1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left" vertical="center"/>
      <protection locked="0"/>
    </xf>
    <xf numFmtId="0" fontId="7" fillId="0" borderId="26" xfId="0" applyFont="1" applyBorder="1" applyAlignment="1" applyProtection="1">
      <alignment horizontal="left" vertical="center"/>
      <protection locked="0"/>
    </xf>
    <xf numFmtId="3" fontId="8" fillId="0" borderId="26" xfId="0" applyNumberFormat="1" applyFont="1" applyBorder="1" applyAlignment="1" applyProtection="1">
      <alignment horizontal="center" vertical="center"/>
      <protection hidden="1"/>
    </xf>
    <xf numFmtId="3" fontId="8" fillId="0" borderId="133" xfId="0" applyNumberFormat="1" applyFont="1" applyBorder="1" applyAlignment="1" applyProtection="1">
      <alignment horizontal="center" vertical="center"/>
      <protection hidden="1"/>
    </xf>
    <xf numFmtId="0" fontId="7" fillId="0" borderId="50" xfId="0" applyFont="1" applyBorder="1" applyAlignment="1" applyProtection="1">
      <alignment horizontal="left" vertical="center"/>
      <protection locked="0"/>
    </xf>
    <xf numFmtId="0" fontId="7" fillId="0" borderId="51" xfId="0" applyFont="1" applyBorder="1" applyAlignment="1" applyProtection="1">
      <alignment horizontal="left" vertical="center"/>
      <protection locked="0"/>
    </xf>
    <xf numFmtId="3" fontId="8" fillId="0" borderId="52" xfId="0" applyNumberFormat="1" applyFont="1" applyBorder="1" applyAlignment="1" applyProtection="1">
      <alignment horizontal="center" vertical="center"/>
      <protection locked="0"/>
    </xf>
    <xf numFmtId="3" fontId="8" fillId="0" borderId="53" xfId="0" applyNumberFormat="1" applyFont="1" applyBorder="1" applyAlignment="1" applyProtection="1">
      <alignment horizontal="center" vertical="center"/>
      <protection locked="0"/>
    </xf>
    <xf numFmtId="3" fontId="8" fillId="0" borderId="54" xfId="0" applyNumberFormat="1" applyFont="1" applyBorder="1" applyAlignment="1" applyProtection="1">
      <alignment horizontal="center" vertical="center"/>
      <protection locked="0"/>
    </xf>
    <xf numFmtId="0" fontId="7" fillId="0" borderId="131" xfId="0" applyFont="1" applyBorder="1" applyAlignment="1" applyProtection="1">
      <alignment horizontal="left" vertical="center"/>
      <protection locked="0"/>
    </xf>
    <xf numFmtId="0" fontId="7" fillId="0" borderId="39" xfId="0" applyFont="1" applyBorder="1" applyAlignment="1" applyProtection="1">
      <alignment horizontal="left" vertical="center"/>
      <protection locked="0"/>
    </xf>
    <xf numFmtId="3" fontId="13" fillId="0" borderId="39" xfId="0" applyNumberFormat="1" applyFont="1" applyBorder="1" applyAlignment="1" applyProtection="1">
      <alignment horizontal="center" vertical="center" wrapText="1"/>
      <protection locked="0"/>
    </xf>
    <xf numFmtId="3" fontId="13" fillId="0" borderId="132" xfId="0" applyNumberFormat="1" applyFont="1" applyBorder="1" applyAlignment="1" applyProtection="1">
      <alignment horizontal="center" vertical="center" wrapText="1"/>
      <protection locked="0"/>
    </xf>
    <xf numFmtId="0" fontId="3" fillId="0" borderId="162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11" fillId="0" borderId="163" xfId="0" applyNumberFormat="1" applyFont="1" applyBorder="1" applyAlignment="1" applyProtection="1">
      <alignment horizontal="center" vertical="center"/>
      <protection locked="0"/>
    </xf>
    <xf numFmtId="0" fontId="13" fillId="0" borderId="126" xfId="0" applyFont="1" applyBorder="1" applyAlignment="1" applyProtection="1">
      <alignment horizontal="center" vertical="center" wrapText="1"/>
      <protection locked="0"/>
    </xf>
    <xf numFmtId="0" fontId="13" fillId="0" borderId="127" xfId="0" applyFont="1" applyBorder="1" applyAlignment="1" applyProtection="1">
      <alignment horizontal="center" vertical="center" wrapText="1"/>
      <protection locked="0"/>
    </xf>
    <xf numFmtId="3" fontId="13" fillId="0" borderId="47" xfId="0" applyNumberFormat="1" applyFont="1" applyBorder="1" applyAlignment="1" applyProtection="1">
      <alignment horizontal="center" vertical="center" wrapText="1"/>
      <protection locked="0"/>
    </xf>
    <xf numFmtId="3" fontId="13" fillId="0" borderId="127" xfId="0" applyNumberFormat="1" applyFont="1" applyBorder="1" applyAlignment="1" applyProtection="1">
      <alignment horizontal="center" vertical="center" wrapText="1"/>
      <protection locked="0"/>
    </xf>
    <xf numFmtId="3" fontId="13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244" xfId="0" applyNumberFormat="1" applyFont="1" applyBorder="1" applyAlignment="1" applyProtection="1">
      <alignment horizontal="center" vertical="center"/>
      <protection locked="0"/>
    </xf>
    <xf numFmtId="0" fontId="11" fillId="0" borderId="224" xfId="0" applyFont="1" applyBorder="1" applyAlignment="1" applyProtection="1">
      <alignment horizontal="left" vertical="center" wrapText="1" indent="1"/>
      <protection locked="0"/>
    </xf>
    <xf numFmtId="0" fontId="11" fillId="0" borderId="225" xfId="0" applyFont="1" applyBorder="1" applyAlignment="1" applyProtection="1">
      <alignment horizontal="left" vertical="center" wrapText="1" indent="1"/>
      <protection locked="0"/>
    </xf>
    <xf numFmtId="3" fontId="11" fillId="0" borderId="224" xfId="0" applyNumberFormat="1" applyFont="1" applyBorder="1" applyAlignment="1" applyProtection="1">
      <alignment horizontal="center" vertical="center"/>
      <protection locked="0"/>
    </xf>
    <xf numFmtId="0" fontId="11" fillId="0" borderId="144" xfId="0" applyFont="1" applyBorder="1" applyAlignment="1" applyProtection="1">
      <alignment horizontal="left" vertical="center" wrapText="1" indent="1"/>
      <protection locked="0"/>
    </xf>
    <xf numFmtId="0" fontId="11" fillId="0" borderId="145" xfId="0" applyFont="1" applyBorder="1" applyAlignment="1" applyProtection="1">
      <alignment horizontal="left" vertical="center" wrapText="1" indent="1"/>
      <protection locked="0"/>
    </xf>
    <xf numFmtId="3" fontId="11" fillId="0" borderId="145" xfId="0" applyNumberFormat="1" applyFont="1" applyBorder="1" applyAlignment="1" applyProtection="1">
      <alignment horizontal="center" vertical="center"/>
      <protection locked="0"/>
    </xf>
    <xf numFmtId="3" fontId="11" fillId="0" borderId="146" xfId="0" applyNumberFormat="1" applyFont="1" applyBorder="1" applyAlignment="1" applyProtection="1">
      <alignment horizontal="center" vertical="center"/>
      <protection locked="0"/>
    </xf>
    <xf numFmtId="3" fontId="11" fillId="0" borderId="300" xfId="0" applyNumberFormat="1" applyFont="1" applyBorder="1" applyAlignment="1" applyProtection="1">
      <alignment horizontal="center" vertical="center"/>
      <protection locked="0"/>
    </xf>
    <xf numFmtId="3" fontId="11" fillId="0" borderId="301" xfId="0" applyNumberFormat="1" applyFont="1" applyBorder="1" applyAlignment="1" applyProtection="1">
      <alignment horizontal="center" vertical="center"/>
      <protection locked="0"/>
    </xf>
    <xf numFmtId="0" fontId="7" fillId="0" borderId="134" xfId="0" applyFont="1" applyBorder="1" applyAlignment="1" applyProtection="1">
      <alignment vertical="center" wrapText="1"/>
      <protection locked="0"/>
    </xf>
    <xf numFmtId="0" fontId="7" fillId="0" borderId="135" xfId="0" applyFont="1" applyBorder="1" applyAlignment="1" applyProtection="1">
      <alignment vertical="center" wrapText="1"/>
      <protection locked="0"/>
    </xf>
    <xf numFmtId="3" fontId="8" fillId="0" borderId="135" xfId="0" applyNumberFormat="1" applyFont="1" applyBorder="1" applyAlignment="1" applyProtection="1">
      <alignment horizontal="right" vertical="center" indent="3"/>
      <protection hidden="1"/>
    </xf>
    <xf numFmtId="3" fontId="8" fillId="0" borderId="136" xfId="0" applyNumberFormat="1" applyFont="1" applyBorder="1" applyAlignment="1" applyProtection="1">
      <alignment horizontal="right" vertical="center" indent="3"/>
      <protection hidden="1"/>
    </xf>
    <xf numFmtId="3" fontId="8" fillId="0" borderId="307" xfId="0" applyNumberFormat="1" applyFont="1" applyBorder="1" applyAlignment="1" applyProtection="1">
      <alignment horizontal="right" vertical="center" indent="3"/>
      <protection hidden="1"/>
    </xf>
    <xf numFmtId="3" fontId="8" fillId="0" borderId="308" xfId="0" applyNumberFormat="1" applyFont="1" applyBorder="1" applyAlignment="1" applyProtection="1">
      <alignment horizontal="right" vertical="center" indent="3"/>
      <protection hidden="1"/>
    </xf>
    <xf numFmtId="0" fontId="11" fillId="0" borderId="151" xfId="0" applyFont="1" applyBorder="1" applyAlignment="1" applyProtection="1">
      <alignment horizontal="left" vertical="center" wrapText="1" indent="1"/>
      <protection locked="0"/>
    </xf>
    <xf numFmtId="3" fontId="11" fillId="0" borderId="240" xfId="0" applyNumberFormat="1" applyFont="1" applyBorder="1" applyAlignment="1" applyProtection="1">
      <alignment horizontal="center" vertical="center"/>
      <protection locked="0"/>
    </xf>
    <xf numFmtId="0" fontId="7" fillId="0" borderId="286" xfId="0" applyFont="1" applyBorder="1" applyAlignment="1" applyProtection="1">
      <alignment vertical="center" wrapText="1"/>
      <protection locked="0"/>
    </xf>
    <xf numFmtId="0" fontId="7" fillId="0" borderId="287" xfId="0" applyFont="1" applyBorder="1" applyAlignment="1" applyProtection="1">
      <alignment vertical="center" wrapText="1"/>
      <protection locked="0"/>
    </xf>
    <xf numFmtId="3" fontId="8" fillId="0" borderId="287" xfId="0" applyNumberFormat="1" applyFont="1" applyBorder="1" applyAlignment="1" applyProtection="1">
      <alignment horizontal="right" vertical="center" indent="3"/>
      <protection hidden="1"/>
    </xf>
    <xf numFmtId="3" fontId="8" fillId="0" borderId="209" xfId="0" applyNumberFormat="1" applyFont="1" applyBorder="1" applyAlignment="1" applyProtection="1">
      <alignment horizontal="right" vertical="center" indent="3"/>
      <protection hidden="1"/>
    </xf>
    <xf numFmtId="3" fontId="8" fillId="0" borderId="304" xfId="0" applyNumberFormat="1" applyFont="1" applyBorder="1" applyAlignment="1" applyProtection="1">
      <alignment horizontal="right" vertical="center" indent="3"/>
      <protection hidden="1"/>
    </xf>
    <xf numFmtId="3" fontId="8" fillId="0" borderId="305" xfId="0" applyNumberFormat="1" applyFont="1" applyBorder="1" applyAlignment="1" applyProtection="1">
      <alignment horizontal="right" vertical="center" indent="3"/>
      <protection hidden="1"/>
    </xf>
    <xf numFmtId="3" fontId="8" fillId="0" borderId="306" xfId="0" applyNumberFormat="1" applyFont="1" applyBorder="1" applyAlignment="1" applyProtection="1">
      <alignment horizontal="right" vertical="center" indent="3"/>
      <protection hidden="1"/>
    </xf>
    <xf numFmtId="0" fontId="11" fillId="0" borderId="300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0" fontId="7" fillId="0" borderId="302" xfId="0" applyFont="1" applyBorder="1" applyAlignment="1" applyProtection="1">
      <alignment vertical="center" wrapText="1"/>
      <protection locked="0"/>
    </xf>
    <xf numFmtId="0" fontId="7" fillId="0" borderId="148" xfId="0" applyFont="1" applyBorder="1" applyAlignment="1" applyProtection="1">
      <alignment vertical="center" wrapText="1"/>
      <protection locked="0"/>
    </xf>
    <xf numFmtId="3" fontId="8" fillId="0" borderId="148" xfId="0" applyNumberFormat="1" applyFont="1" applyBorder="1" applyAlignment="1" applyProtection="1">
      <alignment horizontal="center" vertical="center"/>
      <protection hidden="1"/>
    </xf>
    <xf numFmtId="3" fontId="8" fillId="0" borderId="149" xfId="0" applyNumberFormat="1" applyFont="1" applyBorder="1" applyAlignment="1" applyProtection="1">
      <alignment horizontal="center" vertical="center"/>
      <protection hidden="1"/>
    </xf>
    <xf numFmtId="3" fontId="8" fillId="0" borderId="150" xfId="0" applyNumberFormat="1" applyFont="1" applyBorder="1" applyAlignment="1" applyProtection="1">
      <alignment horizontal="center" vertical="center"/>
      <protection hidden="1"/>
    </xf>
    <xf numFmtId="3" fontId="8" fillId="0" borderId="303" xfId="0" applyNumberFormat="1" applyFont="1" applyBorder="1" applyAlignment="1" applyProtection="1">
      <alignment horizontal="center" vertical="center"/>
      <protection hidden="1"/>
    </xf>
    <xf numFmtId="0" fontId="11" fillId="0" borderId="34" xfId="0" applyFont="1" applyBorder="1" applyAlignment="1" applyProtection="1">
      <alignment horizontal="left" vertical="center" wrapText="1" indent="1"/>
      <protection locked="0"/>
    </xf>
    <xf numFmtId="0" fontId="11" fillId="0" borderId="77" xfId="0" applyFont="1" applyBorder="1" applyAlignment="1" applyProtection="1">
      <alignment horizontal="left" vertical="center" wrapText="1" indent="1"/>
      <protection locked="0"/>
    </xf>
    <xf numFmtId="0" fontId="11" fillId="0" borderId="142" xfId="0" applyFont="1" applyBorder="1" applyAlignment="1" applyProtection="1">
      <alignment horizontal="left" vertical="center" wrapText="1" indent="1"/>
      <protection locked="0"/>
    </xf>
    <xf numFmtId="3" fontId="11" fillId="0" borderId="21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140" xfId="0" applyFont="1" applyBorder="1" applyAlignment="1" applyProtection="1">
      <alignment horizontal="left" vertical="center" wrapText="1" indent="1"/>
      <protection locked="0"/>
    </xf>
    <xf numFmtId="3" fontId="11" fillId="0" borderId="10" xfId="0" applyNumberFormat="1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7" fillId="0" borderId="295" xfId="0" applyFont="1" applyBorder="1" applyAlignment="1" applyProtection="1">
      <alignment horizontal="center" vertical="center" wrapText="1"/>
      <protection locked="0"/>
    </xf>
    <xf numFmtId="0" fontId="7" fillId="0" borderId="296" xfId="0" applyFont="1" applyBorder="1" applyAlignment="1" applyProtection="1">
      <alignment horizontal="center" vertical="center" wrapText="1"/>
      <protection locked="0"/>
    </xf>
    <xf numFmtId="3" fontId="7" fillId="0" borderId="296" xfId="0" applyNumberFormat="1" applyFont="1" applyBorder="1" applyAlignment="1" applyProtection="1">
      <alignment horizontal="center" vertical="center" wrapText="1"/>
      <protection locked="0"/>
    </xf>
    <xf numFmtId="3" fontId="7" fillId="0" borderId="297" xfId="0" applyNumberFormat="1" applyFont="1" applyBorder="1" applyAlignment="1" applyProtection="1">
      <alignment horizontal="center" vertical="center" wrapText="1"/>
      <protection locked="0"/>
    </xf>
    <xf numFmtId="3" fontId="7" fillId="0" borderId="298" xfId="0" applyNumberFormat="1" applyFont="1" applyBorder="1" applyAlignment="1" applyProtection="1">
      <alignment horizontal="center" vertical="center" wrapText="1"/>
      <protection locked="0"/>
    </xf>
    <xf numFmtId="3" fontId="7" fillId="0" borderId="299" xfId="0" applyNumberFormat="1" applyFont="1" applyBorder="1" applyAlignment="1" applyProtection="1">
      <alignment horizontal="center" vertical="center" wrapText="1"/>
      <protection locked="0"/>
    </xf>
    <xf numFmtId="0" fontId="7" fillId="0" borderId="222" xfId="0" applyFont="1" applyBorder="1" applyAlignment="1" applyProtection="1">
      <alignment vertical="center" wrapText="1"/>
      <protection locked="0"/>
    </xf>
    <xf numFmtId="0" fontId="7" fillId="0" borderId="137" xfId="0" applyFont="1" applyBorder="1" applyAlignment="1" applyProtection="1">
      <alignment vertical="center" wrapText="1"/>
      <protection locked="0"/>
    </xf>
    <xf numFmtId="3" fontId="8" fillId="0" borderId="137" xfId="0" applyNumberFormat="1" applyFont="1" applyBorder="1" applyAlignment="1" applyProtection="1">
      <alignment horizontal="right" vertical="center" indent="3"/>
      <protection hidden="1"/>
    </xf>
    <xf numFmtId="3" fontId="8" fillId="0" borderId="138" xfId="0" applyNumberFormat="1" applyFont="1" applyBorder="1" applyAlignment="1" applyProtection="1">
      <alignment horizontal="right" vertical="center" indent="3"/>
      <protection hidden="1"/>
    </xf>
    <xf numFmtId="3" fontId="8" fillId="0" borderId="139" xfId="0" applyNumberFormat="1" applyFont="1" applyBorder="1" applyAlignment="1" applyProtection="1">
      <alignment horizontal="right" vertical="center" indent="3"/>
      <protection hidden="1"/>
    </xf>
    <xf numFmtId="3" fontId="8" fillId="0" borderId="223" xfId="0" applyNumberFormat="1" applyFont="1" applyBorder="1" applyAlignment="1" applyProtection="1">
      <alignment horizontal="right" vertical="center" indent="3"/>
      <protection hidden="1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7" fillId="0" borderId="216" xfId="0" applyFont="1" applyBorder="1" applyAlignment="1" applyProtection="1">
      <alignment horizontal="left" vertical="center" wrapText="1"/>
      <protection locked="0"/>
    </xf>
    <xf numFmtId="3" fontId="8" fillId="0" borderId="216" xfId="0" applyNumberFormat="1" applyFont="1" applyBorder="1" applyAlignment="1" applyProtection="1">
      <alignment horizontal="center"/>
      <protection hidden="1"/>
    </xf>
    <xf numFmtId="3" fontId="8" fillId="0" borderId="197" xfId="0" applyNumberFormat="1" applyFont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left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wrapText="1"/>
      <protection locked="0"/>
    </xf>
    <xf numFmtId="0" fontId="7" fillId="0" borderId="121" xfId="0" applyFont="1" applyBorder="1" applyAlignment="1" applyProtection="1">
      <alignment horizontal="center" vertical="center" wrapText="1"/>
      <protection locked="0"/>
    </xf>
    <xf numFmtId="0" fontId="7" fillId="0" borderId="87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left" wrapText="1"/>
      <protection locked="0"/>
    </xf>
    <xf numFmtId="0" fontId="3" fillId="0" borderId="43" xfId="0" applyFont="1" applyBorder="1" applyAlignment="1" applyProtection="1">
      <alignment horizontal="left" wrapText="1"/>
      <protection locked="0"/>
    </xf>
    <xf numFmtId="0" fontId="3" fillId="0" borderId="44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84" xfId="0" applyFont="1" applyBorder="1" applyAlignment="1" applyProtection="1">
      <alignment horizontal="left" wrapText="1"/>
      <protection locked="0"/>
    </xf>
    <xf numFmtId="0" fontId="7" fillId="0" borderId="72" xfId="0" applyFont="1" applyBorder="1" applyAlignment="1" applyProtection="1">
      <alignment horizontal="left" wrapText="1"/>
      <protection locked="0"/>
    </xf>
    <xf numFmtId="0" fontId="3" fillId="0" borderId="13" xfId="0" applyFont="1" applyBorder="1" applyAlignment="1" applyProtection="1">
      <alignment horizontal="left" wrapText="1"/>
      <protection locked="0"/>
    </xf>
    <xf numFmtId="0" fontId="3" fillId="0" borderId="10" xfId="0" applyFont="1" applyBorder="1" applyAlignment="1" applyProtection="1">
      <alignment horizontal="left" wrapText="1"/>
      <protection locked="0"/>
    </xf>
    <xf numFmtId="0" fontId="3" fillId="0" borderId="11" xfId="0" applyFont="1" applyBorder="1" applyAlignment="1" applyProtection="1">
      <alignment horizontal="left" wrapText="1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24" fillId="0" borderId="106" xfId="0" applyFont="1" applyBorder="1" applyAlignment="1" applyProtection="1">
      <alignment horizontal="left" vertical="center"/>
      <protection locked="0"/>
    </xf>
    <xf numFmtId="0" fontId="24" fillId="0" borderId="37" xfId="0" applyFont="1" applyBorder="1" applyAlignment="1" applyProtection="1">
      <alignment horizontal="left" vertical="center"/>
      <protection locked="0"/>
    </xf>
    <xf numFmtId="3" fontId="24" fillId="0" borderId="37" xfId="0" applyNumberFormat="1" applyFont="1" applyBorder="1" applyAlignment="1" applyProtection="1">
      <alignment horizontal="center" vertical="center"/>
      <protection hidden="1"/>
    </xf>
    <xf numFmtId="3" fontId="24" fillId="0" borderId="38" xfId="0" applyNumberFormat="1" applyFont="1" applyBorder="1" applyAlignment="1" applyProtection="1">
      <alignment horizontal="center" vertical="center"/>
      <protection hidden="1"/>
    </xf>
    <xf numFmtId="0" fontId="24" fillId="0" borderId="118" xfId="0" applyFont="1" applyBorder="1" applyAlignment="1" applyProtection="1">
      <alignment horizontal="left" vertical="center"/>
      <protection locked="0"/>
    </xf>
    <xf numFmtId="0" fontId="24" fillId="0" borderId="41" xfId="0" applyFont="1" applyBorder="1" applyAlignment="1" applyProtection="1">
      <alignment horizontal="left" vertical="center"/>
      <protection locked="0"/>
    </xf>
    <xf numFmtId="3" fontId="24" fillId="0" borderId="41" xfId="0" applyNumberFormat="1" applyFont="1" applyBorder="1" applyAlignment="1" applyProtection="1">
      <alignment horizontal="center" vertical="center"/>
      <protection hidden="1"/>
    </xf>
    <xf numFmtId="3" fontId="24" fillId="0" borderId="119" xfId="0" applyNumberFormat="1" applyFont="1" applyBorder="1" applyAlignment="1" applyProtection="1">
      <alignment horizontal="center" vertical="center"/>
      <protection hidden="1"/>
    </xf>
    <xf numFmtId="0" fontId="24" fillId="0" borderId="105" xfId="0" applyFont="1" applyBorder="1" applyAlignment="1" applyProtection="1">
      <alignment horizontal="left" vertical="center" wrapText="1"/>
      <protection locked="0"/>
    </xf>
    <xf numFmtId="0" fontId="24" fillId="0" borderId="35" xfId="0" applyFont="1" applyBorder="1" applyAlignment="1" applyProtection="1">
      <alignment horizontal="left" vertical="center"/>
      <protection locked="0"/>
    </xf>
    <xf numFmtId="3" fontId="15" fillId="0" borderId="35" xfId="0" applyNumberFormat="1" applyFont="1" applyBorder="1" applyAlignment="1" applyProtection="1">
      <alignment horizontal="center" vertical="center" wrapText="1"/>
      <protection hidden="1"/>
    </xf>
    <xf numFmtId="3" fontId="15" fillId="0" borderId="35" xfId="0" applyNumberFormat="1" applyFont="1" applyBorder="1" applyAlignment="1" applyProtection="1">
      <alignment horizontal="center" vertical="center"/>
      <protection hidden="1"/>
    </xf>
    <xf numFmtId="3" fontId="24" fillId="0" borderId="35" xfId="0" applyNumberFormat="1" applyFont="1" applyBorder="1" applyAlignment="1" applyProtection="1">
      <alignment horizontal="center" vertical="center"/>
      <protection hidden="1"/>
    </xf>
    <xf numFmtId="3" fontId="24" fillId="0" borderId="36" xfId="0" applyNumberFormat="1" applyFont="1" applyBorder="1" applyAlignment="1" applyProtection="1">
      <alignment horizontal="center" vertical="center"/>
      <protection hidden="1"/>
    </xf>
    <xf numFmtId="0" fontId="24" fillId="0" borderId="106" xfId="0" applyFont="1" applyBorder="1" applyAlignment="1" applyProtection="1">
      <alignment horizontal="left" vertical="center" wrapText="1"/>
      <protection locked="0"/>
    </xf>
    <xf numFmtId="3" fontId="15" fillId="0" borderId="37" xfId="0" quotePrefix="1" applyNumberFormat="1" applyFont="1" applyBorder="1" applyAlignment="1" applyProtection="1">
      <alignment horizontal="center" vertical="center"/>
      <protection hidden="1"/>
    </xf>
    <xf numFmtId="3" fontId="15" fillId="0" borderId="37" xfId="0" applyNumberFormat="1" applyFont="1" applyBorder="1" applyAlignment="1" applyProtection="1">
      <alignment horizontal="center" vertical="center"/>
      <protection hidden="1"/>
    </xf>
    <xf numFmtId="0" fontId="9" fillId="0" borderId="71" xfId="0" applyFont="1" applyBorder="1" applyAlignment="1" applyProtection="1">
      <alignment horizontal="left"/>
      <protection locked="0"/>
    </xf>
    <xf numFmtId="0" fontId="9" fillId="0" borderId="84" xfId="0" applyFont="1" applyBorder="1" applyAlignment="1" applyProtection="1">
      <alignment horizontal="left"/>
      <protection locked="0"/>
    </xf>
    <xf numFmtId="0" fontId="9" fillId="0" borderId="72" xfId="0" applyFont="1" applyBorder="1" applyAlignment="1" applyProtection="1">
      <alignment horizontal="left"/>
      <protection locked="0"/>
    </xf>
    <xf numFmtId="3" fontId="10" fillId="0" borderId="85" xfId="0" applyNumberFormat="1" applyFont="1" applyBorder="1" applyAlignment="1" applyProtection="1">
      <alignment horizontal="center" vertical="center"/>
      <protection hidden="1"/>
    </xf>
    <xf numFmtId="3" fontId="10" fillId="0" borderId="73" xfId="0" applyNumberFormat="1" applyFont="1" applyBorder="1" applyAlignment="1" applyProtection="1">
      <alignment horizontal="center" vertical="center"/>
      <protection hidden="1"/>
    </xf>
    <xf numFmtId="3" fontId="10" fillId="0" borderId="97" xfId="0" applyNumberFormat="1" applyFont="1" applyBorder="1" applyAlignment="1" applyProtection="1">
      <alignment horizontal="center" vertical="center"/>
      <protection hidden="1"/>
    </xf>
    <xf numFmtId="0" fontId="28" fillId="0" borderId="31" xfId="0" applyFont="1" applyBorder="1" applyAlignment="1" applyProtection="1">
      <alignment horizontal="center" vertical="center"/>
      <protection locked="0"/>
    </xf>
    <xf numFmtId="0" fontId="28" fillId="0" borderId="84" xfId="0" applyFont="1" applyBorder="1" applyAlignment="1" applyProtection="1">
      <alignment horizontal="center" vertical="center"/>
      <protection locked="0"/>
    </xf>
    <xf numFmtId="0" fontId="28" fillId="0" borderId="85" xfId="0" applyFont="1" applyBorder="1" applyAlignment="1" applyProtection="1">
      <alignment horizontal="center" vertical="center"/>
      <protection locked="0"/>
    </xf>
    <xf numFmtId="3" fontId="28" fillId="0" borderId="73" xfId="0" applyNumberFormat="1" applyFont="1" applyBorder="1" applyAlignment="1" applyProtection="1">
      <alignment horizontal="center" vertical="center" wrapText="1"/>
      <protection hidden="1"/>
    </xf>
    <xf numFmtId="3" fontId="28" fillId="0" borderId="85" xfId="0" applyNumberFormat="1" applyFont="1" applyBorder="1" applyAlignment="1" applyProtection="1">
      <alignment horizontal="center" vertical="center"/>
      <protection hidden="1"/>
    </xf>
    <xf numFmtId="3" fontId="28" fillId="0" borderId="72" xfId="0" applyNumberFormat="1" applyFont="1" applyBorder="1" applyAlignment="1" applyProtection="1">
      <alignment horizontal="center" vertical="center"/>
      <protection hidden="1"/>
    </xf>
    <xf numFmtId="0" fontId="12" fillId="0" borderId="113" xfId="0" applyFont="1" applyBorder="1" applyAlignment="1" applyProtection="1">
      <alignment horizontal="left" vertical="center" wrapText="1"/>
      <protection locked="0"/>
    </xf>
    <xf numFmtId="0" fontId="12" fillId="0" borderId="53" xfId="0" applyFont="1" applyBorder="1" applyAlignment="1" applyProtection="1">
      <alignment horizontal="left" vertical="center"/>
      <protection locked="0"/>
    </xf>
    <xf numFmtId="0" fontId="12" fillId="0" borderId="114" xfId="0" applyFont="1" applyBorder="1" applyAlignment="1" applyProtection="1">
      <alignment horizontal="left" vertical="center"/>
      <protection locked="0"/>
    </xf>
    <xf numFmtId="3" fontId="15" fillId="0" borderId="52" xfId="0" applyNumberFormat="1" applyFont="1" applyBorder="1" applyAlignment="1" applyProtection="1">
      <alignment horizontal="center" vertical="center" wrapText="1"/>
      <protection locked="0"/>
    </xf>
    <xf numFmtId="3" fontId="24" fillId="0" borderId="115" xfId="0" applyNumberFormat="1" applyFont="1" applyBorder="1" applyAlignment="1" applyProtection="1">
      <alignment horizontal="center" vertical="center" wrapText="1"/>
      <protection locked="0"/>
    </xf>
    <xf numFmtId="3" fontId="25" fillId="0" borderId="52" xfId="0" applyNumberFormat="1" applyFont="1" applyBorder="1" applyAlignment="1" applyProtection="1">
      <alignment horizontal="center" vertical="center" wrapText="1"/>
      <protection locked="0"/>
    </xf>
    <xf numFmtId="3" fontId="26" fillId="0" borderId="115" xfId="0" applyNumberFormat="1" applyFont="1" applyBorder="1" applyAlignment="1" applyProtection="1">
      <alignment horizontal="center" vertical="center" wrapText="1"/>
      <protection locked="0"/>
    </xf>
    <xf numFmtId="3" fontId="27" fillId="0" borderId="116" xfId="0" applyNumberFormat="1" applyFont="1" applyBorder="1" applyAlignment="1" applyProtection="1">
      <alignment horizontal="center" vertical="center"/>
      <protection hidden="1"/>
    </xf>
    <xf numFmtId="3" fontId="27" fillId="0" borderId="53" xfId="0" applyNumberFormat="1" applyFont="1" applyBorder="1" applyAlignment="1" applyProtection="1">
      <alignment horizontal="center" vertical="center"/>
      <protection hidden="1"/>
    </xf>
    <xf numFmtId="3" fontId="27" fillId="0" borderId="54" xfId="0" applyNumberFormat="1" applyFont="1" applyBorder="1" applyAlignment="1" applyProtection="1">
      <alignment horizontal="center" vertical="center"/>
      <protection hidden="1"/>
    </xf>
    <xf numFmtId="0" fontId="12" fillId="0" borderId="96" xfId="0" applyFont="1" applyBorder="1" applyAlignment="1" applyProtection="1">
      <alignment horizontal="left" vertical="center" wrapText="1"/>
      <protection locked="0"/>
    </xf>
    <xf numFmtId="0" fontId="12" fillId="0" borderId="43" xfId="0" applyFont="1" applyBorder="1" applyAlignment="1" applyProtection="1">
      <alignment horizontal="left" vertical="center"/>
      <protection locked="0"/>
    </xf>
    <xf numFmtId="0" fontId="12" fillId="0" borderId="44" xfId="0" applyFont="1" applyBorder="1" applyAlignment="1" applyProtection="1">
      <alignment horizontal="left" vertical="center"/>
      <protection locked="0"/>
    </xf>
    <xf numFmtId="3" fontId="27" fillId="0" borderId="99" xfId="0" applyNumberFormat="1" applyFont="1" applyBorder="1" applyAlignment="1" applyProtection="1">
      <alignment horizontal="center" vertical="center"/>
      <protection locked="0"/>
    </xf>
    <xf numFmtId="3" fontId="27" fillId="0" borderId="81" xfId="0" applyNumberFormat="1" applyFont="1" applyBorder="1" applyAlignment="1" applyProtection="1">
      <alignment horizontal="center" vertical="center"/>
      <protection locked="0"/>
    </xf>
    <xf numFmtId="3" fontId="27" fillId="0" borderId="82" xfId="0" applyNumberFormat="1" applyFont="1" applyBorder="1" applyAlignment="1" applyProtection="1">
      <alignment horizontal="center" vertical="center"/>
      <protection hidden="1"/>
    </xf>
    <xf numFmtId="3" fontId="27" fillId="0" borderId="81" xfId="0" applyNumberFormat="1" applyFont="1" applyBorder="1" applyAlignment="1" applyProtection="1">
      <alignment horizontal="center" vertical="center"/>
      <protection hidden="1"/>
    </xf>
    <xf numFmtId="3" fontId="27" fillId="0" borderId="117" xfId="0" applyNumberFormat="1" applyFont="1" applyBorder="1" applyAlignment="1" applyProtection="1">
      <alignment horizontal="center" vertical="center"/>
      <protection hidden="1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103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alignment horizontal="left" vertical="center" indent="1"/>
      <protection locked="0"/>
    </xf>
    <xf numFmtId="0" fontId="9" fillId="0" borderId="107" xfId="0" applyFont="1" applyBorder="1" applyAlignment="1" applyProtection="1">
      <alignment horizontal="center" vertical="center" wrapText="1"/>
      <protection locked="0"/>
    </xf>
    <xf numFmtId="0" fontId="9" fillId="0" borderId="108" xfId="0" applyFont="1" applyBorder="1" applyAlignment="1" applyProtection="1">
      <alignment horizontal="center" vertical="center" wrapText="1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9" fillId="0" borderId="67" xfId="0" applyFont="1" applyBorder="1" applyAlignment="1" applyProtection="1">
      <alignment horizontal="center" vertical="center" textRotation="90" wrapText="1"/>
      <protection locked="0"/>
    </xf>
    <xf numFmtId="0" fontId="19" fillId="0" borderId="89" xfId="0" applyFont="1" applyBorder="1" applyAlignment="1" applyProtection="1">
      <alignment horizontal="center" vertical="center" textRotation="90" wrapText="1"/>
      <protection locked="0"/>
    </xf>
    <xf numFmtId="0" fontId="19" fillId="0" borderId="101" xfId="0" applyFont="1" applyBorder="1" applyAlignment="1" applyProtection="1">
      <alignment horizontal="center" vertical="center" wrapText="1"/>
      <protection locked="0"/>
    </xf>
    <xf numFmtId="0" fontId="19" fillId="0" borderId="92" xfId="0" applyFont="1" applyBorder="1" applyAlignment="1" applyProtection="1">
      <alignment horizontal="center" vertical="center" wrapText="1"/>
      <protection locked="0"/>
    </xf>
    <xf numFmtId="3" fontId="10" fillId="0" borderId="64" xfId="0" applyNumberFormat="1" applyFont="1" applyBorder="1" applyAlignment="1" applyProtection="1">
      <alignment horizontal="left" vertical="center" wrapText="1"/>
      <protection locked="0"/>
    </xf>
    <xf numFmtId="3" fontId="10" fillId="0" borderId="0" xfId="0" applyNumberFormat="1" applyFont="1" applyAlignment="1" applyProtection="1">
      <alignment horizontal="left" vertical="center" wrapText="1"/>
      <protection locked="0"/>
    </xf>
    <xf numFmtId="3" fontId="10" fillId="0" borderId="103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68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9" fillId="0" borderId="100" xfId="0" applyFont="1" applyBorder="1" applyAlignment="1" applyProtection="1">
      <alignment horizontal="center" vertical="center" textRotation="90" wrapText="1"/>
      <protection locked="0"/>
    </xf>
    <xf numFmtId="0" fontId="19" fillId="0" borderId="102" xfId="0" applyFont="1" applyBorder="1" applyAlignment="1" applyProtection="1">
      <alignment horizontal="center" vertical="center" textRotation="90" wrapText="1"/>
      <protection locked="0"/>
    </xf>
    <xf numFmtId="0" fontId="19" fillId="0" borderId="83" xfId="0" applyFont="1" applyBorder="1" applyAlignment="1" applyProtection="1">
      <alignment horizontal="center" vertical="center" textRotation="90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8" fillId="0" borderId="59" xfId="0" applyFont="1" applyBorder="1" applyAlignment="1" applyProtection="1">
      <alignment horizontal="left"/>
      <protection locked="0"/>
    </xf>
    <xf numFmtId="0" fontId="22" fillId="0" borderId="96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0" fontId="20" fillId="0" borderId="71" xfId="0" applyFont="1" applyBorder="1" applyAlignment="1" applyProtection="1">
      <alignment horizontal="center" vertical="center" wrapText="1"/>
      <protection locked="0"/>
    </xf>
    <xf numFmtId="0" fontId="20" fillId="0" borderId="72" xfId="0" applyFont="1" applyBorder="1" applyAlignment="1" applyProtection="1">
      <alignment horizontal="center" vertical="center" wrapText="1"/>
      <protection locked="0"/>
    </xf>
    <xf numFmtId="0" fontId="10" fillId="0" borderId="71" xfId="0" applyFont="1" applyBorder="1" applyAlignment="1" applyProtection="1">
      <alignment horizontal="left" vertical="center" wrapText="1"/>
      <protection locked="0"/>
    </xf>
    <xf numFmtId="0" fontId="10" fillId="0" borderId="84" xfId="0" applyFont="1" applyBorder="1" applyAlignment="1" applyProtection="1">
      <alignment horizontal="left" vertical="center" wrapText="1"/>
      <protection locked="0"/>
    </xf>
    <xf numFmtId="0" fontId="10" fillId="0" borderId="97" xfId="0" applyFont="1" applyBorder="1" applyAlignment="1" applyProtection="1">
      <alignment horizontal="left" vertical="center" wrapText="1"/>
      <protection locked="0"/>
    </xf>
    <xf numFmtId="0" fontId="20" fillId="0" borderId="86" xfId="0" applyFont="1" applyBorder="1" applyAlignment="1" applyProtection="1">
      <alignment horizontal="center" vertical="center" wrapText="1"/>
      <protection locked="0"/>
    </xf>
    <xf numFmtId="0" fontId="20" fillId="0" borderId="87" xfId="0" applyFont="1" applyBorder="1" applyAlignment="1" applyProtection="1">
      <alignment horizontal="center" vertical="center" wrapText="1"/>
      <protection locked="0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19" fillId="0" borderId="9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20" fillId="0" borderId="13" xfId="0" applyFont="1" applyBorder="1" applyAlignment="1" applyProtection="1">
      <alignment horizontal="center" vertical="center" wrapText="1"/>
      <protection locked="0"/>
    </xf>
    <xf numFmtId="0" fontId="20" fillId="0" borderId="11" xfId="0" applyFont="1" applyBorder="1" applyAlignment="1" applyProtection="1">
      <alignment horizontal="center" vertical="center" wrapText="1"/>
      <protection locked="0"/>
    </xf>
    <xf numFmtId="0" fontId="20" fillId="0" borderId="31" xfId="0" applyFont="1" applyBorder="1" applyAlignment="1" applyProtection="1">
      <alignment horizontal="center" vertical="center" wrapText="1"/>
      <protection locked="0"/>
    </xf>
    <xf numFmtId="0" fontId="7" fillId="0" borderId="61" xfId="0" applyFont="1" applyBorder="1" applyAlignment="1" applyProtection="1">
      <alignment horizontal="center" vertical="center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9" fillId="0" borderId="62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19" fillId="0" borderId="66" xfId="0" applyFont="1" applyBorder="1" applyAlignment="1" applyProtection="1">
      <alignment horizontal="center" vertical="center" textRotation="90" wrapText="1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2" fillId="0" borderId="20" xfId="0" applyFont="1" applyBorder="1" applyAlignment="1" applyProtection="1">
      <alignment horizontal="center" vertical="center" wrapText="1"/>
      <protection locked="0"/>
    </xf>
    <xf numFmtId="0" fontId="22" fillId="0" borderId="177" xfId="0" applyFont="1" applyBorder="1" applyAlignment="1" applyProtection="1">
      <alignment horizontal="center" vertical="center" wrapText="1"/>
      <protection locked="0"/>
    </xf>
    <xf numFmtId="0" fontId="22" fillId="0" borderId="65" xfId="0" applyFont="1" applyBorder="1" applyAlignment="1" applyProtection="1">
      <alignment horizontal="center" vertical="center" wrapText="1"/>
      <protection locked="0"/>
    </xf>
    <xf numFmtId="0" fontId="10" fillId="0" borderId="31" xfId="0" applyFont="1" applyBorder="1" applyAlignment="1" applyProtection="1">
      <alignment horizontal="left" vertical="center" wrapText="1"/>
      <protection locked="0"/>
    </xf>
    <xf numFmtId="0" fontId="10" fillId="0" borderId="72" xfId="0" applyFont="1" applyBorder="1" applyAlignment="1" applyProtection="1">
      <alignment horizontal="left" vertical="center" wrapText="1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0" fontId="22" fillId="0" borderId="76" xfId="0" applyFont="1" applyBorder="1" applyAlignment="1" applyProtection="1">
      <alignment horizontal="center" vertical="center" wrapText="1"/>
      <protection locked="0"/>
    </xf>
    <xf numFmtId="0" fontId="22" fillId="0" borderId="99" xfId="0" applyFont="1" applyBorder="1" applyAlignment="1" applyProtection="1">
      <alignment horizontal="center" vertical="center" wrapText="1"/>
      <protection locked="0"/>
    </xf>
    <xf numFmtId="0" fontId="22" fillId="0" borderId="80" xfId="0" applyFont="1" applyBorder="1" applyAlignment="1" applyProtection="1">
      <alignment horizontal="center" vertical="center" wrapText="1"/>
      <protection locked="0"/>
    </xf>
    <xf numFmtId="0" fontId="19" fillId="0" borderId="291" xfId="0" applyFont="1" applyBorder="1" applyAlignment="1" applyProtection="1">
      <alignment horizontal="center" vertical="center" wrapText="1"/>
      <protection locked="0"/>
    </xf>
    <xf numFmtId="0" fontId="10" fillId="0" borderId="177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0" fillId="0" borderId="70" xfId="0" applyFont="1" applyBorder="1" applyAlignment="1" applyProtection="1">
      <alignment horizontal="left" vertical="center" wrapText="1"/>
      <protection locked="0"/>
    </xf>
    <xf numFmtId="0" fontId="10" fillId="0" borderId="61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7" fillId="0" borderId="290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9" fillId="0" borderId="189" xfId="0" applyFont="1" applyBorder="1" applyAlignment="1" applyProtection="1">
      <alignment horizontal="center" vertical="center" wrapText="1"/>
      <protection locked="0"/>
    </xf>
    <xf numFmtId="0" fontId="9" fillId="0" borderId="190" xfId="0" applyFont="1" applyBorder="1" applyAlignment="1" applyProtection="1">
      <alignment horizontal="center" vertical="center" wrapText="1"/>
      <protection locked="0"/>
    </xf>
    <xf numFmtId="0" fontId="9" fillId="0" borderId="191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left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1" fillId="0" borderId="56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center" vertical="center"/>
      <protection locked="0"/>
    </xf>
    <xf numFmtId="49" fontId="11" fillId="0" borderId="20" xfId="0" applyNumberFormat="1" applyFont="1" applyBorder="1" applyAlignment="1" applyProtection="1">
      <alignment horizontal="center" vertical="center"/>
      <protection locked="0"/>
    </xf>
    <xf numFmtId="49" fontId="11" fillId="0" borderId="33" xfId="0" applyNumberFormat="1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5" xfId="0" applyFont="1" applyBorder="1" applyAlignment="1" applyProtection="1">
      <alignment horizontal="left"/>
      <protection locked="0"/>
    </xf>
    <xf numFmtId="0" fontId="11" fillId="0" borderId="19" xfId="0" applyFont="1" applyBorder="1" applyAlignment="1" applyProtection="1">
      <alignment horizontal="left"/>
      <protection locked="0"/>
    </xf>
    <xf numFmtId="0" fontId="11" fillId="0" borderId="50" xfId="0" applyFont="1" applyBorder="1" applyAlignment="1" applyProtection="1">
      <alignment horizontal="left"/>
      <protection locked="0"/>
    </xf>
    <xf numFmtId="0" fontId="11" fillId="0" borderId="51" xfId="0" applyFont="1" applyBorder="1" applyAlignment="1" applyProtection="1">
      <alignment horizontal="left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49" fontId="11" fillId="0" borderId="51" xfId="0" applyNumberFormat="1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left" vertical="center" wrapText="1"/>
      <protection locked="0"/>
    </xf>
    <xf numFmtId="0" fontId="12" fillId="0" borderId="40" xfId="0" applyFont="1" applyBorder="1" applyAlignment="1" applyProtection="1">
      <alignment horizontal="left" vertical="center" wrapText="1"/>
      <protection locked="0"/>
    </xf>
    <xf numFmtId="0" fontId="15" fillId="0" borderId="41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left" vertical="center" wrapText="1"/>
      <protection locked="0"/>
    </xf>
    <xf numFmtId="0" fontId="12" fillId="0" borderId="20" xfId="0" applyFont="1" applyBorder="1" applyAlignment="1" applyProtection="1">
      <alignment horizontal="left" vertical="center" wrapText="1"/>
      <protection locked="0"/>
    </xf>
    <xf numFmtId="0" fontId="15" fillId="0" borderId="37" xfId="0" applyFont="1" applyBorder="1" applyAlignment="1" applyProtection="1">
      <alignment horizontal="center" vertical="center"/>
      <protection locked="0"/>
    </xf>
    <xf numFmtId="0" fontId="15" fillId="2" borderId="37" xfId="0" applyFont="1" applyFill="1" applyBorder="1" applyAlignment="1" applyProtection="1">
      <alignment horizontal="center" vertical="center"/>
      <protection locked="0"/>
    </xf>
    <xf numFmtId="0" fontId="12" fillId="0" borderId="33" xfId="0" applyFont="1" applyBorder="1" applyAlignment="1" applyProtection="1">
      <alignment horizontal="left" vertical="center" wrapText="1"/>
      <protection locked="0"/>
    </xf>
    <xf numFmtId="0" fontId="12" fillId="0" borderId="34" xfId="0" applyFont="1" applyBorder="1" applyAlignment="1" applyProtection="1">
      <alignment horizontal="left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3" fontId="11" fillId="0" borderId="36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24" xfId="0" applyFont="1" applyBorder="1" applyAlignment="1" applyProtection="1">
      <alignment horizontal="left" vertical="center" wrapTex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3" fontId="11" fillId="0" borderId="26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3" fontId="11" fillId="0" borderId="2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14" fontId="3" fillId="0" borderId="0" xfId="0" applyNumberFormat="1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0" fillId="0" borderId="99" xfId="0" applyFont="1" applyBorder="1" applyAlignment="1" applyProtection="1">
      <alignment horizontal="center" vertical="center"/>
      <protection locked="0"/>
    </xf>
    <xf numFmtId="0" fontId="40" fillId="0" borderId="81" xfId="0" applyFont="1" applyBorder="1" applyAlignment="1" applyProtection="1">
      <alignment horizontal="center" vertical="center"/>
      <protection locked="0"/>
    </xf>
    <xf numFmtId="0" fontId="12" fillId="0" borderId="82" xfId="0" applyFont="1" applyBorder="1" applyAlignment="1" applyProtection="1">
      <alignment horizontal="left" vertical="center" wrapText="1"/>
      <protection locked="0"/>
    </xf>
    <xf numFmtId="0" fontId="12" fillId="0" borderId="81" xfId="0" applyFont="1" applyBorder="1" applyAlignment="1" applyProtection="1">
      <alignment horizontal="left" vertical="center" wrapText="1"/>
      <protection locked="0"/>
    </xf>
    <xf numFmtId="0" fontId="12" fillId="0" borderId="213" xfId="0" applyFont="1" applyBorder="1" applyAlignment="1" applyProtection="1">
      <alignment horizontal="left" vertical="center" wrapText="1"/>
      <protection locked="0"/>
    </xf>
    <xf numFmtId="3" fontId="27" fillId="5" borderId="42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124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44" xfId="0" applyNumberFormat="1" applyFont="1" applyFill="1" applyBorder="1" applyAlignment="1" applyProtection="1">
      <alignment horizontal="right" vertical="center" wrapText="1" indent="1"/>
      <protection locked="0"/>
    </xf>
    <xf numFmtId="3" fontId="10" fillId="5" borderId="72" xfId="0" applyNumberFormat="1" applyFont="1" applyFill="1" applyBorder="1" applyAlignment="1" applyProtection="1">
      <alignment horizontal="right" vertical="center" wrapText="1" indent="1"/>
      <protection hidden="1"/>
    </xf>
    <xf numFmtId="3" fontId="27" fillId="5" borderId="14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125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11" xfId="0" applyNumberFormat="1" applyFont="1" applyFill="1" applyBorder="1" applyAlignment="1" applyProtection="1">
      <alignment horizontal="right" vertical="center" wrapText="1" indent="1"/>
      <protection locked="0"/>
    </xf>
    <xf numFmtId="3" fontId="27" fillId="5" borderId="192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40" xfId="0" applyFont="1" applyBorder="1" applyAlignment="1" applyProtection="1">
      <alignment horizontal="center" vertical="center"/>
      <protection locked="0"/>
    </xf>
    <xf numFmtId="0" fontId="40" fillId="0" borderId="43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left" vertical="center" wrapText="1"/>
      <protection locked="0"/>
    </xf>
    <xf numFmtId="0" fontId="12" fillId="0" borderId="43" xfId="0" applyFont="1" applyBorder="1" applyAlignment="1" applyProtection="1">
      <alignment horizontal="left" vertical="center" wrapText="1"/>
      <protection locked="0"/>
    </xf>
    <xf numFmtId="0" fontId="12" fillId="0" borderId="124" xfId="0" applyFont="1" applyBorder="1" applyAlignment="1" applyProtection="1">
      <alignment horizontal="left" vertical="center" wrapText="1"/>
      <protection locked="0"/>
    </xf>
    <xf numFmtId="3" fontId="27" fillId="5" borderId="43" xfId="0" applyNumberFormat="1" applyFont="1" applyFill="1" applyBorder="1" applyAlignment="1" applyProtection="1">
      <alignment horizontal="right" vertical="center" wrapText="1" indent="1"/>
      <protection locked="0"/>
    </xf>
    <xf numFmtId="0" fontId="40" fillId="0" borderId="13" xfId="0" applyFont="1" applyBorder="1" applyAlignment="1" applyProtection="1">
      <alignment horizontal="center" vertical="center"/>
      <protection locked="0"/>
    </xf>
    <xf numFmtId="0" fontId="40" fillId="0" borderId="10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125" xfId="0" applyFont="1" applyBorder="1" applyAlignment="1" applyProtection="1">
      <alignment horizontal="left" vertical="center" wrapText="1"/>
      <protection locked="0"/>
    </xf>
    <xf numFmtId="3" fontId="27" fillId="5" borderId="10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21" xfId="0" applyNumberFormat="1" applyFont="1" applyBorder="1" applyAlignment="1" applyProtection="1">
      <alignment horizontal="right" vertical="center" wrapText="1" indent="1"/>
      <protection locked="0"/>
    </xf>
    <xf numFmtId="3" fontId="27" fillId="0" borderId="17" xfId="0" applyNumberFormat="1" applyFont="1" applyBorder="1" applyAlignment="1" applyProtection="1">
      <alignment horizontal="right" vertical="center" wrapText="1" indent="1"/>
      <protection locked="0"/>
    </xf>
    <xf numFmtId="3" fontId="27" fillId="0" borderId="18" xfId="0" applyNumberFormat="1" applyFont="1" applyBorder="1" applyAlignment="1" applyProtection="1">
      <alignment horizontal="right" vertical="center" wrapText="1" indent="1"/>
      <protection locked="0"/>
    </xf>
    <xf numFmtId="0" fontId="40" fillId="0" borderId="124" xfId="0" applyFont="1" applyBorder="1" applyAlignment="1" applyProtection="1">
      <alignment horizontal="center" vertical="center"/>
      <protection locked="0"/>
    </xf>
    <xf numFmtId="3" fontId="27" fillId="0" borderId="42" xfId="0" applyNumberFormat="1" applyFont="1" applyBorder="1" applyAlignment="1" applyProtection="1">
      <alignment horizontal="right" vertical="center" wrapText="1" indent="1"/>
      <protection locked="0"/>
    </xf>
    <xf numFmtId="3" fontId="27" fillId="0" borderId="124" xfId="0" applyNumberFormat="1" applyFont="1" applyBorder="1" applyAlignment="1" applyProtection="1">
      <alignment horizontal="right" vertical="center" wrapText="1" indent="1"/>
      <protection locked="0"/>
    </xf>
    <xf numFmtId="3" fontId="27" fillId="0" borderId="44" xfId="0" applyNumberFormat="1" applyFont="1" applyBorder="1" applyAlignment="1" applyProtection="1">
      <alignment horizontal="right" vertical="center" wrapText="1" indent="1"/>
      <protection locked="0"/>
    </xf>
    <xf numFmtId="0" fontId="41" fillId="0" borderId="3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104" xfId="0" applyFont="1" applyBorder="1" applyAlignment="1" applyProtection="1">
      <alignment horizontal="left" vertical="center" wrapText="1"/>
      <protection locked="0"/>
    </xf>
    <xf numFmtId="3" fontId="10" fillId="0" borderId="32" xfId="0" applyNumberFormat="1" applyFont="1" applyBorder="1" applyAlignment="1" applyProtection="1">
      <alignment horizontal="right" vertical="center" wrapText="1" indent="1"/>
      <protection hidden="1"/>
    </xf>
    <xf numFmtId="3" fontId="10" fillId="0" borderId="31" xfId="0" applyNumberFormat="1" applyFont="1" applyBorder="1" applyAlignment="1" applyProtection="1">
      <alignment horizontal="right" vertical="center" wrapText="1" indent="1"/>
      <protection hidden="1"/>
    </xf>
    <xf numFmtId="3" fontId="10" fillId="0" borderId="30" xfId="0" applyNumberFormat="1" applyFont="1" applyBorder="1" applyAlignment="1" applyProtection="1">
      <alignment horizontal="right" vertical="center" wrapText="1" indent="1"/>
      <protection hidden="1"/>
    </xf>
    <xf numFmtId="0" fontId="40" fillId="0" borderId="12" xfId="0" applyFont="1" applyBorder="1" applyAlignment="1" applyProtection="1">
      <alignment horizontal="center" vertical="center"/>
      <protection locked="0"/>
    </xf>
    <xf numFmtId="0" fontId="9" fillId="0" borderId="191" xfId="0" applyFont="1" applyBorder="1" applyAlignment="1" applyProtection="1">
      <alignment horizontal="left" vertical="center" wrapText="1"/>
      <protection locked="0"/>
    </xf>
    <xf numFmtId="0" fontId="12" fillId="0" borderId="12" xfId="0" applyFont="1" applyBorder="1" applyAlignment="1" applyProtection="1">
      <alignment horizontal="left" vertical="center" wrapText="1"/>
      <protection locked="0"/>
    </xf>
    <xf numFmtId="0" fontId="12" fillId="0" borderId="13" xfId="0" applyFont="1" applyBorder="1" applyAlignment="1" applyProtection="1">
      <alignment horizontal="left" vertical="center" wrapText="1"/>
      <protection locked="0"/>
    </xf>
    <xf numFmtId="3" fontId="27" fillId="0" borderId="191" xfId="0" applyNumberFormat="1" applyFont="1" applyBorder="1" applyAlignment="1" applyProtection="1">
      <alignment horizontal="right" vertical="center" wrapText="1"/>
      <protection locked="0"/>
    </xf>
    <xf numFmtId="3" fontId="27" fillId="0" borderId="13" xfId="0" applyNumberFormat="1" applyFont="1" applyBorder="1" applyAlignment="1" applyProtection="1">
      <alignment horizontal="right" vertical="center" wrapText="1"/>
      <protection locked="0"/>
    </xf>
    <xf numFmtId="3" fontId="27" fillId="0" borderId="12" xfId="0" applyNumberFormat="1" applyFont="1" applyBorder="1" applyAlignment="1" applyProtection="1">
      <alignment horizontal="right" vertical="center" wrapText="1"/>
      <protection locked="0"/>
    </xf>
    <xf numFmtId="0" fontId="40" fillId="0" borderId="19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left" vertical="center" wrapText="1"/>
      <protection locked="0"/>
    </xf>
    <xf numFmtId="3" fontId="27" fillId="0" borderId="38" xfId="0" applyNumberFormat="1" applyFont="1" applyBorder="1" applyAlignment="1" applyProtection="1">
      <alignment horizontal="right" vertical="center" wrapText="1" indent="1"/>
      <protection locked="0"/>
    </xf>
    <xf numFmtId="3" fontId="27" fillId="0" borderId="20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3" fontId="27" fillId="0" borderId="168" xfId="0" applyNumberFormat="1" applyFont="1" applyBorder="1" applyAlignment="1" applyProtection="1">
      <alignment horizontal="right" vertical="center" wrapText="1" indent="1"/>
      <protection locked="0"/>
    </xf>
    <xf numFmtId="3" fontId="27" fillId="0" borderId="315" xfId="0" applyNumberFormat="1" applyFont="1" applyBorder="1" applyAlignment="1" applyProtection="1">
      <alignment horizontal="right" vertical="center" wrapText="1" indent="1"/>
      <protection locked="0"/>
    </xf>
    <xf numFmtId="0" fontId="40" fillId="0" borderId="31" xfId="0" applyFont="1" applyBorder="1" applyAlignment="1" applyProtection="1">
      <alignment horizontal="center" vertical="center"/>
      <protection locked="0"/>
    </xf>
    <xf numFmtId="0" fontId="40" fillId="0" borderId="85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 vertical="center" wrapText="1"/>
      <protection locked="0"/>
    </xf>
    <xf numFmtId="3" fontId="27" fillId="0" borderId="73" xfId="0" applyNumberFormat="1" applyFont="1" applyBorder="1" applyAlignment="1" applyProtection="1">
      <alignment horizontal="right" vertical="center" wrapText="1" indent="1"/>
      <protection locked="0"/>
    </xf>
    <xf numFmtId="3" fontId="27" fillId="0" borderId="85" xfId="0" applyNumberFormat="1" applyFont="1" applyBorder="1" applyAlignment="1" applyProtection="1">
      <alignment horizontal="right" vertical="center" wrapText="1" indent="1"/>
      <protection locked="0"/>
    </xf>
    <xf numFmtId="3" fontId="27" fillId="0" borderId="72" xfId="0" applyNumberFormat="1" applyFont="1" applyBorder="1" applyAlignment="1" applyProtection="1">
      <alignment horizontal="right" vertical="center" wrapText="1" indent="1"/>
      <protection locked="0"/>
    </xf>
    <xf numFmtId="0" fontId="40" fillId="0" borderId="212" xfId="0" applyFont="1" applyBorder="1" applyAlignment="1" applyProtection="1">
      <alignment horizontal="center" vertical="center"/>
      <protection locked="0"/>
    </xf>
    <xf numFmtId="3" fontId="27" fillId="0" borderId="78" xfId="0" applyNumberFormat="1" applyFont="1" applyBorder="1" applyAlignment="1" applyProtection="1">
      <alignment horizontal="right" vertical="center" wrapText="1" indent="1"/>
      <protection locked="0"/>
    </xf>
    <xf numFmtId="3" fontId="27" fillId="0" borderId="212" xfId="0" applyNumberFormat="1" applyFont="1" applyBorder="1" applyAlignment="1" applyProtection="1">
      <alignment horizontal="right" vertical="center" wrapText="1" indent="1"/>
      <protection locked="0"/>
    </xf>
    <xf numFmtId="3" fontId="27" fillId="0" borderId="76" xfId="0" applyNumberFormat="1" applyFont="1" applyBorder="1" applyAlignment="1" applyProtection="1">
      <alignment horizontal="right" vertical="center" wrapText="1" indent="1"/>
      <protection locked="0"/>
    </xf>
    <xf numFmtId="0" fontId="40" fillId="0" borderId="192" xfId="0" applyFont="1" applyBorder="1" applyAlignment="1" applyProtection="1">
      <alignment horizontal="center" vertical="center"/>
      <protection locked="0"/>
    </xf>
    <xf numFmtId="3" fontId="27" fillId="0" borderId="192" xfId="0" applyNumberFormat="1" applyFont="1" applyBorder="1" applyAlignment="1" applyProtection="1">
      <alignment horizontal="right" vertical="center" wrapText="1" indent="1"/>
      <protection locked="0"/>
    </xf>
    <xf numFmtId="0" fontId="40" fillId="0" borderId="315" xfId="0" applyFont="1" applyBorder="1" applyAlignment="1" applyProtection="1">
      <alignment horizontal="center" vertical="center"/>
      <protection locked="0"/>
    </xf>
    <xf numFmtId="0" fontId="12" fillId="0" borderId="168" xfId="0" applyFont="1" applyBorder="1" applyAlignment="1" applyProtection="1">
      <alignment horizontal="left" vertical="center" wrapText="1"/>
      <protection locked="0"/>
    </xf>
    <xf numFmtId="0" fontId="12" fillId="0" borderId="315" xfId="0" applyFont="1" applyBorder="1" applyAlignment="1" applyProtection="1">
      <alignment horizontal="left" vertical="center" wrapText="1"/>
      <protection locked="0"/>
    </xf>
    <xf numFmtId="0" fontId="12" fillId="0" borderId="99" xfId="0" applyFont="1" applyBorder="1" applyAlignment="1" applyProtection="1">
      <alignment horizontal="left" vertical="center" wrapText="1"/>
      <protection locked="0"/>
    </xf>
    <xf numFmtId="3" fontId="27" fillId="0" borderId="99" xfId="0" applyNumberFormat="1" applyFont="1" applyBorder="1" applyAlignment="1" applyProtection="1">
      <alignment horizontal="right" vertical="center" wrapText="1" indent="1"/>
      <protection locked="0"/>
    </xf>
    <xf numFmtId="3" fontId="27" fillId="0" borderId="82" xfId="0" applyNumberFormat="1" applyFont="1" applyBorder="1" applyAlignment="1" applyProtection="1">
      <alignment horizontal="right" vertical="center" wrapText="1" indent="1"/>
      <protection locked="0"/>
    </xf>
    <xf numFmtId="3" fontId="27" fillId="0" borderId="213" xfId="0" applyNumberFormat="1" applyFont="1" applyBorder="1" applyAlignment="1" applyProtection="1">
      <alignment horizontal="right" vertical="center" wrapText="1" indent="1"/>
      <protection locked="0"/>
    </xf>
    <xf numFmtId="3" fontId="27" fillId="0" borderId="80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4" xfId="0" applyNumberFormat="1" applyFont="1" applyBorder="1" applyAlignment="1" applyProtection="1">
      <alignment horizontal="right" vertical="center" wrapText="1" indent="1"/>
      <protection locked="0"/>
    </xf>
    <xf numFmtId="3" fontId="27" fillId="0" borderId="66" xfId="0" applyNumberFormat="1" applyFont="1" applyBorder="1" applyAlignment="1" applyProtection="1">
      <alignment horizontal="right" vertical="center" wrapText="1" indent="1"/>
      <protection locked="0"/>
    </xf>
    <xf numFmtId="3" fontId="27" fillId="0" borderId="65" xfId="0" applyNumberFormat="1" applyFont="1" applyBorder="1" applyAlignment="1" applyProtection="1">
      <alignment horizontal="right" vertical="center" wrapText="1" indent="1"/>
      <protection locked="0"/>
    </xf>
    <xf numFmtId="0" fontId="12" fillId="0" borderId="30" xfId="0" applyFont="1" applyBorder="1" applyAlignment="1" applyProtection="1">
      <alignment horizontal="left" vertical="center" wrapText="1"/>
      <protection locked="0"/>
    </xf>
    <xf numFmtId="0" fontId="12" fillId="0" borderId="31" xfId="0" applyFont="1" applyBorder="1" applyAlignment="1" applyProtection="1">
      <alignment horizontal="left" vertical="center" wrapText="1"/>
      <protection locked="0"/>
    </xf>
    <xf numFmtId="0" fontId="40" fillId="0" borderId="30" xfId="0" applyFont="1" applyBorder="1" applyAlignment="1" applyProtection="1">
      <alignment horizontal="center" vertical="center"/>
      <protection locked="0"/>
    </xf>
    <xf numFmtId="3" fontId="27" fillId="0" borderId="32" xfId="0" applyNumberFormat="1" applyFont="1" applyBorder="1" applyAlignment="1" applyProtection="1">
      <alignment horizontal="right" vertical="center" wrapText="1" indent="1"/>
      <protection locked="0"/>
    </xf>
    <xf numFmtId="3" fontId="27" fillId="0" borderId="31" xfId="0" applyNumberFormat="1" applyFont="1" applyBorder="1" applyAlignment="1" applyProtection="1">
      <alignment horizontal="right" vertical="center" wrapText="1" indent="1"/>
      <protection locked="0"/>
    </xf>
    <xf numFmtId="3" fontId="27" fillId="0" borderId="30" xfId="0" applyNumberFormat="1" applyFont="1" applyBorder="1" applyAlignment="1" applyProtection="1">
      <alignment horizontal="right" vertical="center" wrapText="1" indent="1"/>
      <protection locked="0"/>
    </xf>
    <xf numFmtId="0" fontId="40" fillId="0" borderId="33" xfId="0" applyFont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left" vertical="center" wrapText="1"/>
      <protection locked="0"/>
    </xf>
    <xf numFmtId="3" fontId="27" fillId="0" borderId="36" xfId="0" applyNumberFormat="1" applyFont="1" applyBorder="1" applyAlignment="1" applyProtection="1">
      <alignment horizontal="right" vertical="center" wrapText="1" indent="1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0" fontId="12" fillId="0" borderId="170" xfId="0" applyFont="1" applyBorder="1" applyAlignment="1" applyProtection="1">
      <alignment horizontal="left" vertical="center" wrapText="1"/>
      <protection locked="0"/>
    </xf>
    <xf numFmtId="0" fontId="12" fillId="0" borderId="196" xfId="0" applyFont="1" applyBorder="1" applyAlignment="1" applyProtection="1">
      <alignment horizontal="left" vertical="center" wrapText="1"/>
      <protection locked="0"/>
    </xf>
    <xf numFmtId="0" fontId="12" fillId="0" borderId="210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17" xfId="0" applyFont="1" applyBorder="1" applyAlignment="1" applyProtection="1">
      <alignment horizontal="left" vertical="center" wrapText="1"/>
      <protection locked="0"/>
    </xf>
    <xf numFmtId="0" fontId="9" fillId="0" borderId="192" xfId="0" applyFont="1" applyBorder="1" applyAlignment="1" applyProtection="1">
      <alignment horizontal="left" vertical="center" wrapText="1"/>
      <protection locked="0"/>
    </xf>
    <xf numFmtId="3" fontId="10" fillId="0" borderId="21" xfId="0" applyNumberFormat="1" applyFont="1" applyBorder="1" applyAlignment="1" applyProtection="1">
      <alignment horizontal="right" vertical="center" wrapText="1" indent="1"/>
      <protection locked="0"/>
    </xf>
    <xf numFmtId="3" fontId="10" fillId="0" borderId="192" xfId="0" applyNumberFormat="1" applyFont="1" applyBorder="1" applyAlignment="1" applyProtection="1">
      <alignment horizontal="right" vertical="center" wrapText="1" indent="1"/>
      <protection locked="0"/>
    </xf>
    <xf numFmtId="3" fontId="10" fillId="0" borderId="18" xfId="0" applyNumberFormat="1" applyFont="1" applyBorder="1" applyAlignment="1" applyProtection="1">
      <alignment horizontal="right" vertical="center" wrapText="1" indent="1"/>
      <protection locked="0"/>
    </xf>
    <xf numFmtId="3" fontId="10" fillId="0" borderId="85" xfId="0" applyNumberFormat="1" applyFont="1" applyBorder="1" applyAlignment="1" applyProtection="1">
      <alignment horizontal="right" vertical="center" wrapText="1" indent="1"/>
      <protection hidden="1"/>
    </xf>
    <xf numFmtId="3" fontId="10" fillId="0" borderId="32" xfId="0" applyNumberFormat="1" applyFont="1" applyBorder="1" applyAlignment="1" applyProtection="1">
      <alignment horizontal="right" vertical="center" wrapText="1" indent="1"/>
      <protection locked="0"/>
    </xf>
    <xf numFmtId="3" fontId="10" fillId="0" borderId="31" xfId="0" applyNumberFormat="1" applyFont="1" applyBorder="1" applyAlignment="1" applyProtection="1">
      <alignment horizontal="right" vertical="center" wrapText="1" indent="1"/>
      <protection locked="0"/>
    </xf>
    <xf numFmtId="3" fontId="10" fillId="0" borderId="30" xfId="0" applyNumberFormat="1" applyFont="1" applyBorder="1" applyAlignment="1" applyProtection="1">
      <alignment horizontal="right" vertical="center" wrapText="1" indent="1"/>
      <protection locked="0"/>
    </xf>
    <xf numFmtId="0" fontId="40" fillId="0" borderId="216" xfId="0" applyFont="1" applyBorder="1" applyAlignment="1" applyProtection="1">
      <alignment horizontal="center" vertical="center"/>
      <protection locked="0"/>
    </xf>
    <xf numFmtId="0" fontId="40" fillId="0" borderId="197" xfId="0" applyFont="1" applyBorder="1" applyAlignment="1" applyProtection="1">
      <alignment horizontal="center" vertical="center"/>
      <protection locked="0"/>
    </xf>
    <xf numFmtId="0" fontId="12" fillId="0" borderId="292" xfId="0" applyFont="1" applyBorder="1" applyAlignment="1" applyProtection="1">
      <alignment horizontal="left" vertical="center" wrapText="1"/>
      <protection locked="0"/>
    </xf>
    <xf numFmtId="0" fontId="12" fillId="0" borderId="216" xfId="0" applyFont="1" applyBorder="1" applyAlignment="1" applyProtection="1">
      <alignment horizontal="left" vertical="center" wrapText="1"/>
      <protection locked="0"/>
    </xf>
    <xf numFmtId="0" fontId="12" fillId="0" borderId="197" xfId="0" applyFont="1" applyBorder="1" applyAlignment="1" applyProtection="1">
      <alignment horizontal="left" vertical="center" wrapText="1"/>
      <protection locked="0"/>
    </xf>
    <xf numFmtId="3" fontId="27" fillId="0" borderId="292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7" xfId="0" applyNumberFormat="1" applyFont="1" applyBorder="1" applyAlignment="1" applyProtection="1">
      <alignment horizontal="right" vertical="center" wrapText="1" indent="1"/>
      <protection locked="0"/>
    </xf>
    <xf numFmtId="3" fontId="27" fillId="0" borderId="216" xfId="0" applyNumberFormat="1" applyFont="1" applyBorder="1" applyAlignment="1" applyProtection="1">
      <alignment horizontal="right" vertical="center" wrapText="1" indent="1"/>
      <protection locked="0"/>
    </xf>
    <xf numFmtId="0" fontId="41" fillId="0" borderId="85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top"/>
    </xf>
  </cellXfs>
  <cellStyles count="7">
    <cellStyle name="Čiarka" xfId="1" builtinId="3"/>
    <cellStyle name="Čiarka 2" xfId="5" xr:uid="{FA3A3741-C6B0-4E48-82CF-C317BAF93836}"/>
    <cellStyle name="Normálna" xfId="0" builtinId="0"/>
    <cellStyle name="Normálna 2" xfId="4" xr:uid="{4C6E595F-39C7-4688-A9D0-0ED06A8F0538}"/>
    <cellStyle name="Percentá" xfId="2" builtinId="5"/>
    <cellStyle name="Percentá 2" xfId="6" xr:uid="{AD5D5E4D-80E1-4EA7-9520-F7E5F8B0BA9D}"/>
    <cellStyle name="Spolu" xfId="3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65943</xdr:colOff>
      <xdr:row>60</xdr:row>
      <xdr:rowOff>51289</xdr:rowOff>
    </xdr:from>
    <xdr:to>
      <xdr:col>0</xdr:col>
      <xdr:colOff>264503</xdr:colOff>
      <xdr:row>60</xdr:row>
      <xdr:rowOff>241790</xdr:rowOff>
    </xdr:to>
    <xdr:sp macro="" textlink="">
      <xdr:nvSpPr>
        <xdr:cNvPr id="2" name="TextovéPole 50">
          <a:extLst>
            <a:ext uri="{FF2B5EF4-FFF2-40B4-BE49-F238E27FC236}">
              <a16:creationId xmlns:a16="http://schemas.microsoft.com/office/drawing/2014/main" id="{752678E1-E1FC-4678-9377-9BD12B4916A5}"/>
            </a:ext>
          </a:extLst>
        </xdr:cNvPr>
        <xdr:cNvSpPr txBox="1"/>
      </xdr:nvSpPr>
      <xdr:spPr>
        <a:xfrm>
          <a:off x="65943" y="164247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63012</xdr:colOff>
      <xdr:row>62</xdr:row>
      <xdr:rowOff>33715</xdr:rowOff>
    </xdr:from>
    <xdr:to>
      <xdr:col>0</xdr:col>
      <xdr:colOff>261572</xdr:colOff>
      <xdr:row>62</xdr:row>
      <xdr:rowOff>224216</xdr:rowOff>
    </xdr:to>
    <xdr:sp macro="" textlink="">
      <xdr:nvSpPr>
        <xdr:cNvPr id="3" name="TextovéPole 52">
          <a:extLst>
            <a:ext uri="{FF2B5EF4-FFF2-40B4-BE49-F238E27FC236}">
              <a16:creationId xmlns:a16="http://schemas.microsoft.com/office/drawing/2014/main" id="{8F4609EF-C69B-4BFD-979F-23DFF1F17690}"/>
            </a:ext>
          </a:extLst>
        </xdr:cNvPr>
        <xdr:cNvSpPr txBox="1"/>
      </xdr:nvSpPr>
      <xdr:spPr>
        <a:xfrm>
          <a:off x="63012" y="172072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25</xdr:row>
      <xdr:rowOff>1</xdr:rowOff>
    </xdr:from>
    <xdr:to>
      <xdr:col>2</xdr:col>
      <xdr:colOff>200025</xdr:colOff>
      <xdr:row>25</xdr:row>
      <xdr:rowOff>196103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id="{62708044-8CD4-4C79-B12E-7D59A357B24A}"/>
            </a:ext>
          </a:extLst>
        </xdr:cNvPr>
        <xdr:cNvSpPr txBox="1"/>
      </xdr:nvSpPr>
      <xdr:spPr>
        <a:xfrm>
          <a:off x="1162050" y="9039226"/>
          <a:ext cx="200025" cy="19610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0F74-0974-4BC8-81D1-776FAA106E1D}">
  <dimension ref="A1:AB738"/>
  <sheetViews>
    <sheetView showGridLines="0" tabSelected="1" showRuler="0" topLeftCell="A355" zoomScale="115" zoomScaleNormal="115" zoomScaleSheetLayoutView="86" workbookViewId="0">
      <selection activeCell="V355" sqref="V1:V1048576"/>
    </sheetView>
  </sheetViews>
  <sheetFormatPr defaultColWidth="9.28515625" defaultRowHeight="14.25" x14ac:dyDescent="0.2"/>
  <cols>
    <col min="1" max="2" width="8.7109375" style="1" customWidth="1"/>
    <col min="3" max="3" width="11" style="1" customWidth="1"/>
    <col min="4" max="4" width="10.85546875" style="1" customWidth="1"/>
    <col min="5" max="5" width="8.7109375" style="1" customWidth="1"/>
    <col min="6" max="6" width="18.28515625" style="1" customWidth="1"/>
    <col min="7" max="7" width="9.7109375" style="1" customWidth="1"/>
    <col min="8" max="8" width="11.140625" style="1" customWidth="1"/>
    <col min="9" max="9" width="12" style="1" customWidth="1"/>
    <col min="10" max="10" width="13.7109375" style="1" customWidth="1"/>
    <col min="11" max="12" width="9.7109375" style="1" hidden="1" customWidth="1"/>
    <col min="13" max="13" width="9.28515625" style="1" hidden="1" customWidth="1"/>
    <col min="14" max="14" width="14" style="1" hidden="1" customWidth="1"/>
    <col min="15" max="15" width="10.7109375" style="1" hidden="1" customWidth="1"/>
    <col min="16" max="16" width="11.42578125" style="1" hidden="1" customWidth="1"/>
    <col min="17" max="17" width="18.140625" style="1" hidden="1" customWidth="1"/>
    <col min="18" max="18" width="13.28515625" style="1" hidden="1" customWidth="1"/>
    <col min="19" max="20" width="10.7109375" style="1" hidden="1" customWidth="1"/>
    <col min="21" max="21" width="0" style="1" hidden="1" customWidth="1"/>
    <col min="22" max="22" width="28.85546875" style="1" hidden="1" customWidth="1"/>
    <col min="23" max="23" width="24.28515625" style="1" customWidth="1"/>
    <col min="24" max="24" width="16.85546875" style="1" customWidth="1"/>
    <col min="25" max="25" width="18.5703125" style="1" customWidth="1"/>
    <col min="26" max="26" width="9.28515625" style="1"/>
    <col min="27" max="27" width="9.85546875" style="1" bestFit="1" customWidth="1"/>
    <col min="28" max="16384" width="9.28515625" style="1"/>
  </cols>
  <sheetData>
    <row r="1" spans="1:22" x14ac:dyDescent="0.2">
      <c r="A1" s="1150"/>
      <c r="B1" s="1150"/>
      <c r="C1" s="1150"/>
      <c r="D1" s="1150"/>
      <c r="E1" s="1150"/>
      <c r="F1" s="1150"/>
      <c r="G1" s="1150"/>
      <c r="H1" s="1150"/>
      <c r="I1" s="1150"/>
      <c r="J1" s="1150"/>
    </row>
    <row r="2" spans="1:22" x14ac:dyDescent="0.2">
      <c r="A2" s="1164"/>
      <c r="B2" s="1164"/>
      <c r="C2" s="1164"/>
      <c r="D2" s="1164"/>
      <c r="E2" s="1164"/>
      <c r="F2" s="1164"/>
      <c r="G2" s="1164"/>
      <c r="H2" s="1164"/>
      <c r="I2" s="1164"/>
      <c r="J2" s="1164"/>
    </row>
    <row r="3" spans="1:22" ht="35.25" customHeight="1" x14ac:dyDescent="0.2">
      <c r="A3" s="2" t="s">
        <v>0</v>
      </c>
      <c r="B3" s="1144" t="s">
        <v>1</v>
      </c>
      <c r="C3" s="1144"/>
      <c r="D3" s="1144"/>
      <c r="E3" s="1144"/>
      <c r="F3" s="1144"/>
      <c r="G3" s="1144"/>
      <c r="H3" s="1144"/>
      <c r="I3" s="1144"/>
      <c r="J3" s="1144"/>
    </row>
    <row r="4" spans="1:22" x14ac:dyDescent="0.2">
      <c r="A4" s="1165"/>
      <c r="B4" s="1165"/>
      <c r="C4" s="1165"/>
      <c r="D4" s="1165"/>
      <c r="E4" s="1165"/>
      <c r="F4" s="1165"/>
      <c r="G4" s="1165"/>
      <c r="H4" s="1165"/>
      <c r="I4" s="1165"/>
      <c r="J4" s="1165"/>
    </row>
    <row r="5" spans="1:22" x14ac:dyDescent="0.2">
      <c r="A5" s="3" t="s">
        <v>2</v>
      </c>
      <c r="B5" s="359" t="s">
        <v>3</v>
      </c>
      <c r="C5" s="359"/>
      <c r="D5" s="359"/>
      <c r="E5" s="359"/>
      <c r="F5" s="1166" t="s">
        <v>4</v>
      </c>
      <c r="G5" s="1166"/>
      <c r="H5" s="1166"/>
      <c r="I5" s="1166"/>
      <c r="J5" s="1166"/>
    </row>
    <row r="6" spans="1:22" x14ac:dyDescent="0.2">
      <c r="A6" s="4" t="s">
        <v>5</v>
      </c>
      <c r="B6" s="1160" t="s">
        <v>6</v>
      </c>
      <c r="C6" s="1160"/>
      <c r="D6" s="1160"/>
      <c r="E6" s="1160"/>
      <c r="F6" s="1161" t="s">
        <v>7</v>
      </c>
      <c r="G6" s="1161"/>
      <c r="H6" s="1161"/>
      <c r="I6" s="1161"/>
      <c r="J6" s="1161"/>
    </row>
    <row r="7" spans="1:22" x14ac:dyDescent="0.2">
      <c r="A7" s="3"/>
      <c r="B7" s="1160" t="s">
        <v>8</v>
      </c>
      <c r="C7" s="1160"/>
      <c r="D7" s="1160"/>
      <c r="E7" s="1160"/>
      <c r="F7" s="1160"/>
      <c r="G7" s="1160"/>
      <c r="H7" s="1160"/>
      <c r="I7" s="1160"/>
      <c r="J7" s="1160"/>
    </row>
    <row r="8" spans="1:22" x14ac:dyDescent="0.2">
      <c r="A8" s="3"/>
      <c r="B8" s="5"/>
      <c r="C8" s="5"/>
      <c r="D8" s="5"/>
      <c r="E8" s="5"/>
      <c r="F8" s="5"/>
      <c r="G8" s="5"/>
      <c r="H8" s="5"/>
      <c r="I8" s="5"/>
      <c r="J8" s="5"/>
    </row>
    <row r="9" spans="1:22" x14ac:dyDescent="0.2">
      <c r="A9" s="1162" t="s">
        <v>9</v>
      </c>
      <c r="B9" s="1162"/>
      <c r="C9" s="1162"/>
      <c r="D9" s="1162"/>
      <c r="E9" s="1162"/>
      <c r="F9" s="1162"/>
      <c r="G9" s="1162"/>
      <c r="H9" s="1162"/>
      <c r="I9" s="1162"/>
      <c r="J9" s="1162"/>
    </row>
    <row r="10" spans="1:22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22" x14ac:dyDescent="0.2">
      <c r="A11" s="7" t="s">
        <v>10</v>
      </c>
      <c r="B11" s="493" t="s">
        <v>11</v>
      </c>
      <c r="C11" s="493"/>
      <c r="D11" s="493"/>
      <c r="E11" s="493"/>
      <c r="F11" s="493"/>
      <c r="G11" s="493"/>
      <c r="H11" s="493"/>
      <c r="I11" s="493"/>
      <c r="J11" s="493"/>
    </row>
    <row r="12" spans="1:22" x14ac:dyDescent="0.2">
      <c r="A12" s="4"/>
      <c r="B12" s="8"/>
      <c r="C12" s="8"/>
      <c r="D12" s="8"/>
      <c r="E12" s="8"/>
      <c r="F12" s="8"/>
      <c r="G12" s="8"/>
      <c r="H12" s="8"/>
      <c r="I12" s="8"/>
      <c r="J12" s="8"/>
    </row>
    <row r="13" spans="1:22" x14ac:dyDescent="0.2">
      <c r="A13" s="1163" t="s">
        <v>12</v>
      </c>
      <c r="B13" s="1080"/>
      <c r="C13" s="1080"/>
      <c r="D13" s="1080"/>
      <c r="E13" s="1080"/>
      <c r="F13" s="1080"/>
      <c r="G13" s="1080"/>
      <c r="H13" s="1080"/>
      <c r="I13" s="1080"/>
      <c r="J13" s="1080"/>
    </row>
    <row r="14" spans="1:22" x14ac:dyDescent="0.2">
      <c r="A14" s="1150"/>
      <c r="B14" s="1150"/>
      <c r="C14" s="1150"/>
      <c r="D14" s="1150"/>
      <c r="E14" s="1150"/>
      <c r="F14" s="1150"/>
      <c r="G14" s="1150"/>
      <c r="H14" s="1150"/>
      <c r="I14" s="1150"/>
      <c r="J14" s="1150"/>
    </row>
    <row r="15" spans="1:22" x14ac:dyDescent="0.2">
      <c r="A15" s="3" t="s">
        <v>13</v>
      </c>
      <c r="B15" s="493" t="s">
        <v>14</v>
      </c>
      <c r="C15" s="493"/>
      <c r="D15" s="493"/>
      <c r="E15" s="493"/>
      <c r="F15" s="493"/>
      <c r="G15" s="493"/>
      <c r="H15" s="493"/>
      <c r="I15" s="493"/>
      <c r="J15" s="493"/>
    </row>
    <row r="16" spans="1:22" ht="150" customHeight="1" x14ac:dyDescent="0.2">
      <c r="A16" s="1151" t="s">
        <v>15</v>
      </c>
      <c r="B16" s="1151"/>
      <c r="C16" s="1151"/>
      <c r="D16" s="1151"/>
      <c r="E16" s="1151"/>
      <c r="F16" s="1151"/>
      <c r="G16" s="1151"/>
      <c r="H16" s="1151"/>
      <c r="I16" s="1151"/>
      <c r="J16" s="1151"/>
      <c r="V16" s="9"/>
    </row>
    <row r="17" spans="1:25" x14ac:dyDescent="0.2">
      <c r="A17" s="3" t="s">
        <v>16</v>
      </c>
      <c r="B17" s="359" t="s">
        <v>17</v>
      </c>
      <c r="C17" s="359"/>
      <c r="D17" s="359"/>
      <c r="E17" s="359"/>
      <c r="F17" s="359"/>
      <c r="G17" s="359"/>
      <c r="H17" s="359"/>
      <c r="I17" s="359"/>
      <c r="J17" s="359"/>
    </row>
    <row r="18" spans="1:25" ht="15" thickBot="1" x14ac:dyDescent="0.25">
      <c r="A18" s="3"/>
      <c r="B18" s="10"/>
      <c r="C18" s="10"/>
      <c r="D18" s="10"/>
      <c r="E18" s="10"/>
      <c r="F18" s="10"/>
      <c r="G18" s="10"/>
      <c r="H18" s="10"/>
      <c r="I18" s="10"/>
      <c r="J18" s="10"/>
    </row>
    <row r="19" spans="1:25" ht="45" customHeight="1" thickTop="1" thickBot="1" x14ac:dyDescent="0.25">
      <c r="A19" s="1152" t="s">
        <v>18</v>
      </c>
      <c r="B19" s="1153"/>
      <c r="C19" s="1153"/>
      <c r="D19" s="1154"/>
      <c r="E19" s="1155" t="s">
        <v>19</v>
      </c>
      <c r="F19" s="1156"/>
      <c r="G19" s="1157"/>
      <c r="H19" s="1158" t="s">
        <v>20</v>
      </c>
      <c r="I19" s="1153"/>
      <c r="J19" s="1159"/>
    </row>
    <row r="20" spans="1:25" ht="60" customHeight="1" x14ac:dyDescent="0.2">
      <c r="A20" s="560" t="s">
        <v>21</v>
      </c>
      <c r="B20" s="1145"/>
      <c r="C20" s="1145"/>
      <c r="D20" s="1146"/>
      <c r="E20" s="514">
        <v>245</v>
      </c>
      <c r="F20" s="514"/>
      <c r="G20" s="958"/>
      <c r="H20" s="926">
        <v>234</v>
      </c>
      <c r="I20" s="924"/>
      <c r="J20" s="1147"/>
      <c r="V20" s="9"/>
    </row>
    <row r="21" spans="1:25" ht="72.75" customHeight="1" x14ac:dyDescent="0.2">
      <c r="A21" s="549" t="s">
        <v>22</v>
      </c>
      <c r="B21" s="614"/>
      <c r="C21" s="614"/>
      <c r="D21" s="1148"/>
      <c r="E21" s="531">
        <v>245</v>
      </c>
      <c r="F21" s="531"/>
      <c r="G21" s="945"/>
      <c r="H21" s="919">
        <v>245</v>
      </c>
      <c r="I21" s="920"/>
      <c r="J21" s="1149"/>
      <c r="V21" s="9"/>
      <c r="Y21" s="9"/>
    </row>
    <row r="22" spans="1:25" ht="72.75" customHeight="1" thickBot="1" x14ac:dyDescent="0.25">
      <c r="A22" s="1137" t="s">
        <v>23</v>
      </c>
      <c r="B22" s="1138"/>
      <c r="C22" s="1138"/>
      <c r="D22" s="1139"/>
      <c r="E22" s="1140">
        <v>14</v>
      </c>
      <c r="F22" s="1140"/>
      <c r="G22" s="800"/>
      <c r="H22" s="1141">
        <v>14</v>
      </c>
      <c r="I22" s="1142"/>
      <c r="J22" s="1143"/>
    </row>
    <row r="23" spans="1:25" ht="15" thickTop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25" ht="29.25" customHeight="1" x14ac:dyDescent="0.2">
      <c r="A24" s="2" t="s">
        <v>24</v>
      </c>
      <c r="B24" s="1144" t="s">
        <v>25</v>
      </c>
      <c r="C24" s="1144"/>
      <c r="D24" s="1144"/>
      <c r="E24" s="1144"/>
      <c r="F24" s="1144"/>
      <c r="G24" s="1144"/>
      <c r="H24" s="1144"/>
      <c r="I24" s="1144"/>
      <c r="J24" s="1144"/>
    </row>
    <row r="25" spans="1:25" ht="22.9" customHeight="1" x14ac:dyDescent="0.2">
      <c r="A25" s="3" t="s">
        <v>26</v>
      </c>
      <c r="B25" s="666" t="s">
        <v>27</v>
      </c>
      <c r="C25" s="666"/>
      <c r="D25" s="666"/>
      <c r="E25" s="666"/>
      <c r="F25" s="666"/>
      <c r="G25" s="666"/>
      <c r="H25" s="666"/>
      <c r="I25" s="666"/>
      <c r="J25" s="666"/>
    </row>
    <row r="26" spans="1:25" s="231" customFormat="1" ht="39.75" customHeight="1" x14ac:dyDescent="0.25">
      <c r="A26" s="234"/>
      <c r="B26" s="235" t="s">
        <v>28</v>
      </c>
      <c r="C26" s="232"/>
      <c r="D26" s="235" t="s">
        <v>29</v>
      </c>
      <c r="E26" s="232"/>
      <c r="F26" s="234"/>
      <c r="G26" s="234"/>
      <c r="H26" s="234"/>
      <c r="I26" s="234"/>
      <c r="J26" s="234"/>
    </row>
    <row r="27" spans="1:25" s="231" customFormat="1" ht="32.25" customHeight="1" x14ac:dyDescent="0.25"/>
    <row r="28" spans="1:25" ht="39.75" customHeight="1" x14ac:dyDescent="0.2">
      <c r="A28" s="318" t="s">
        <v>678</v>
      </c>
      <c r="B28" s="318"/>
      <c r="C28" s="318"/>
      <c r="D28" s="318"/>
      <c r="E28" s="318"/>
      <c r="F28" s="318"/>
      <c r="G28" s="318"/>
      <c r="H28" s="318"/>
      <c r="I28" s="318"/>
      <c r="J28" s="318"/>
      <c r="V28" s="236" t="s">
        <v>681</v>
      </c>
    </row>
    <row r="29" spans="1:2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25" x14ac:dyDescent="0.2">
      <c r="A30" s="3" t="s">
        <v>30</v>
      </c>
      <c r="B30" s="666" t="s">
        <v>31</v>
      </c>
      <c r="C30" s="666"/>
      <c r="D30" s="666"/>
      <c r="E30" s="666"/>
      <c r="F30" s="666"/>
      <c r="G30" s="666"/>
      <c r="H30" s="666"/>
      <c r="I30" s="666"/>
      <c r="J30" s="666"/>
    </row>
    <row r="31" spans="1:25" s="12" customFormat="1" ht="33.75" customHeight="1" x14ac:dyDescent="0.2">
      <c r="A31" s="747" t="s">
        <v>32</v>
      </c>
      <c r="B31" s="747"/>
      <c r="C31" s="747"/>
      <c r="D31" s="747"/>
      <c r="E31" s="747"/>
      <c r="F31" s="747"/>
      <c r="G31" s="747"/>
      <c r="H31" s="747"/>
      <c r="I31" s="747"/>
      <c r="J31" s="747"/>
    </row>
    <row r="32" spans="1:25" s="12" customFormat="1" ht="39" customHeight="1" x14ac:dyDescent="0.2">
      <c r="A32" s="13" t="s">
        <v>33</v>
      </c>
      <c r="B32" s="666" t="s">
        <v>34</v>
      </c>
      <c r="C32" s="666"/>
      <c r="D32" s="666"/>
      <c r="E32" s="666"/>
      <c r="F32" s="666"/>
      <c r="G32" s="666"/>
      <c r="H32" s="666"/>
      <c r="I32" s="666"/>
      <c r="J32" s="666"/>
    </row>
    <row r="33" spans="1:10" s="12" customFormat="1" ht="19.5" customHeight="1" x14ac:dyDescent="0.2">
      <c r="A33" s="1133" t="s">
        <v>35</v>
      </c>
      <c r="B33" s="1134"/>
      <c r="C33" s="1134"/>
      <c r="D33" s="1134"/>
      <c r="E33" s="1134"/>
      <c r="F33" s="1134"/>
      <c r="G33" s="1134"/>
      <c r="H33" s="1134"/>
      <c r="I33" s="1134"/>
      <c r="J33" s="1134"/>
    </row>
    <row r="34" spans="1:10" s="12" customFormat="1" x14ac:dyDescent="0.2">
      <c r="A34" s="14"/>
      <c r="B34" s="14"/>
      <c r="C34" s="14"/>
      <c r="D34" s="14"/>
      <c r="E34" s="14"/>
      <c r="F34" s="14"/>
      <c r="G34" s="15"/>
      <c r="H34" s="15"/>
      <c r="I34" s="15"/>
      <c r="J34" s="15"/>
    </row>
    <row r="35" spans="1:10" s="12" customFormat="1" ht="29.25" customHeight="1" thickBot="1" x14ac:dyDescent="0.25">
      <c r="A35" s="16" t="s">
        <v>36</v>
      </c>
      <c r="B35" s="493" t="s">
        <v>37</v>
      </c>
      <c r="C35" s="1080"/>
      <c r="D35" s="1080"/>
      <c r="E35" s="1080"/>
      <c r="F35" s="1080"/>
      <c r="G35" s="1080"/>
      <c r="H35" s="1080"/>
      <c r="I35" s="1080"/>
      <c r="J35" s="1080"/>
    </row>
    <row r="36" spans="1:10" s="12" customFormat="1" ht="34.5" customHeight="1" thickBot="1" x14ac:dyDescent="0.25">
      <c r="A36" s="1135" t="s">
        <v>38</v>
      </c>
      <c r="B36" s="1135"/>
      <c r="C36" s="1135"/>
      <c r="D36" s="1135"/>
      <c r="E36" s="1135" t="s">
        <v>39</v>
      </c>
      <c r="F36" s="1135"/>
      <c r="G36" s="1136"/>
      <c r="H36" s="785" t="s">
        <v>40</v>
      </c>
      <c r="I36" s="1135"/>
      <c r="J36" s="1135"/>
    </row>
    <row r="37" spans="1:10" s="12" customFormat="1" x14ac:dyDescent="0.2">
      <c r="A37" s="1129" t="s">
        <v>41</v>
      </c>
      <c r="B37" s="1129"/>
      <c r="C37" s="1129"/>
      <c r="D37" s="1130"/>
      <c r="E37" s="1131" t="s">
        <v>42</v>
      </c>
      <c r="F37" s="1131"/>
      <c r="G37" s="1131"/>
      <c r="H37" s="1132"/>
      <c r="I37" s="505"/>
      <c r="J37" s="505"/>
    </row>
    <row r="38" spans="1:10" s="12" customFormat="1" x14ac:dyDescent="0.2">
      <c r="A38" s="1125" t="s">
        <v>43</v>
      </c>
      <c r="B38" s="1125"/>
      <c r="C38" s="1125"/>
      <c r="D38" s="1126"/>
      <c r="E38" s="1127" t="s">
        <v>42</v>
      </c>
      <c r="F38" s="1127"/>
      <c r="G38" s="1127"/>
      <c r="H38" s="680" t="s">
        <v>44</v>
      </c>
      <c r="I38" s="531"/>
      <c r="J38" s="531"/>
    </row>
    <row r="39" spans="1:10" s="12" customFormat="1" x14ac:dyDescent="0.2">
      <c r="A39" s="1125" t="s">
        <v>45</v>
      </c>
      <c r="B39" s="1125"/>
      <c r="C39" s="1125"/>
      <c r="D39" s="1126"/>
      <c r="E39" s="1127" t="s">
        <v>42</v>
      </c>
      <c r="F39" s="1127"/>
      <c r="G39" s="1127"/>
      <c r="H39" s="919" t="s">
        <v>44</v>
      </c>
      <c r="I39" s="920"/>
      <c r="J39" s="532"/>
    </row>
    <row r="40" spans="1:10" s="12" customFormat="1" x14ac:dyDescent="0.2">
      <c r="A40" s="1125" t="s">
        <v>46</v>
      </c>
      <c r="B40" s="1125"/>
      <c r="C40" s="1125"/>
      <c r="D40" s="1126"/>
      <c r="E40" s="1127" t="s">
        <v>47</v>
      </c>
      <c r="F40" s="1127"/>
      <c r="G40" s="1127"/>
      <c r="H40" s="919"/>
      <c r="I40" s="920"/>
      <c r="J40" s="532"/>
    </row>
    <row r="41" spans="1:10" s="12" customFormat="1" x14ac:dyDescent="0.2">
      <c r="A41" s="1125" t="s">
        <v>48</v>
      </c>
      <c r="B41" s="1125"/>
      <c r="C41" s="1125"/>
      <c r="D41" s="1126"/>
      <c r="E41" s="1128" t="s">
        <v>49</v>
      </c>
      <c r="F41" s="1128"/>
      <c r="G41" s="1128"/>
      <c r="H41" s="919"/>
      <c r="I41" s="920"/>
      <c r="J41" s="532"/>
    </row>
    <row r="42" spans="1:10" s="12" customFormat="1" x14ac:dyDescent="0.2">
      <c r="A42" s="1125" t="s">
        <v>50</v>
      </c>
      <c r="B42" s="1125"/>
      <c r="C42" s="1125"/>
      <c r="D42" s="1126"/>
      <c r="E42" s="1127" t="s">
        <v>51</v>
      </c>
      <c r="F42" s="1127"/>
      <c r="G42" s="1127"/>
      <c r="H42" s="919"/>
      <c r="I42" s="920"/>
      <c r="J42" s="532"/>
    </row>
    <row r="43" spans="1:10" s="12" customFormat="1" x14ac:dyDescent="0.2">
      <c r="A43" s="1125" t="s">
        <v>52</v>
      </c>
      <c r="B43" s="1125"/>
      <c r="C43" s="1125"/>
      <c r="D43" s="1126"/>
      <c r="E43" s="1127" t="s">
        <v>51</v>
      </c>
      <c r="F43" s="1127"/>
      <c r="G43" s="1127"/>
      <c r="H43" s="919"/>
      <c r="I43" s="920"/>
      <c r="J43" s="532"/>
    </row>
    <row r="44" spans="1:10" s="12" customFormat="1" x14ac:dyDescent="0.2">
      <c r="A44" s="1125" t="s">
        <v>53</v>
      </c>
      <c r="B44" s="1125"/>
      <c r="C44" s="1125"/>
      <c r="D44" s="1126"/>
      <c r="E44" s="1127" t="s">
        <v>51</v>
      </c>
      <c r="F44" s="1127"/>
      <c r="G44" s="1127"/>
      <c r="H44" s="919"/>
      <c r="I44" s="920"/>
      <c r="J44" s="532"/>
    </row>
    <row r="45" spans="1:10" s="12" customFormat="1" x14ac:dyDescent="0.2">
      <c r="A45" s="1125" t="s">
        <v>54</v>
      </c>
      <c r="B45" s="1125"/>
      <c r="C45" s="1125"/>
      <c r="D45" s="1126"/>
      <c r="E45" s="1127" t="s">
        <v>51</v>
      </c>
      <c r="F45" s="1127"/>
      <c r="G45" s="1127"/>
      <c r="H45" s="919"/>
      <c r="I45" s="920"/>
      <c r="J45" s="532"/>
    </row>
    <row r="46" spans="1:10" s="12" customFormat="1" ht="27" customHeight="1" x14ac:dyDescent="0.2">
      <c r="A46" s="1125" t="s">
        <v>55</v>
      </c>
      <c r="B46" s="1125"/>
      <c r="C46" s="1125"/>
      <c r="D46" s="1126"/>
      <c r="E46" s="1127" t="s">
        <v>42</v>
      </c>
      <c r="F46" s="1127"/>
      <c r="G46" s="1127"/>
      <c r="H46" s="919"/>
      <c r="I46" s="920"/>
      <c r="J46" s="532"/>
    </row>
    <row r="47" spans="1:10" s="12" customFormat="1" ht="15" thickBot="1" x14ac:dyDescent="0.25">
      <c r="A47" s="1114" t="s">
        <v>56</v>
      </c>
      <c r="B47" s="1114"/>
      <c r="C47" s="1114"/>
      <c r="D47" s="1115"/>
      <c r="E47" s="1116" t="s">
        <v>51</v>
      </c>
      <c r="F47" s="1116"/>
      <c r="G47" s="1116"/>
      <c r="H47" s="1117"/>
      <c r="I47" s="781"/>
      <c r="J47" s="528"/>
    </row>
    <row r="48" spans="1:10" s="12" customFormat="1" x14ac:dyDescent="0.2">
      <c r="A48" s="17"/>
      <c r="B48" s="17"/>
      <c r="C48" s="17"/>
      <c r="D48" s="17"/>
      <c r="E48" s="18"/>
      <c r="F48" s="18"/>
      <c r="G48" s="18"/>
      <c r="H48" s="15"/>
      <c r="I48" s="15"/>
      <c r="J48" s="15"/>
    </row>
    <row r="49" spans="1:10" s="12" customFormat="1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</row>
    <row r="50" spans="1:10" s="12" customFormat="1" ht="15" customHeight="1" x14ac:dyDescent="0.2">
      <c r="A50" s="20" t="s">
        <v>57</v>
      </c>
      <c r="B50" s="493" t="s">
        <v>58</v>
      </c>
      <c r="C50" s="493"/>
      <c r="D50" s="493"/>
      <c r="E50" s="493"/>
      <c r="F50" s="493"/>
      <c r="G50" s="493"/>
      <c r="H50" s="493"/>
      <c r="I50" s="493"/>
      <c r="J50" s="493"/>
    </row>
    <row r="51" spans="1:10" s="12" customFormat="1" x14ac:dyDescent="0.2">
      <c r="A51" s="1118" t="s">
        <v>59</v>
      </c>
      <c r="B51" s="1118"/>
      <c r="C51" s="1118"/>
      <c r="D51" s="1118"/>
      <c r="E51" s="1118"/>
      <c r="F51" s="1118"/>
      <c r="G51" s="1118"/>
      <c r="H51" s="1118"/>
      <c r="I51" s="1118"/>
      <c r="J51" s="1118"/>
    </row>
    <row r="52" spans="1:10" s="12" customFormat="1" x14ac:dyDescent="0.2">
      <c r="A52" s="1118"/>
      <c r="B52" s="1118"/>
      <c r="C52" s="1118"/>
      <c r="D52" s="1118"/>
      <c r="E52" s="1118"/>
      <c r="F52" s="1118"/>
      <c r="G52" s="1118"/>
      <c r="H52" s="1118"/>
      <c r="I52" s="1118"/>
      <c r="J52" s="1118"/>
    </row>
    <row r="53" spans="1:10" s="12" customFormat="1" ht="15" thickBot="1" x14ac:dyDescent="0.25">
      <c r="B53" s="21"/>
      <c r="C53" s="21"/>
      <c r="D53" s="21"/>
      <c r="E53" s="21"/>
      <c r="F53" s="21"/>
      <c r="G53" s="21"/>
      <c r="H53" s="21"/>
      <c r="I53" s="21"/>
      <c r="J53" s="21"/>
    </row>
    <row r="54" spans="1:10" s="12" customFormat="1" ht="15.75" thickTop="1" thickBot="1" x14ac:dyDescent="0.25">
      <c r="A54" s="1119" t="s">
        <v>60</v>
      </c>
      <c r="B54" s="1120"/>
      <c r="C54" s="1120"/>
      <c r="D54" s="1121" t="s">
        <v>61</v>
      </c>
      <c r="E54" s="1122"/>
      <c r="F54" s="1120" t="s">
        <v>62</v>
      </c>
      <c r="G54" s="1120"/>
      <c r="H54" s="1123" t="s">
        <v>63</v>
      </c>
      <c r="I54" s="1120"/>
      <c r="J54" s="1124"/>
    </row>
    <row r="55" spans="1:10" s="12" customFormat="1" ht="15" thickTop="1" x14ac:dyDescent="0.2">
      <c r="A55" s="1107" t="s">
        <v>64</v>
      </c>
      <c r="B55" s="1108"/>
      <c r="C55" s="1108"/>
      <c r="D55" s="1109">
        <v>4</v>
      </c>
      <c r="E55" s="1110"/>
      <c r="F55" s="1111" t="s">
        <v>65</v>
      </c>
      <c r="G55" s="1111"/>
      <c r="H55" s="1110" t="s">
        <v>66</v>
      </c>
      <c r="I55" s="1112"/>
      <c r="J55" s="1113"/>
    </row>
    <row r="56" spans="1:10" s="12" customFormat="1" x14ac:dyDescent="0.2">
      <c r="A56" s="1105" t="s">
        <v>67</v>
      </c>
      <c r="B56" s="1106"/>
      <c r="C56" s="1106"/>
      <c r="D56" s="1099" t="s">
        <v>68</v>
      </c>
      <c r="E56" s="1100"/>
      <c r="F56" s="1099" t="s">
        <v>69</v>
      </c>
      <c r="G56" s="1099"/>
      <c r="H56" s="1102" t="s">
        <v>66</v>
      </c>
      <c r="I56" s="1103"/>
      <c r="J56" s="1104"/>
    </row>
    <row r="57" spans="1:10" s="12" customFormat="1" x14ac:dyDescent="0.2">
      <c r="A57" s="1097" t="s">
        <v>70</v>
      </c>
      <c r="B57" s="1098"/>
      <c r="C57" s="1098"/>
      <c r="D57" s="1099" t="s">
        <v>71</v>
      </c>
      <c r="E57" s="1100"/>
      <c r="F57" s="1101" t="s">
        <v>72</v>
      </c>
      <c r="G57" s="1101"/>
      <c r="H57" s="1102" t="s">
        <v>66</v>
      </c>
      <c r="I57" s="1103"/>
      <c r="J57" s="1104"/>
    </row>
    <row r="58" spans="1:10" s="12" customFormat="1" x14ac:dyDescent="0.2">
      <c r="A58" s="1105" t="s">
        <v>73</v>
      </c>
      <c r="B58" s="1106"/>
      <c r="C58" s="1106"/>
      <c r="D58" s="1099" t="s">
        <v>74</v>
      </c>
      <c r="E58" s="1100"/>
      <c r="F58" s="1099" t="s">
        <v>75</v>
      </c>
      <c r="G58" s="1099"/>
      <c r="H58" s="1102" t="s">
        <v>66</v>
      </c>
      <c r="I58" s="1103"/>
      <c r="J58" s="1104"/>
    </row>
    <row r="59" spans="1:10" s="12" customFormat="1" ht="15" thickBot="1" x14ac:dyDescent="0.25">
      <c r="A59" s="1088" t="s">
        <v>76</v>
      </c>
      <c r="B59" s="1089"/>
      <c r="C59" s="1089"/>
      <c r="D59" s="1090" t="s">
        <v>77</v>
      </c>
      <c r="E59" s="1091"/>
      <c r="F59" s="1092" t="s">
        <v>78</v>
      </c>
      <c r="G59" s="1092"/>
      <c r="H59" s="1093"/>
      <c r="I59" s="1094"/>
      <c r="J59" s="1095"/>
    </row>
    <row r="60" spans="1:10" s="12" customFormat="1" ht="15" thickTop="1" x14ac:dyDescent="0.2">
      <c r="A60" s="1096"/>
      <c r="B60" s="1096"/>
      <c r="C60" s="1096"/>
      <c r="D60" s="1096"/>
      <c r="E60" s="1096"/>
      <c r="F60" s="1096"/>
      <c r="G60" s="1096"/>
      <c r="H60" s="1096"/>
      <c r="I60" s="1096"/>
      <c r="J60" s="1096"/>
    </row>
    <row r="61" spans="1:10" s="12" customFormat="1" ht="48.75" customHeight="1" x14ac:dyDescent="0.2">
      <c r="B61" s="1079" t="s">
        <v>79</v>
      </c>
      <c r="C61" s="1080"/>
      <c r="D61" s="1080"/>
      <c r="E61" s="1080"/>
      <c r="F61" s="1080"/>
      <c r="G61" s="1080"/>
      <c r="H61" s="1080"/>
      <c r="I61" s="1080"/>
      <c r="J61" s="1080"/>
    </row>
    <row r="62" spans="1:10" s="12" customFormat="1" x14ac:dyDescent="0.2"/>
    <row r="63" spans="1:10" s="12" customFormat="1" ht="104.65" customHeight="1" x14ac:dyDescent="0.2">
      <c r="B63" s="1080" t="s">
        <v>80</v>
      </c>
      <c r="C63" s="1080"/>
      <c r="D63" s="1080"/>
      <c r="E63" s="1080"/>
      <c r="F63" s="1080"/>
      <c r="G63" s="1080"/>
      <c r="H63" s="1080"/>
      <c r="I63" s="1080"/>
      <c r="J63" s="1080"/>
    </row>
    <row r="64" spans="1:10" s="12" customFormat="1" ht="33" customHeight="1" x14ac:dyDescent="0.2">
      <c r="A64" s="22" t="s">
        <v>81</v>
      </c>
      <c r="B64" s="1081" t="s">
        <v>82</v>
      </c>
      <c r="C64" s="1081"/>
      <c r="D64" s="1081"/>
      <c r="E64" s="1081"/>
      <c r="F64" s="1081"/>
      <c r="G64" s="1081"/>
      <c r="H64" s="1081"/>
      <c r="I64" s="1081"/>
      <c r="J64" s="1081"/>
    </row>
    <row r="65" spans="1:10" s="12" customFormat="1" x14ac:dyDescent="0.2">
      <c r="A65" s="20" t="s">
        <v>83</v>
      </c>
      <c r="B65" s="1035" t="s">
        <v>84</v>
      </c>
      <c r="C65" s="1035"/>
      <c r="D65" s="1035"/>
      <c r="E65" s="1035"/>
      <c r="F65" s="1035"/>
      <c r="G65" s="1035"/>
      <c r="H65" s="1035"/>
      <c r="I65" s="1035"/>
      <c r="J65" s="1035"/>
    </row>
    <row r="66" spans="1:10" s="12" customFormat="1" ht="15" thickBot="1" x14ac:dyDescent="0.25">
      <c r="A66" s="1082"/>
      <c r="B66" s="1082"/>
      <c r="C66" s="1082"/>
      <c r="D66" s="1082"/>
      <c r="E66" s="1082"/>
      <c r="F66" s="1082"/>
      <c r="G66" s="1082"/>
      <c r="H66" s="1082"/>
      <c r="I66" s="1082"/>
      <c r="J66" s="1082"/>
    </row>
    <row r="67" spans="1:10" s="12" customFormat="1" ht="15.75" customHeight="1" x14ac:dyDescent="0.2">
      <c r="A67" s="597" t="s">
        <v>85</v>
      </c>
      <c r="B67" s="1083"/>
      <c r="C67" s="1085" t="s">
        <v>19</v>
      </c>
      <c r="D67" s="1086"/>
      <c r="E67" s="1086"/>
      <c r="F67" s="1086"/>
      <c r="G67" s="1086"/>
      <c r="H67" s="1086"/>
      <c r="I67" s="1086"/>
      <c r="J67" s="1087"/>
    </row>
    <row r="68" spans="1:10" s="12" customFormat="1" x14ac:dyDescent="0.2">
      <c r="A68" s="599"/>
      <c r="B68" s="1058"/>
      <c r="C68" s="1063" t="s">
        <v>86</v>
      </c>
      <c r="D68" s="1020" t="s">
        <v>87</v>
      </c>
      <c r="E68" s="1020" t="s">
        <v>88</v>
      </c>
      <c r="F68" s="1020" t="s">
        <v>89</v>
      </c>
      <c r="G68" s="1020" t="s">
        <v>90</v>
      </c>
      <c r="H68" s="1020" t="s">
        <v>91</v>
      </c>
      <c r="I68" s="1020" t="s">
        <v>92</v>
      </c>
      <c r="J68" s="1074" t="s">
        <v>93</v>
      </c>
    </row>
    <row r="69" spans="1:10" s="12" customFormat="1" ht="51" customHeight="1" thickBot="1" x14ac:dyDescent="0.25">
      <c r="A69" s="1084"/>
      <c r="B69" s="1059"/>
      <c r="C69" s="1063"/>
      <c r="D69" s="1020"/>
      <c r="E69" s="1020"/>
      <c r="F69" s="1020"/>
      <c r="G69" s="1020"/>
      <c r="H69" s="1020"/>
      <c r="I69" s="1020"/>
      <c r="J69" s="1074"/>
    </row>
    <row r="70" spans="1:10" s="12" customFormat="1" ht="15.75" thickTop="1" thickBot="1" x14ac:dyDescent="0.25">
      <c r="A70" s="1075" t="s">
        <v>94</v>
      </c>
      <c r="B70" s="1076"/>
      <c r="C70" s="1077"/>
      <c r="D70" s="1077"/>
      <c r="E70" s="1077"/>
      <c r="F70" s="1077"/>
      <c r="G70" s="1077"/>
      <c r="H70" s="1077"/>
      <c r="I70" s="1077"/>
      <c r="J70" s="1078"/>
    </row>
    <row r="71" spans="1:10" s="12" customFormat="1" ht="15" thickBot="1" x14ac:dyDescent="0.25">
      <c r="A71" s="1056" t="s">
        <v>95</v>
      </c>
      <c r="B71" s="1040"/>
      <c r="C71" s="23">
        <f t="shared" ref="C71:I71" si="0">IF(C101&gt;0,C101,IF(C101=0,0,""))</f>
        <v>0</v>
      </c>
      <c r="D71" s="24">
        <f t="shared" si="0"/>
        <v>182555.8</v>
      </c>
      <c r="E71" s="24">
        <f t="shared" si="0"/>
        <v>8000.02</v>
      </c>
      <c r="F71" s="24">
        <f t="shared" si="0"/>
        <v>0</v>
      </c>
      <c r="G71" s="24">
        <f t="shared" si="0"/>
        <v>0</v>
      </c>
      <c r="H71" s="24">
        <f t="shared" si="0"/>
        <v>59476</v>
      </c>
      <c r="I71" s="24">
        <f t="shared" si="0"/>
        <v>0</v>
      </c>
      <c r="J71" s="212">
        <f>SUM(C71:I71)</f>
        <v>250031.81999999998</v>
      </c>
    </row>
    <row r="72" spans="1:10" s="12" customFormat="1" x14ac:dyDescent="0.2">
      <c r="A72" s="1070" t="s">
        <v>96</v>
      </c>
      <c r="B72" s="1071"/>
      <c r="C72" s="26"/>
      <c r="D72" s="27">
        <v>9943</v>
      </c>
      <c r="E72" s="27"/>
      <c r="F72" s="27"/>
      <c r="G72" s="27"/>
      <c r="H72" s="27"/>
      <c r="I72" s="27"/>
      <c r="J72" s="213">
        <f>SUM(C72:I72)</f>
        <v>9943</v>
      </c>
    </row>
    <row r="73" spans="1:10" s="12" customFormat="1" x14ac:dyDescent="0.2">
      <c r="A73" s="1065" t="s">
        <v>97</v>
      </c>
      <c r="B73" s="1049"/>
      <c r="C73" s="28"/>
      <c r="D73" s="29"/>
      <c r="E73" s="29"/>
      <c r="F73" s="29"/>
      <c r="G73" s="29"/>
      <c r="H73" s="29"/>
      <c r="I73" s="29"/>
      <c r="J73" s="214">
        <f>SUM(C73:I73)</f>
        <v>0</v>
      </c>
    </row>
    <row r="74" spans="1:10" s="12" customFormat="1" ht="15" thickBot="1" x14ac:dyDescent="0.25">
      <c r="A74" s="1072" t="s">
        <v>98</v>
      </c>
      <c r="B74" s="1073"/>
      <c r="C74" s="30"/>
      <c r="D74" s="31"/>
      <c r="E74" s="31"/>
      <c r="F74" s="31"/>
      <c r="G74" s="31"/>
      <c r="H74" s="31"/>
      <c r="I74" s="31"/>
      <c r="J74" s="215">
        <f>SUM(C74:I74)</f>
        <v>0</v>
      </c>
    </row>
    <row r="75" spans="1:10" s="12" customFormat="1" ht="15" thickBot="1" x14ac:dyDescent="0.25">
      <c r="A75" s="1056" t="s">
        <v>99</v>
      </c>
      <c r="B75" s="1040"/>
      <c r="C75" s="32">
        <f t="shared" ref="C75:I75" si="1">IFERROR(C71+C72-C73+C74,"CHYBA")</f>
        <v>0</v>
      </c>
      <c r="D75" s="24">
        <f t="shared" si="1"/>
        <v>192498.8</v>
      </c>
      <c r="E75" s="24">
        <f t="shared" si="1"/>
        <v>8000.02</v>
      </c>
      <c r="F75" s="24">
        <f t="shared" si="1"/>
        <v>0</v>
      </c>
      <c r="G75" s="24">
        <f t="shared" si="1"/>
        <v>0</v>
      </c>
      <c r="H75" s="24">
        <f t="shared" si="1"/>
        <v>59476</v>
      </c>
      <c r="I75" s="24">
        <f t="shared" si="1"/>
        <v>0</v>
      </c>
      <c r="J75" s="212">
        <f>SUM(C75:I75)</f>
        <v>259974.81999999998</v>
      </c>
    </row>
    <row r="76" spans="1:10" s="12" customFormat="1" ht="15" thickBot="1" x14ac:dyDescent="0.25">
      <c r="A76" s="1068" t="s">
        <v>100</v>
      </c>
      <c r="B76" s="1042"/>
      <c r="C76" s="1042"/>
      <c r="D76" s="1042"/>
      <c r="E76" s="1042"/>
      <c r="F76" s="1042"/>
      <c r="G76" s="1042"/>
      <c r="H76" s="1042"/>
      <c r="I76" s="1042"/>
      <c r="J76" s="1069"/>
    </row>
    <row r="77" spans="1:10" s="12" customFormat="1" ht="15" thickBot="1" x14ac:dyDescent="0.25">
      <c r="A77" s="1056" t="s">
        <v>95</v>
      </c>
      <c r="B77" s="1040"/>
      <c r="C77" s="32">
        <f t="shared" ref="C77:I77" si="2">IF(C107&gt;0,C107,IF(C107=0,0,""))</f>
        <v>0</v>
      </c>
      <c r="D77" s="24">
        <f t="shared" si="2"/>
        <v>94293</v>
      </c>
      <c r="E77" s="24">
        <f t="shared" si="2"/>
        <v>8000.3</v>
      </c>
      <c r="F77" s="24">
        <f t="shared" si="2"/>
        <v>0</v>
      </c>
      <c r="G77" s="24">
        <f t="shared" si="2"/>
        <v>0</v>
      </c>
      <c r="H77" s="24">
        <f t="shared" si="2"/>
        <v>0</v>
      </c>
      <c r="I77" s="24">
        <f t="shared" si="2"/>
        <v>0</v>
      </c>
      <c r="J77" s="212">
        <f>SUM(C77:I77)</f>
        <v>102293.3</v>
      </c>
    </row>
    <row r="78" spans="1:10" s="12" customFormat="1" x14ac:dyDescent="0.2">
      <c r="A78" s="1070" t="s">
        <v>96</v>
      </c>
      <c r="B78" s="1071"/>
      <c r="C78" s="26"/>
      <c r="D78" s="27">
        <v>37465.5</v>
      </c>
      <c r="E78" s="27">
        <v>0</v>
      </c>
      <c r="F78" s="27"/>
      <c r="G78" s="27"/>
      <c r="H78" s="27"/>
      <c r="I78" s="27"/>
      <c r="J78" s="213">
        <f>SUM(C78:I78)</f>
        <v>37465.5</v>
      </c>
    </row>
    <row r="79" spans="1:10" s="12" customFormat="1" x14ac:dyDescent="0.2">
      <c r="A79" s="1065" t="s">
        <v>97</v>
      </c>
      <c r="B79" s="1049"/>
      <c r="C79" s="28"/>
      <c r="D79" s="29"/>
      <c r="E79" s="29"/>
      <c r="F79" s="29"/>
      <c r="G79" s="29"/>
      <c r="H79" s="29"/>
      <c r="I79" s="29"/>
      <c r="J79" s="214">
        <f>SUM(C79:I79)</f>
        <v>0</v>
      </c>
    </row>
    <row r="80" spans="1:10" s="12" customFormat="1" ht="15" thickBot="1" x14ac:dyDescent="0.25">
      <c r="A80" s="1066" t="s">
        <v>98</v>
      </c>
      <c r="B80" s="1067"/>
      <c r="C80" s="30"/>
      <c r="D80" s="31"/>
      <c r="E80" s="31"/>
      <c r="F80" s="31"/>
      <c r="G80" s="31"/>
      <c r="H80" s="31"/>
      <c r="I80" s="31"/>
      <c r="J80" s="215">
        <f>SUM(C80:I80)</f>
        <v>0</v>
      </c>
    </row>
    <row r="81" spans="1:10" s="12" customFormat="1" ht="15" thickBot="1" x14ac:dyDescent="0.25">
      <c r="A81" s="1056" t="s">
        <v>99</v>
      </c>
      <c r="B81" s="1040"/>
      <c r="C81" s="32">
        <f t="shared" ref="C81:I81" si="3">IFERROR(C77+C78-C79+C80,"CHYBA")</f>
        <v>0</v>
      </c>
      <c r="D81" s="24">
        <f t="shared" si="3"/>
        <v>131758.5</v>
      </c>
      <c r="E81" s="24">
        <f>IFERROR(E77+E78-E79+E80,"CHYBA")</f>
        <v>8000.3</v>
      </c>
      <c r="F81" s="24">
        <f t="shared" si="3"/>
        <v>0</v>
      </c>
      <c r="G81" s="24">
        <f t="shared" si="3"/>
        <v>0</v>
      </c>
      <c r="H81" s="24">
        <f t="shared" si="3"/>
        <v>0</v>
      </c>
      <c r="I81" s="24">
        <f t="shared" si="3"/>
        <v>0</v>
      </c>
      <c r="J81" s="212">
        <f>SUM(C81:I81)</f>
        <v>139758.79999999999</v>
      </c>
    </row>
    <row r="82" spans="1:10" s="12" customFormat="1" ht="15" thickBot="1" x14ac:dyDescent="0.25">
      <c r="A82" s="1068" t="s">
        <v>101</v>
      </c>
      <c r="B82" s="1042"/>
      <c r="C82" s="1042"/>
      <c r="D82" s="1042"/>
      <c r="E82" s="1042"/>
      <c r="F82" s="1042"/>
      <c r="G82" s="1042"/>
      <c r="H82" s="1042"/>
      <c r="I82" s="1042"/>
      <c r="J82" s="1069"/>
    </row>
    <row r="83" spans="1:10" s="12" customFormat="1" ht="15" thickBot="1" x14ac:dyDescent="0.25">
      <c r="A83" s="1056" t="s">
        <v>95</v>
      </c>
      <c r="B83" s="1040"/>
      <c r="C83" s="32">
        <f t="shared" ref="C83:I83" si="4">IF(C113&gt;0,C113,IF(C113=0,0,""))</f>
        <v>0</v>
      </c>
      <c r="D83" s="24">
        <f t="shared" si="4"/>
        <v>0</v>
      </c>
      <c r="E83" s="24">
        <f t="shared" si="4"/>
        <v>0</v>
      </c>
      <c r="F83" s="24">
        <f t="shared" si="4"/>
        <v>0</v>
      </c>
      <c r="G83" s="24">
        <f t="shared" si="4"/>
        <v>0</v>
      </c>
      <c r="H83" s="24">
        <f t="shared" si="4"/>
        <v>0</v>
      </c>
      <c r="I83" s="24">
        <f t="shared" si="4"/>
        <v>0</v>
      </c>
      <c r="J83" s="212">
        <f>SUM(C83:I83)</f>
        <v>0</v>
      </c>
    </row>
    <row r="84" spans="1:10" s="12" customFormat="1" x14ac:dyDescent="0.2">
      <c r="A84" s="1064" t="s">
        <v>96</v>
      </c>
      <c r="B84" s="1047"/>
      <c r="C84" s="26"/>
      <c r="D84" s="27"/>
      <c r="E84" s="27"/>
      <c r="F84" s="27"/>
      <c r="G84" s="27"/>
      <c r="H84" s="27"/>
      <c r="I84" s="27"/>
      <c r="J84" s="213">
        <f>SUM(C84:I84)</f>
        <v>0</v>
      </c>
    </row>
    <row r="85" spans="1:10" s="12" customFormat="1" x14ac:dyDescent="0.2">
      <c r="A85" s="1065" t="s">
        <v>97</v>
      </c>
      <c r="B85" s="1049"/>
      <c r="C85" s="28"/>
      <c r="D85" s="29"/>
      <c r="E85" s="29"/>
      <c r="F85" s="29"/>
      <c r="G85" s="29"/>
      <c r="H85" s="29"/>
      <c r="I85" s="29"/>
      <c r="J85" s="214">
        <f>SUM(C85:I85)</f>
        <v>0</v>
      </c>
    </row>
    <row r="86" spans="1:10" s="12" customFormat="1" ht="15" thickBot="1" x14ac:dyDescent="0.25">
      <c r="A86" s="1066" t="s">
        <v>98</v>
      </c>
      <c r="B86" s="1067"/>
      <c r="C86" s="30"/>
      <c r="D86" s="31"/>
      <c r="E86" s="31"/>
      <c r="F86" s="31"/>
      <c r="G86" s="31"/>
      <c r="H86" s="31"/>
      <c r="I86" s="31"/>
      <c r="J86" s="215">
        <f>SUM(C86:I86)</f>
        <v>0</v>
      </c>
    </row>
    <row r="87" spans="1:10" s="12" customFormat="1" ht="15" thickBot="1" x14ac:dyDescent="0.25">
      <c r="A87" s="1056" t="s">
        <v>99</v>
      </c>
      <c r="B87" s="1040"/>
      <c r="C87" s="32">
        <f t="shared" ref="C87:I87" si="5">IFERROR(C83+C84-C85+C86,"CHYBA")</f>
        <v>0</v>
      </c>
      <c r="D87" s="24">
        <f t="shared" si="5"/>
        <v>0</v>
      </c>
      <c r="E87" s="24">
        <f t="shared" si="5"/>
        <v>0</v>
      </c>
      <c r="F87" s="24">
        <f t="shared" si="5"/>
        <v>0</v>
      </c>
      <c r="G87" s="24">
        <f t="shared" si="5"/>
        <v>0</v>
      </c>
      <c r="H87" s="24">
        <f t="shared" si="5"/>
        <v>0</v>
      </c>
      <c r="I87" s="24">
        <f t="shared" si="5"/>
        <v>0</v>
      </c>
      <c r="J87" s="212">
        <f>SUM(C87:I87)</f>
        <v>0</v>
      </c>
    </row>
    <row r="88" spans="1:10" s="12" customFormat="1" ht="15" thickBot="1" x14ac:dyDescent="0.25">
      <c r="A88" s="1068" t="s">
        <v>102</v>
      </c>
      <c r="B88" s="1042"/>
      <c r="C88" s="1042"/>
      <c r="D88" s="1042"/>
      <c r="E88" s="1042"/>
      <c r="F88" s="1042"/>
      <c r="G88" s="1042"/>
      <c r="H88" s="1042"/>
      <c r="I88" s="1042"/>
      <c r="J88" s="1069"/>
    </row>
    <row r="89" spans="1:10" s="12" customFormat="1" ht="15" thickBot="1" x14ac:dyDescent="0.25">
      <c r="A89" s="1054" t="s">
        <v>95</v>
      </c>
      <c r="B89" s="1055"/>
      <c r="C89" s="23">
        <f>C71-C77-C83</f>
        <v>0</v>
      </c>
      <c r="D89" s="24">
        <f t="shared" ref="D89:J89" si="6">D71-D77-D83</f>
        <v>88262.799999999988</v>
      </c>
      <c r="E89" s="24">
        <f t="shared" si="6"/>
        <v>-0.27999999999974534</v>
      </c>
      <c r="F89" s="24">
        <f t="shared" si="6"/>
        <v>0</v>
      </c>
      <c r="G89" s="24">
        <f t="shared" si="6"/>
        <v>0</v>
      </c>
      <c r="H89" s="24">
        <f t="shared" si="6"/>
        <v>59476</v>
      </c>
      <c r="I89" s="24">
        <f t="shared" si="6"/>
        <v>0</v>
      </c>
      <c r="J89" s="212">
        <f t="shared" si="6"/>
        <v>147738.51999999996</v>
      </c>
    </row>
    <row r="90" spans="1:10" s="12" customFormat="1" ht="15" thickBot="1" x14ac:dyDescent="0.25">
      <c r="A90" s="1056" t="s">
        <v>99</v>
      </c>
      <c r="B90" s="1040"/>
      <c r="C90" s="216">
        <f>C75-C81-C87</f>
        <v>0</v>
      </c>
      <c r="D90" s="217">
        <f t="shared" ref="D90:J90" si="7">D75-D81-D87</f>
        <v>60740.299999999988</v>
      </c>
      <c r="E90" s="217">
        <f>E75-E81-E87</f>
        <v>-0.27999999999974534</v>
      </c>
      <c r="F90" s="217">
        <f t="shared" si="7"/>
        <v>0</v>
      </c>
      <c r="G90" s="217">
        <f t="shared" si="7"/>
        <v>0</v>
      </c>
      <c r="H90" s="217">
        <f t="shared" si="7"/>
        <v>59476</v>
      </c>
      <c r="I90" s="217">
        <f t="shared" si="7"/>
        <v>0</v>
      </c>
      <c r="J90" s="218">
        <f t="shared" si="7"/>
        <v>120216.01999999999</v>
      </c>
    </row>
    <row r="91" spans="1:10" s="12" customFormat="1" x14ac:dyDescent="0.2">
      <c r="A91" s="19"/>
      <c r="B91" s="19"/>
      <c r="C91" s="36"/>
      <c r="D91" s="36"/>
      <c r="E91" s="37"/>
      <c r="F91" s="36"/>
      <c r="G91" s="36"/>
      <c r="H91" s="36"/>
      <c r="I91" s="36"/>
      <c r="J91" s="36"/>
    </row>
    <row r="92" spans="1:10" s="12" customFormat="1" ht="15" thickBot="1" x14ac:dyDescent="0.25">
      <c r="A92" s="38"/>
      <c r="B92" s="38"/>
      <c r="C92" s="38"/>
      <c r="D92" s="38"/>
      <c r="E92" s="38"/>
      <c r="F92" s="38"/>
      <c r="G92" s="38"/>
      <c r="H92" s="38"/>
      <c r="I92" s="38"/>
      <c r="J92" s="38"/>
    </row>
    <row r="93" spans="1:10" s="12" customFormat="1" ht="15" thickTop="1" x14ac:dyDescent="0.2">
      <c r="A93" s="618" t="s">
        <v>85</v>
      </c>
      <c r="B93" s="1057"/>
      <c r="C93" s="1060" t="s">
        <v>103</v>
      </c>
      <c r="D93" s="1061"/>
      <c r="E93" s="1061"/>
      <c r="F93" s="1061"/>
      <c r="G93" s="1061"/>
      <c r="H93" s="1061"/>
      <c r="I93" s="1061"/>
      <c r="J93" s="1062"/>
    </row>
    <row r="94" spans="1:10" s="12" customFormat="1" x14ac:dyDescent="0.2">
      <c r="A94" s="620"/>
      <c r="B94" s="1058"/>
      <c r="C94" s="1063" t="s">
        <v>104</v>
      </c>
      <c r="D94" s="1020" t="s">
        <v>87</v>
      </c>
      <c r="E94" s="1020" t="s">
        <v>88</v>
      </c>
      <c r="F94" s="1020" t="s">
        <v>89</v>
      </c>
      <c r="G94" s="1020" t="s">
        <v>90</v>
      </c>
      <c r="H94" s="1020" t="s">
        <v>91</v>
      </c>
      <c r="I94" s="1020" t="s">
        <v>92</v>
      </c>
      <c r="J94" s="1050" t="s">
        <v>93</v>
      </c>
    </row>
    <row r="95" spans="1:10" s="12" customFormat="1" ht="45" customHeight="1" thickBot="1" x14ac:dyDescent="0.25">
      <c r="A95" s="1028"/>
      <c r="B95" s="1059"/>
      <c r="C95" s="1063"/>
      <c r="D95" s="1020"/>
      <c r="E95" s="1020"/>
      <c r="F95" s="1020"/>
      <c r="G95" s="1020"/>
      <c r="H95" s="1020"/>
      <c r="I95" s="1020"/>
      <c r="J95" s="1023"/>
    </row>
    <row r="96" spans="1:10" s="12" customFormat="1" ht="15.75" customHeight="1" thickTop="1" thickBot="1" x14ac:dyDescent="0.25">
      <c r="A96" s="1051" t="s">
        <v>94</v>
      </c>
      <c r="B96" s="1052"/>
      <c r="C96" s="1052"/>
      <c r="D96" s="1052"/>
      <c r="E96" s="1052"/>
      <c r="F96" s="1052"/>
      <c r="G96" s="1052"/>
      <c r="H96" s="1052"/>
      <c r="I96" s="1052"/>
      <c r="J96" s="1053"/>
    </row>
    <row r="97" spans="1:10" s="12" customFormat="1" ht="15" customHeight="1" thickBot="1" x14ac:dyDescent="0.25">
      <c r="A97" s="1039" t="s">
        <v>95</v>
      </c>
      <c r="B97" s="1040"/>
      <c r="C97" s="39">
        <v>0</v>
      </c>
      <c r="D97" s="40">
        <v>139230.79999999999</v>
      </c>
      <c r="E97" s="40">
        <v>8000.02</v>
      </c>
      <c r="F97" s="40">
        <v>0</v>
      </c>
      <c r="G97" s="40">
        <v>0</v>
      </c>
      <c r="H97" s="40">
        <v>26914</v>
      </c>
      <c r="I97" s="40">
        <v>0</v>
      </c>
      <c r="J97" s="41">
        <f>SUM(C97:I97)</f>
        <v>174144.81999999998</v>
      </c>
    </row>
    <row r="98" spans="1:10" s="12" customFormat="1" x14ac:dyDescent="0.2">
      <c r="A98" s="1046" t="s">
        <v>96</v>
      </c>
      <c r="B98" s="1047"/>
      <c r="C98" s="26"/>
      <c r="D98" s="27">
        <v>16411</v>
      </c>
      <c r="E98" s="27"/>
      <c r="F98" s="27"/>
      <c r="G98" s="27"/>
      <c r="H98" s="27">
        <v>59476</v>
      </c>
      <c r="I98" s="27"/>
      <c r="J98" s="42">
        <f>SUM(C98:I98)</f>
        <v>75887</v>
      </c>
    </row>
    <row r="99" spans="1:10" s="12" customFormat="1" x14ac:dyDescent="0.2">
      <c r="A99" s="1048" t="s">
        <v>97</v>
      </c>
      <c r="B99" s="1049"/>
      <c r="C99" s="28"/>
      <c r="D99" s="29"/>
      <c r="E99" s="29"/>
      <c r="F99" s="29"/>
      <c r="G99" s="29"/>
      <c r="H99" s="29"/>
      <c r="I99" s="29"/>
      <c r="J99" s="43">
        <f>SUM(C99:I99)</f>
        <v>0</v>
      </c>
    </row>
    <row r="100" spans="1:10" s="12" customFormat="1" ht="15" thickBot="1" x14ac:dyDescent="0.25">
      <c r="A100" s="1037" t="s">
        <v>98</v>
      </c>
      <c r="B100" s="1038"/>
      <c r="C100" s="30"/>
      <c r="D100" s="31">
        <v>26914</v>
      </c>
      <c r="E100" s="31"/>
      <c r="F100" s="31"/>
      <c r="G100" s="31"/>
      <c r="H100" s="31">
        <v>-26914</v>
      </c>
      <c r="I100" s="31"/>
      <c r="J100" s="44">
        <f>SUM(C100:I100)</f>
        <v>0</v>
      </c>
    </row>
    <row r="101" spans="1:10" s="12" customFormat="1" ht="15" customHeight="1" thickBot="1" x14ac:dyDescent="0.25">
      <c r="A101" s="1039" t="s">
        <v>99</v>
      </c>
      <c r="B101" s="1040"/>
      <c r="C101" s="32">
        <f t="shared" ref="C101:I101" si="8">IFERROR(C97+C98-C99+C100,"CHYBA")</f>
        <v>0</v>
      </c>
      <c r="D101" s="24">
        <f t="shared" si="8"/>
        <v>182555.8</v>
      </c>
      <c r="E101" s="24">
        <f t="shared" si="8"/>
        <v>8000.02</v>
      </c>
      <c r="F101" s="24">
        <f t="shared" si="8"/>
        <v>0</v>
      </c>
      <c r="G101" s="24">
        <f t="shared" si="8"/>
        <v>0</v>
      </c>
      <c r="H101" s="24">
        <f t="shared" si="8"/>
        <v>59476</v>
      </c>
      <c r="I101" s="24">
        <f t="shared" si="8"/>
        <v>0</v>
      </c>
      <c r="J101" s="41">
        <f>SUM(C101:I101)</f>
        <v>250031.81999999998</v>
      </c>
    </row>
    <row r="102" spans="1:10" s="12" customFormat="1" ht="15" thickBot="1" x14ac:dyDescent="0.25">
      <c r="A102" s="1041" t="s">
        <v>100</v>
      </c>
      <c r="B102" s="1042"/>
      <c r="C102" s="1042"/>
      <c r="D102" s="1042"/>
      <c r="E102" s="1042"/>
      <c r="F102" s="1042"/>
      <c r="G102" s="1042"/>
      <c r="H102" s="1042"/>
      <c r="I102" s="1042"/>
      <c r="J102" s="1043"/>
    </row>
    <row r="103" spans="1:10" s="12" customFormat="1" ht="15" customHeight="1" thickBot="1" x14ac:dyDescent="0.25">
      <c r="A103" s="1039" t="s">
        <v>95</v>
      </c>
      <c r="B103" s="1040"/>
      <c r="C103" s="45">
        <v>0</v>
      </c>
      <c r="D103" s="40">
        <v>54756</v>
      </c>
      <c r="E103" s="40">
        <v>8000.3</v>
      </c>
      <c r="F103" s="40">
        <v>0</v>
      </c>
      <c r="G103" s="40">
        <v>0</v>
      </c>
      <c r="H103" s="40">
        <v>0</v>
      </c>
      <c r="I103" s="40">
        <v>0</v>
      </c>
      <c r="J103" s="41">
        <f>SUM(C103:I103)</f>
        <v>62756.3</v>
      </c>
    </row>
    <row r="104" spans="1:10" s="12" customFormat="1" x14ac:dyDescent="0.2">
      <c r="A104" s="1046" t="s">
        <v>96</v>
      </c>
      <c r="B104" s="1047"/>
      <c r="C104" s="26"/>
      <c r="D104" s="27">
        <v>39537</v>
      </c>
      <c r="E104" s="27">
        <v>0</v>
      </c>
      <c r="F104" s="27"/>
      <c r="G104" s="27"/>
      <c r="H104" s="27"/>
      <c r="I104" s="27"/>
      <c r="J104" s="42">
        <f>SUM(C104:I104)</f>
        <v>39537</v>
      </c>
    </row>
    <row r="105" spans="1:10" s="12" customFormat="1" x14ac:dyDescent="0.2">
      <c r="A105" s="1048" t="s">
        <v>97</v>
      </c>
      <c r="B105" s="1049"/>
      <c r="C105" s="28"/>
      <c r="D105" s="29"/>
      <c r="E105" s="29"/>
      <c r="F105" s="29"/>
      <c r="G105" s="29"/>
      <c r="H105" s="29"/>
      <c r="I105" s="29"/>
      <c r="J105" s="43">
        <f>SUM(C105:I105)</f>
        <v>0</v>
      </c>
    </row>
    <row r="106" spans="1:10" s="12" customFormat="1" ht="15" thickBot="1" x14ac:dyDescent="0.25">
      <c r="A106" s="1037" t="s">
        <v>98</v>
      </c>
      <c r="B106" s="1038"/>
      <c r="C106" s="30"/>
      <c r="D106" s="31"/>
      <c r="E106" s="31"/>
      <c r="F106" s="31"/>
      <c r="G106" s="31"/>
      <c r="H106" s="31"/>
      <c r="I106" s="31"/>
      <c r="J106" s="44">
        <f>SUM(C106:I106)</f>
        <v>0</v>
      </c>
    </row>
    <row r="107" spans="1:10" s="12" customFormat="1" ht="15" customHeight="1" thickBot="1" x14ac:dyDescent="0.25">
      <c r="A107" s="1039" t="s">
        <v>99</v>
      </c>
      <c r="B107" s="1040"/>
      <c r="C107" s="32">
        <f t="shared" ref="C107:I107" si="9">IFERROR(C103+C104-C105+C106,"CHYBA")</f>
        <v>0</v>
      </c>
      <c r="D107" s="24">
        <f t="shared" si="9"/>
        <v>94293</v>
      </c>
      <c r="E107" s="24">
        <f t="shared" si="9"/>
        <v>8000.3</v>
      </c>
      <c r="F107" s="24">
        <f t="shared" si="9"/>
        <v>0</v>
      </c>
      <c r="G107" s="24">
        <f t="shared" si="9"/>
        <v>0</v>
      </c>
      <c r="H107" s="24">
        <f t="shared" si="9"/>
        <v>0</v>
      </c>
      <c r="I107" s="24">
        <f t="shared" si="9"/>
        <v>0</v>
      </c>
      <c r="J107" s="41">
        <f>SUM(C107:I107)</f>
        <v>102293.3</v>
      </c>
    </row>
    <row r="108" spans="1:10" s="12" customFormat="1" ht="15" customHeight="1" thickBot="1" x14ac:dyDescent="0.25">
      <c r="A108" s="1041" t="s">
        <v>101</v>
      </c>
      <c r="B108" s="1042"/>
      <c r="C108" s="1042"/>
      <c r="D108" s="1042"/>
      <c r="E108" s="1042"/>
      <c r="F108" s="1042"/>
      <c r="G108" s="1042"/>
      <c r="H108" s="1042"/>
      <c r="I108" s="1042"/>
      <c r="J108" s="1043"/>
    </row>
    <row r="109" spans="1:10" s="12" customFormat="1" ht="15" customHeight="1" thickBot="1" x14ac:dyDescent="0.25">
      <c r="A109" s="1039" t="s">
        <v>95</v>
      </c>
      <c r="B109" s="1040"/>
      <c r="C109" s="45">
        <v>0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1">
        <f>SUM(C109:I109)</f>
        <v>0</v>
      </c>
    </row>
    <row r="110" spans="1:10" s="12" customFormat="1" x14ac:dyDescent="0.2">
      <c r="A110" s="1046" t="s">
        <v>96</v>
      </c>
      <c r="B110" s="1047"/>
      <c r="C110" s="46"/>
      <c r="D110" s="47"/>
      <c r="E110" s="47"/>
      <c r="F110" s="47"/>
      <c r="G110" s="47"/>
      <c r="H110" s="47"/>
      <c r="I110" s="47"/>
      <c r="J110" s="48">
        <f>SUM(C110:I110)</f>
        <v>0</v>
      </c>
    </row>
    <row r="111" spans="1:10" s="12" customFormat="1" x14ac:dyDescent="0.2">
      <c r="A111" s="1048" t="s">
        <v>97</v>
      </c>
      <c r="B111" s="1049"/>
      <c r="C111" s="49"/>
      <c r="D111" s="29"/>
      <c r="E111" s="29"/>
      <c r="F111" s="29"/>
      <c r="G111" s="29"/>
      <c r="H111" s="29"/>
      <c r="I111" s="29"/>
      <c r="J111" s="43">
        <f>SUM(C111:I111)</f>
        <v>0</v>
      </c>
    </row>
    <row r="112" spans="1:10" s="12" customFormat="1" ht="15" thickBot="1" x14ac:dyDescent="0.25">
      <c r="A112" s="1037" t="s">
        <v>98</v>
      </c>
      <c r="B112" s="1038"/>
      <c r="C112" s="50"/>
      <c r="D112" s="31"/>
      <c r="E112" s="31"/>
      <c r="F112" s="31"/>
      <c r="G112" s="31"/>
      <c r="H112" s="31"/>
      <c r="I112" s="31"/>
      <c r="J112" s="44">
        <f>SUM(C112:I112)</f>
        <v>0</v>
      </c>
    </row>
    <row r="113" spans="1:23" s="12" customFormat="1" ht="15" customHeight="1" thickBot="1" x14ac:dyDescent="0.25">
      <c r="A113" s="1039" t="s">
        <v>99</v>
      </c>
      <c r="B113" s="1040"/>
      <c r="C113" s="23">
        <f t="shared" ref="C113:I113" si="10">IFERROR(C109+C110-C111+C112,"CHYBA")</f>
        <v>0</v>
      </c>
      <c r="D113" s="24">
        <f t="shared" si="10"/>
        <v>0</v>
      </c>
      <c r="E113" s="24">
        <f t="shared" si="10"/>
        <v>0</v>
      </c>
      <c r="F113" s="24">
        <f t="shared" si="10"/>
        <v>0</v>
      </c>
      <c r="G113" s="24">
        <f t="shared" si="10"/>
        <v>0</v>
      </c>
      <c r="H113" s="24">
        <f t="shared" si="10"/>
        <v>0</v>
      </c>
      <c r="I113" s="24">
        <f t="shared" si="10"/>
        <v>0</v>
      </c>
      <c r="J113" s="41">
        <f>SUM(C113:I113)</f>
        <v>0</v>
      </c>
    </row>
    <row r="114" spans="1:23" s="12" customFormat="1" ht="15" customHeight="1" thickBot="1" x14ac:dyDescent="0.25">
      <c r="A114" s="1041" t="s">
        <v>102</v>
      </c>
      <c r="B114" s="1042"/>
      <c r="C114" s="1042"/>
      <c r="D114" s="1042"/>
      <c r="E114" s="1042"/>
      <c r="F114" s="1042"/>
      <c r="G114" s="1042"/>
      <c r="H114" s="1042"/>
      <c r="I114" s="1042"/>
      <c r="J114" s="1043"/>
    </row>
    <row r="115" spans="1:23" s="12" customFormat="1" ht="15" customHeight="1" thickBot="1" x14ac:dyDescent="0.25">
      <c r="A115" s="1039" t="s">
        <v>95</v>
      </c>
      <c r="B115" s="1040"/>
      <c r="C115" s="23">
        <f>C97-C103-C109</f>
        <v>0</v>
      </c>
      <c r="D115" s="24">
        <f t="shared" ref="D115:J115" si="11">D97-D103-D109</f>
        <v>84474.799999999988</v>
      </c>
      <c r="E115" s="24">
        <f t="shared" si="11"/>
        <v>-0.27999999999974534</v>
      </c>
      <c r="F115" s="24">
        <f t="shared" si="11"/>
        <v>0</v>
      </c>
      <c r="G115" s="24">
        <f t="shared" si="11"/>
        <v>0</v>
      </c>
      <c r="H115" s="24">
        <f t="shared" si="11"/>
        <v>26914</v>
      </c>
      <c r="I115" s="24">
        <f t="shared" si="11"/>
        <v>0</v>
      </c>
      <c r="J115" s="41">
        <f t="shared" si="11"/>
        <v>111388.51999999997</v>
      </c>
    </row>
    <row r="116" spans="1:23" s="12" customFormat="1" ht="15" customHeight="1" thickBot="1" x14ac:dyDescent="0.25">
      <c r="A116" s="1044" t="s">
        <v>99</v>
      </c>
      <c r="B116" s="1045"/>
      <c r="C116" s="33">
        <f t="shared" ref="C116:J116" si="12">C101-C107-C113</f>
        <v>0</v>
      </c>
      <c r="D116" s="34">
        <f t="shared" si="12"/>
        <v>88262.799999999988</v>
      </c>
      <c r="E116" s="34">
        <f t="shared" si="12"/>
        <v>-0.27999999999974534</v>
      </c>
      <c r="F116" s="34">
        <f t="shared" si="12"/>
        <v>0</v>
      </c>
      <c r="G116" s="34">
        <f t="shared" si="12"/>
        <v>0</v>
      </c>
      <c r="H116" s="34">
        <f t="shared" si="12"/>
        <v>59476</v>
      </c>
      <c r="I116" s="34">
        <f t="shared" si="12"/>
        <v>0</v>
      </c>
      <c r="J116" s="51">
        <f t="shared" si="12"/>
        <v>147738.51999999996</v>
      </c>
    </row>
    <row r="117" spans="1:23" s="12" customFormat="1" ht="86.25" customHeight="1" thickTop="1" x14ac:dyDescent="0.2">
      <c r="A117" s="619"/>
      <c r="B117" s="619"/>
      <c r="C117" s="619"/>
      <c r="D117" s="619"/>
      <c r="E117" s="619"/>
      <c r="F117" s="619"/>
      <c r="G117" s="619"/>
      <c r="H117" s="619"/>
      <c r="I117" s="619"/>
      <c r="J117" s="619"/>
    </row>
    <row r="118" spans="1:23" s="12" customFormat="1" ht="32.25" customHeight="1" x14ac:dyDescent="0.2">
      <c r="A118" s="20" t="s">
        <v>105</v>
      </c>
      <c r="B118" s="1035" t="s">
        <v>106</v>
      </c>
      <c r="C118" s="1035"/>
      <c r="D118" s="1035"/>
      <c r="E118" s="1035"/>
      <c r="F118" s="1035"/>
      <c r="G118" s="1035"/>
      <c r="H118" s="1035"/>
      <c r="I118" s="1035"/>
      <c r="J118" s="1035"/>
    </row>
    <row r="119" spans="1:23" s="12" customFormat="1" ht="21.75" customHeight="1" x14ac:dyDescent="0.2">
      <c r="A119" s="20"/>
      <c r="B119" s="52"/>
      <c r="C119" s="52"/>
      <c r="D119" s="52"/>
      <c r="E119" s="52"/>
      <c r="F119" s="52"/>
      <c r="G119" s="52"/>
      <c r="H119" s="52"/>
      <c r="I119" s="52"/>
      <c r="J119" s="52"/>
    </row>
    <row r="120" spans="1:23" s="12" customFormat="1" ht="15" thickBot="1" x14ac:dyDescent="0.25">
      <c r="A120" s="1036"/>
      <c r="B120" s="1036"/>
      <c r="C120" s="1036"/>
      <c r="D120" s="1036"/>
      <c r="E120" s="1036"/>
      <c r="F120" s="1036"/>
      <c r="G120" s="1036"/>
      <c r="H120" s="1036"/>
      <c r="I120" s="1036"/>
      <c r="J120" s="1036"/>
    </row>
    <row r="121" spans="1:23" s="12" customFormat="1" ht="15" thickTop="1" x14ac:dyDescent="0.2">
      <c r="A121" s="618" t="s">
        <v>107</v>
      </c>
      <c r="B121" s="1029" t="s">
        <v>19</v>
      </c>
      <c r="C121" s="1030"/>
      <c r="D121" s="1030"/>
      <c r="E121" s="1030"/>
      <c r="F121" s="1030"/>
      <c r="G121" s="1030"/>
      <c r="H121" s="1030"/>
      <c r="I121" s="1030"/>
      <c r="J121" s="1031"/>
    </row>
    <row r="122" spans="1:23" s="12" customFormat="1" x14ac:dyDescent="0.2">
      <c r="A122" s="620"/>
      <c r="B122" s="1032" t="s">
        <v>108</v>
      </c>
      <c r="C122" s="1034" t="s">
        <v>67</v>
      </c>
      <c r="D122" s="1020" t="s">
        <v>109</v>
      </c>
      <c r="E122" s="1020" t="s">
        <v>110</v>
      </c>
      <c r="F122" s="1020" t="s">
        <v>111</v>
      </c>
      <c r="G122" s="1020" t="s">
        <v>112</v>
      </c>
      <c r="H122" s="1020" t="s">
        <v>113</v>
      </c>
      <c r="I122" s="1020" t="s">
        <v>114</v>
      </c>
      <c r="J122" s="1022" t="s">
        <v>93</v>
      </c>
    </row>
    <row r="123" spans="1:23" s="12" customFormat="1" ht="62.25" customHeight="1" thickBot="1" x14ac:dyDescent="0.25">
      <c r="A123" s="1028"/>
      <c r="B123" s="1033"/>
      <c r="C123" s="1021"/>
      <c r="D123" s="1021"/>
      <c r="E123" s="1021"/>
      <c r="F123" s="1021"/>
      <c r="G123" s="1021"/>
      <c r="H123" s="1021"/>
      <c r="I123" s="1021"/>
      <c r="J123" s="1023"/>
    </row>
    <row r="124" spans="1:23" s="12" customFormat="1" ht="15.75" thickTop="1" thickBot="1" x14ac:dyDescent="0.25">
      <c r="A124" s="1008" t="s">
        <v>94</v>
      </c>
      <c r="B124" s="1009"/>
      <c r="C124" s="1009"/>
      <c r="D124" s="1009"/>
      <c r="E124" s="1009"/>
      <c r="F124" s="1009"/>
      <c r="G124" s="1009"/>
      <c r="H124" s="1009"/>
      <c r="I124" s="1009"/>
      <c r="J124" s="1010"/>
    </row>
    <row r="125" spans="1:23" s="12" customFormat="1" ht="32.25" thickBot="1" x14ac:dyDescent="0.25">
      <c r="A125" s="53" t="s">
        <v>115</v>
      </c>
      <c r="B125" s="54">
        <f>IF(B155&gt;0,B155,IF(B155=0,0,""))</f>
        <v>379498</v>
      </c>
      <c r="C125" s="25">
        <f>IF(C155&gt;0,C155,IF(C155=0,0,""))</f>
        <v>6265670.0999999996</v>
      </c>
      <c r="D125" s="24">
        <f t="shared" ref="D125:I125" si="13">IF(D155&gt;0,D155,IF(D155=0,0,""))</f>
        <v>13128286.799999999</v>
      </c>
      <c r="E125" s="24">
        <f t="shared" si="13"/>
        <v>0</v>
      </c>
      <c r="F125" s="24">
        <f t="shared" si="13"/>
        <v>0.3</v>
      </c>
      <c r="G125" s="24">
        <f t="shared" si="13"/>
        <v>0</v>
      </c>
      <c r="H125" s="24">
        <f t="shared" si="13"/>
        <v>300595.60000000009</v>
      </c>
      <c r="I125" s="24">
        <f t="shared" si="13"/>
        <v>355695.30000000005</v>
      </c>
      <c r="J125" s="41">
        <f>SUM(B125:I125)</f>
        <v>20429746.100000001</v>
      </c>
      <c r="V125" s="210"/>
    </row>
    <row r="126" spans="1:23" s="12" customFormat="1" x14ac:dyDescent="0.2">
      <c r="A126" s="55" t="s">
        <v>96</v>
      </c>
      <c r="B126" s="56">
        <v>5381</v>
      </c>
      <c r="C126" s="57">
        <v>175563</v>
      </c>
      <c r="D126" s="27">
        <v>2179182.4</v>
      </c>
      <c r="E126" s="27"/>
      <c r="F126" s="27"/>
      <c r="G126" s="27">
        <v>0.4</v>
      </c>
      <c r="H126" s="27">
        <v>1200215</v>
      </c>
      <c r="I126" s="27">
        <v>14079</v>
      </c>
      <c r="J126" s="42">
        <f>SUM(B126:I126)</f>
        <v>3574420.8</v>
      </c>
    </row>
    <row r="127" spans="1:23" s="12" customFormat="1" x14ac:dyDescent="0.2">
      <c r="A127" s="58" t="s">
        <v>97</v>
      </c>
      <c r="B127" s="59"/>
      <c r="C127" s="60"/>
      <c r="D127" s="29">
        <v>304624.8</v>
      </c>
      <c r="E127" s="29"/>
      <c r="F127" s="29"/>
      <c r="G127" s="29"/>
      <c r="H127" s="29"/>
      <c r="I127" s="29">
        <v>369774</v>
      </c>
      <c r="J127" s="43">
        <f>SUM(B127:I127)</f>
        <v>674398.8</v>
      </c>
    </row>
    <row r="128" spans="1:23" s="12" customFormat="1" ht="15" thickBot="1" x14ac:dyDescent="0.25">
      <c r="A128" s="61" t="s">
        <v>98</v>
      </c>
      <c r="B128" s="62">
        <v>9361</v>
      </c>
      <c r="C128" s="63">
        <v>279888.59999999998</v>
      </c>
      <c r="D128" s="31">
        <v>11346.4</v>
      </c>
      <c r="E128" s="31"/>
      <c r="F128" s="31"/>
      <c r="G128" s="31"/>
      <c r="H128" s="31">
        <v>-300596</v>
      </c>
      <c r="I128" s="31"/>
      <c r="J128" s="44">
        <f>SUM(B128:I128)</f>
        <v>0</v>
      </c>
      <c r="V128" s="233"/>
      <c r="W128" s="81"/>
    </row>
    <row r="129" spans="1:10" s="12" customFormat="1" ht="21.75" thickBot="1" x14ac:dyDescent="0.25">
      <c r="A129" s="64" t="s">
        <v>116</v>
      </c>
      <c r="B129" s="54">
        <f t="shared" ref="B129:I129" si="14">IFERROR(B125+B126-B127+B128,"CHYBA")</f>
        <v>394240</v>
      </c>
      <c r="C129" s="25">
        <f t="shared" si="14"/>
        <v>6721121.6999999993</v>
      </c>
      <c r="D129" s="24">
        <f t="shared" si="14"/>
        <v>15014190.799999999</v>
      </c>
      <c r="E129" s="24">
        <f t="shared" si="14"/>
        <v>0</v>
      </c>
      <c r="F129" s="24">
        <f t="shared" si="14"/>
        <v>0.3</v>
      </c>
      <c r="G129" s="24">
        <f>IFERROR(G125+G126-G127+G128,"CHYBA")</f>
        <v>0.4</v>
      </c>
      <c r="H129" s="24">
        <f>IFERROR(H125+H126-H127+H128,"CHYBA")</f>
        <v>1200214.6000000001</v>
      </c>
      <c r="I129" s="24">
        <f t="shared" si="14"/>
        <v>0.30000000004656613</v>
      </c>
      <c r="J129" s="41">
        <f>SUM(B129:I129)</f>
        <v>23329768.100000001</v>
      </c>
    </row>
    <row r="130" spans="1:10" s="12" customFormat="1" ht="15" thickBot="1" x14ac:dyDescent="0.25">
      <c r="A130" s="1024" t="s">
        <v>100</v>
      </c>
      <c r="B130" s="1025"/>
      <c r="C130" s="1025"/>
      <c r="D130" s="1025"/>
      <c r="E130" s="1025"/>
      <c r="F130" s="1025"/>
      <c r="G130" s="1025"/>
      <c r="H130" s="1025"/>
      <c r="I130" s="1025"/>
      <c r="J130" s="1026"/>
    </row>
    <row r="131" spans="1:10" s="12" customFormat="1" ht="32.25" thickBot="1" x14ac:dyDescent="0.25">
      <c r="A131" s="53" t="s">
        <v>115</v>
      </c>
      <c r="B131" s="54">
        <f>IF(B161&gt;0,B161,IF(B161=0,0,""))</f>
        <v>0</v>
      </c>
      <c r="C131" s="25">
        <f>IF(C161&gt;0,C161,IF(C161=0,0,""))</f>
        <v>1580803.49</v>
      </c>
      <c r="D131" s="24">
        <f t="shared" ref="D131:I131" si="15">IF(D161&gt;0,D161,IF(D161=0,0,""))</f>
        <v>8792116.8000000007</v>
      </c>
      <c r="E131" s="24">
        <f t="shared" si="15"/>
        <v>0</v>
      </c>
      <c r="F131" s="24">
        <f t="shared" si="15"/>
        <v>0</v>
      </c>
      <c r="G131" s="24">
        <f t="shared" si="15"/>
        <v>0</v>
      </c>
      <c r="H131" s="24">
        <f t="shared" si="15"/>
        <v>0</v>
      </c>
      <c r="I131" s="24">
        <f t="shared" si="15"/>
        <v>0</v>
      </c>
      <c r="J131" s="41">
        <f>SUM(B131:I131)</f>
        <v>10372920.290000001</v>
      </c>
    </row>
    <row r="132" spans="1:10" s="12" customFormat="1" x14ac:dyDescent="0.2">
      <c r="A132" s="55" t="s">
        <v>96</v>
      </c>
      <c r="B132" s="56"/>
      <c r="C132" s="57">
        <v>289219</v>
      </c>
      <c r="D132" s="27">
        <v>1624363</v>
      </c>
      <c r="E132" s="27"/>
      <c r="F132" s="27"/>
      <c r="G132" s="27"/>
      <c r="H132" s="27"/>
      <c r="I132" s="27"/>
      <c r="J132" s="42">
        <f>SUM(B132:I132)</f>
        <v>1913582</v>
      </c>
    </row>
    <row r="133" spans="1:10" s="12" customFormat="1" x14ac:dyDescent="0.2">
      <c r="A133" s="58" t="s">
        <v>97</v>
      </c>
      <c r="B133" s="59"/>
      <c r="C133" s="60"/>
      <c r="D133" s="29">
        <v>304625</v>
      </c>
      <c r="E133" s="29"/>
      <c r="F133" s="29"/>
      <c r="G133" s="29"/>
      <c r="H133" s="29"/>
      <c r="I133" s="29"/>
      <c r="J133" s="43">
        <f>SUM(B133:I133)</f>
        <v>304625</v>
      </c>
    </row>
    <row r="134" spans="1:10" s="12" customFormat="1" ht="15" thickBot="1" x14ac:dyDescent="0.25">
      <c r="A134" s="61" t="s">
        <v>98</v>
      </c>
      <c r="B134" s="62"/>
      <c r="C134" s="63"/>
      <c r="D134" s="31"/>
      <c r="E134" s="31"/>
      <c r="F134" s="31"/>
      <c r="G134" s="31"/>
      <c r="H134" s="31"/>
      <c r="I134" s="31"/>
      <c r="J134" s="44">
        <f>SUM(B134:I134)</f>
        <v>0</v>
      </c>
    </row>
    <row r="135" spans="1:10" s="12" customFormat="1" ht="21.75" thickBot="1" x14ac:dyDescent="0.25">
      <c r="A135" s="64" t="s">
        <v>116</v>
      </c>
      <c r="B135" s="54">
        <f t="shared" ref="B135:I135" si="16">IFERROR(B131+B132-B133+B134,"CHYBA")</f>
        <v>0</v>
      </c>
      <c r="C135" s="25">
        <f t="shared" si="16"/>
        <v>1870022.49</v>
      </c>
      <c r="D135" s="24">
        <f t="shared" si="16"/>
        <v>10111854.800000001</v>
      </c>
      <c r="E135" s="24">
        <f t="shared" si="16"/>
        <v>0</v>
      </c>
      <c r="F135" s="24">
        <f t="shared" si="16"/>
        <v>0</v>
      </c>
      <c r="G135" s="24">
        <f t="shared" si="16"/>
        <v>0</v>
      </c>
      <c r="H135" s="24">
        <f t="shared" si="16"/>
        <v>0</v>
      </c>
      <c r="I135" s="24">
        <f t="shared" si="16"/>
        <v>0</v>
      </c>
      <c r="J135" s="41">
        <f>SUM(B135:I135)</f>
        <v>11981877.290000001</v>
      </c>
    </row>
    <row r="136" spans="1:10" s="12" customFormat="1" ht="15" thickBot="1" x14ac:dyDescent="0.25">
      <c r="A136" s="1024" t="s">
        <v>101</v>
      </c>
      <c r="B136" s="1025"/>
      <c r="C136" s="1025"/>
      <c r="D136" s="1025"/>
      <c r="E136" s="1025"/>
      <c r="F136" s="1025"/>
      <c r="G136" s="1025"/>
      <c r="H136" s="1025"/>
      <c r="I136" s="1025"/>
      <c r="J136" s="1026"/>
    </row>
    <row r="137" spans="1:10" s="12" customFormat="1" ht="32.25" thickBot="1" x14ac:dyDescent="0.25">
      <c r="A137" s="53" t="s">
        <v>115</v>
      </c>
      <c r="B137" s="54">
        <f>IF(B167&gt;0,B167,IF(B167=0,0,""))</f>
        <v>0</v>
      </c>
      <c r="C137" s="25">
        <f>IF(C167&gt;0,C167,IF(C167=0,0,""))</f>
        <v>0</v>
      </c>
      <c r="D137" s="24">
        <f t="shared" ref="D137:I137" si="17">IF(D167&gt;0,D167,IF(D167=0,0,""))</f>
        <v>0</v>
      </c>
      <c r="E137" s="24">
        <f t="shared" si="17"/>
        <v>0</v>
      </c>
      <c r="F137" s="24">
        <f t="shared" si="17"/>
        <v>0</v>
      </c>
      <c r="G137" s="24">
        <f t="shared" si="17"/>
        <v>0</v>
      </c>
      <c r="H137" s="24">
        <f t="shared" si="17"/>
        <v>0</v>
      </c>
      <c r="I137" s="24">
        <f t="shared" si="17"/>
        <v>0</v>
      </c>
      <c r="J137" s="41">
        <f>SUM(B137:I137)</f>
        <v>0</v>
      </c>
    </row>
    <row r="138" spans="1:10" s="12" customFormat="1" x14ac:dyDescent="0.2">
      <c r="A138" s="55" t="s">
        <v>96</v>
      </c>
      <c r="B138" s="56"/>
      <c r="C138" s="57"/>
      <c r="D138" s="27"/>
      <c r="E138" s="27"/>
      <c r="F138" s="27"/>
      <c r="G138" s="27"/>
      <c r="H138" s="27"/>
      <c r="I138" s="27">
        <v>0</v>
      </c>
      <c r="J138" s="42">
        <f>SUM(B138:I138)</f>
        <v>0</v>
      </c>
    </row>
    <row r="139" spans="1:10" s="12" customFormat="1" x14ac:dyDescent="0.2">
      <c r="A139" s="58" t="s">
        <v>97</v>
      </c>
      <c r="B139" s="59"/>
      <c r="C139" s="60"/>
      <c r="D139" s="29"/>
      <c r="E139" s="29"/>
      <c r="F139" s="29"/>
      <c r="G139" s="29"/>
      <c r="H139" s="29"/>
      <c r="I139" s="29"/>
      <c r="J139" s="43">
        <f>SUM(B139:I139)</f>
        <v>0</v>
      </c>
    </row>
    <row r="140" spans="1:10" s="12" customFormat="1" ht="15" thickBot="1" x14ac:dyDescent="0.25">
      <c r="A140" s="61" t="s">
        <v>98</v>
      </c>
      <c r="B140" s="62"/>
      <c r="C140" s="63"/>
      <c r="D140" s="31"/>
      <c r="E140" s="31"/>
      <c r="F140" s="31"/>
      <c r="G140" s="31"/>
      <c r="H140" s="31"/>
      <c r="I140" s="31"/>
      <c r="J140" s="44">
        <f>SUM(B140:I140)</f>
        <v>0</v>
      </c>
    </row>
    <row r="141" spans="1:10" s="12" customFormat="1" ht="21.75" thickBot="1" x14ac:dyDescent="0.25">
      <c r="A141" s="64" t="s">
        <v>116</v>
      </c>
      <c r="B141" s="54">
        <f t="shared" ref="B141:I141" si="18">IFERROR(B137+B138-B139+B140,"CHYBA")</f>
        <v>0</v>
      </c>
      <c r="C141" s="25">
        <f t="shared" si="18"/>
        <v>0</v>
      </c>
      <c r="D141" s="24">
        <f t="shared" si="18"/>
        <v>0</v>
      </c>
      <c r="E141" s="24">
        <f t="shared" si="18"/>
        <v>0</v>
      </c>
      <c r="F141" s="24">
        <f t="shared" si="18"/>
        <v>0</v>
      </c>
      <c r="G141" s="24">
        <f t="shared" si="18"/>
        <v>0</v>
      </c>
      <c r="H141" s="24">
        <f t="shared" si="18"/>
        <v>0</v>
      </c>
      <c r="I141" s="24">
        <f t="shared" si="18"/>
        <v>0</v>
      </c>
      <c r="J141" s="41">
        <f>SUM(B141:I141)</f>
        <v>0</v>
      </c>
    </row>
    <row r="142" spans="1:10" s="12" customFormat="1" ht="15" thickBot="1" x14ac:dyDescent="0.25">
      <c r="A142" s="1024" t="s">
        <v>102</v>
      </c>
      <c r="B142" s="1025"/>
      <c r="C142" s="1025"/>
      <c r="D142" s="1025"/>
      <c r="E142" s="1025"/>
      <c r="F142" s="1025"/>
      <c r="G142" s="1025"/>
      <c r="H142" s="1025"/>
      <c r="I142" s="1025"/>
      <c r="J142" s="1026"/>
    </row>
    <row r="143" spans="1:10" s="12" customFormat="1" ht="32.25" thickBot="1" x14ac:dyDescent="0.25">
      <c r="A143" s="53" t="s">
        <v>115</v>
      </c>
      <c r="B143" s="54">
        <f>B125-B131-B137</f>
        <v>379498</v>
      </c>
      <c r="C143" s="25">
        <f>C125-C131-C137</f>
        <v>4684866.6099999994</v>
      </c>
      <c r="D143" s="24">
        <f t="shared" ref="D143:J143" si="19">D125-D131-D137</f>
        <v>4336169.9999999981</v>
      </c>
      <c r="E143" s="24">
        <f t="shared" si="19"/>
        <v>0</v>
      </c>
      <c r="F143" s="24">
        <f t="shared" si="19"/>
        <v>0.3</v>
      </c>
      <c r="G143" s="24">
        <f t="shared" si="19"/>
        <v>0</v>
      </c>
      <c r="H143" s="24">
        <f t="shared" si="19"/>
        <v>300595.60000000009</v>
      </c>
      <c r="I143" s="24">
        <f t="shared" si="19"/>
        <v>355695.30000000005</v>
      </c>
      <c r="J143" s="41">
        <f t="shared" si="19"/>
        <v>10056825.810000001</v>
      </c>
    </row>
    <row r="144" spans="1:10" s="12" customFormat="1" ht="21.75" thickBot="1" x14ac:dyDescent="0.25">
      <c r="A144" s="65" t="s">
        <v>116</v>
      </c>
      <c r="B144" s="66">
        <f>B129-B135-B141</f>
        <v>394240</v>
      </c>
      <c r="C144" s="35">
        <f t="shared" ref="C144:J144" si="20">C129-C135-C141</f>
        <v>4851099.209999999</v>
      </c>
      <c r="D144" s="34">
        <f t="shared" si="20"/>
        <v>4902335.9999999981</v>
      </c>
      <c r="E144" s="34">
        <f t="shared" si="20"/>
        <v>0</v>
      </c>
      <c r="F144" s="34">
        <f t="shared" si="20"/>
        <v>0.3</v>
      </c>
      <c r="G144" s="34">
        <f t="shared" si="20"/>
        <v>0.4</v>
      </c>
      <c r="H144" s="34">
        <f t="shared" si="20"/>
        <v>1200214.6000000001</v>
      </c>
      <c r="I144" s="34">
        <f t="shared" si="20"/>
        <v>0.30000000004656613</v>
      </c>
      <c r="J144" s="51">
        <f t="shared" si="20"/>
        <v>11347890.810000001</v>
      </c>
    </row>
    <row r="145" spans="1:10" s="12" customFormat="1" ht="15" thickTop="1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</row>
    <row r="146" spans="1:10" s="12" customFormat="1" ht="15.6" customHeight="1" thickBot="1" x14ac:dyDescent="0.25">
      <c r="A146" s="1027"/>
      <c r="B146" s="1027"/>
      <c r="C146" s="19"/>
      <c r="D146" s="19"/>
      <c r="E146" s="19"/>
      <c r="F146" s="19"/>
      <c r="G146" s="19"/>
      <c r="H146" s="19"/>
      <c r="I146" s="19"/>
      <c r="J146" s="19"/>
    </row>
    <row r="147" spans="1:10" s="12" customFormat="1" ht="15" thickTop="1" x14ac:dyDescent="0.2">
      <c r="A147" s="618" t="s">
        <v>107</v>
      </c>
      <c r="B147" s="1029" t="s">
        <v>103</v>
      </c>
      <c r="C147" s="1030"/>
      <c r="D147" s="1030"/>
      <c r="E147" s="1030"/>
      <c r="F147" s="1030"/>
      <c r="G147" s="1030"/>
      <c r="H147" s="1030"/>
      <c r="I147" s="1030"/>
      <c r="J147" s="1031"/>
    </row>
    <row r="148" spans="1:10" s="12" customFormat="1" x14ac:dyDescent="0.2">
      <c r="A148" s="620"/>
      <c r="B148" s="1032" t="s">
        <v>108</v>
      </c>
      <c r="C148" s="1034" t="s">
        <v>67</v>
      </c>
      <c r="D148" s="1020" t="s">
        <v>117</v>
      </c>
      <c r="E148" s="1020" t="s">
        <v>110</v>
      </c>
      <c r="F148" s="1020" t="s">
        <v>118</v>
      </c>
      <c r="G148" s="1020" t="s">
        <v>112</v>
      </c>
      <c r="H148" s="1020" t="s">
        <v>113</v>
      </c>
      <c r="I148" s="1020" t="s">
        <v>119</v>
      </c>
      <c r="J148" s="1022" t="s">
        <v>93</v>
      </c>
    </row>
    <row r="149" spans="1:10" s="12" customFormat="1" ht="63" customHeight="1" thickBot="1" x14ac:dyDescent="0.25">
      <c r="A149" s="1028"/>
      <c r="B149" s="1033"/>
      <c r="C149" s="1021"/>
      <c r="D149" s="1021"/>
      <c r="E149" s="1021"/>
      <c r="F149" s="1021"/>
      <c r="G149" s="1021"/>
      <c r="H149" s="1021"/>
      <c r="I149" s="1021"/>
      <c r="J149" s="1023"/>
    </row>
    <row r="150" spans="1:10" s="12" customFormat="1" ht="15.75" thickTop="1" thickBot="1" x14ac:dyDescent="0.25">
      <c r="A150" s="1008" t="s">
        <v>94</v>
      </c>
      <c r="B150" s="1009"/>
      <c r="C150" s="1009"/>
      <c r="D150" s="1009"/>
      <c r="E150" s="1009"/>
      <c r="F150" s="1009"/>
      <c r="G150" s="1009"/>
      <c r="H150" s="1009"/>
      <c r="I150" s="1009"/>
      <c r="J150" s="1010"/>
    </row>
    <row r="151" spans="1:10" s="12" customFormat="1" ht="32.25" thickBot="1" x14ac:dyDescent="0.25">
      <c r="A151" s="67" t="s">
        <v>115</v>
      </c>
      <c r="B151" s="68">
        <v>339003</v>
      </c>
      <c r="C151" s="69">
        <v>4261978</v>
      </c>
      <c r="D151" s="40">
        <v>12508942.1</v>
      </c>
      <c r="E151" s="40">
        <v>0</v>
      </c>
      <c r="F151" s="40">
        <v>0.3</v>
      </c>
      <c r="G151" s="40"/>
      <c r="H151" s="40">
        <v>1938326.6</v>
      </c>
      <c r="I151" s="40">
        <v>132486</v>
      </c>
      <c r="J151" s="41">
        <f>SUM(B151:I151)</f>
        <v>19180736.000000004</v>
      </c>
    </row>
    <row r="152" spans="1:10" s="12" customFormat="1" x14ac:dyDescent="0.2">
      <c r="A152" s="70" t="s">
        <v>96</v>
      </c>
      <c r="B152" s="56">
        <v>30444</v>
      </c>
      <c r="C152" s="57">
        <v>84172.5</v>
      </c>
      <c r="D152" s="27">
        <v>713292.7</v>
      </c>
      <c r="E152" s="27"/>
      <c r="F152" s="27"/>
      <c r="G152" s="27"/>
      <c r="H152" s="27">
        <v>292100</v>
      </c>
      <c r="I152" s="27">
        <v>322223.7</v>
      </c>
      <c r="J152" s="42">
        <f>SUM(B152:I152)</f>
        <v>1442232.9</v>
      </c>
    </row>
    <row r="153" spans="1:10" s="12" customFormat="1" x14ac:dyDescent="0.2">
      <c r="A153" s="71" t="s">
        <v>97</v>
      </c>
      <c r="B153" s="59"/>
      <c r="C153" s="60"/>
      <c r="D153" s="29">
        <v>93948</v>
      </c>
      <c r="E153" s="29"/>
      <c r="F153" s="29"/>
      <c r="G153" s="29"/>
      <c r="H153" s="29">
        <v>260</v>
      </c>
      <c r="I153" s="29">
        <v>99014.399999999994</v>
      </c>
      <c r="J153" s="43">
        <f>SUM(B153:I153)</f>
        <v>193222.39999999999</v>
      </c>
    </row>
    <row r="154" spans="1:10" s="12" customFormat="1" ht="15" thickBot="1" x14ac:dyDescent="0.25">
      <c r="A154" s="72" t="s">
        <v>98</v>
      </c>
      <c r="B154" s="62">
        <v>10051</v>
      </c>
      <c r="C154" s="63">
        <v>1919519.6</v>
      </c>
      <c r="D154" s="31"/>
      <c r="E154" s="31"/>
      <c r="F154" s="31"/>
      <c r="G154" s="31"/>
      <c r="H154" s="31">
        <v>-1929571</v>
      </c>
      <c r="I154" s="31"/>
      <c r="J154" s="44">
        <f>SUM(B154:I154)</f>
        <v>-0.39999999990686774</v>
      </c>
    </row>
    <row r="155" spans="1:10" s="12" customFormat="1" ht="21.75" thickBot="1" x14ac:dyDescent="0.25">
      <c r="A155" s="73" t="s">
        <v>116</v>
      </c>
      <c r="B155" s="54">
        <f t="shared" ref="B155:I155" si="21">IFERROR(B151+B152-B153+B154,"CHYBA")</f>
        <v>379498</v>
      </c>
      <c r="C155" s="25">
        <f t="shared" si="21"/>
        <v>6265670.0999999996</v>
      </c>
      <c r="D155" s="24">
        <f t="shared" si="21"/>
        <v>13128286.799999999</v>
      </c>
      <c r="E155" s="24">
        <f t="shared" si="21"/>
        <v>0</v>
      </c>
      <c r="F155" s="24">
        <f t="shared" si="21"/>
        <v>0.3</v>
      </c>
      <c r="G155" s="24">
        <f t="shared" si="21"/>
        <v>0</v>
      </c>
      <c r="H155" s="24">
        <f t="shared" si="21"/>
        <v>300595.60000000009</v>
      </c>
      <c r="I155" s="24">
        <f t="shared" si="21"/>
        <v>355695.30000000005</v>
      </c>
      <c r="J155" s="41">
        <f>SUM(B155:I155)</f>
        <v>20429746.100000001</v>
      </c>
    </row>
    <row r="156" spans="1:10" s="12" customFormat="1" ht="15" thickBot="1" x14ac:dyDescent="0.25">
      <c r="A156" s="1008" t="s">
        <v>100</v>
      </c>
      <c r="B156" s="1009"/>
      <c r="C156" s="1009"/>
      <c r="D156" s="1009"/>
      <c r="E156" s="1009"/>
      <c r="F156" s="1009"/>
      <c r="G156" s="1009"/>
      <c r="H156" s="1009"/>
      <c r="I156" s="1009"/>
      <c r="J156" s="1010"/>
    </row>
    <row r="157" spans="1:10" s="12" customFormat="1" ht="32.25" thickBot="1" x14ac:dyDescent="0.25">
      <c r="A157" s="67" t="s">
        <v>115</v>
      </c>
      <c r="B157" s="68">
        <v>0</v>
      </c>
      <c r="C157" s="69">
        <v>1315159.49</v>
      </c>
      <c r="D157" s="40">
        <v>7429098.7999999998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1">
        <f>SUM(B157:I157)</f>
        <v>8744258.2899999991</v>
      </c>
    </row>
    <row r="158" spans="1:10" s="12" customFormat="1" x14ac:dyDescent="0.2">
      <c r="A158" s="70" t="s">
        <v>96</v>
      </c>
      <c r="B158" s="56"/>
      <c r="C158" s="57">
        <v>265644</v>
      </c>
      <c r="D158" s="27">
        <v>1456966</v>
      </c>
      <c r="E158" s="27"/>
      <c r="F158" s="27"/>
      <c r="G158" s="27"/>
      <c r="H158" s="27"/>
      <c r="I158" s="27"/>
      <c r="J158" s="42">
        <f>SUM(B158:I158)</f>
        <v>1722610</v>
      </c>
    </row>
    <row r="159" spans="1:10" s="12" customFormat="1" x14ac:dyDescent="0.2">
      <c r="A159" s="71" t="s">
        <v>97</v>
      </c>
      <c r="B159" s="59"/>
      <c r="C159" s="60"/>
      <c r="D159" s="29">
        <v>93948</v>
      </c>
      <c r="E159" s="29"/>
      <c r="F159" s="29"/>
      <c r="G159" s="29"/>
      <c r="H159" s="29"/>
      <c r="I159" s="29"/>
      <c r="J159" s="43">
        <f>SUM(B159:I159)</f>
        <v>93948</v>
      </c>
    </row>
    <row r="160" spans="1:10" s="12" customFormat="1" ht="15" thickBot="1" x14ac:dyDescent="0.25">
      <c r="A160" s="72" t="s">
        <v>98</v>
      </c>
      <c r="B160" s="62"/>
      <c r="C160" s="63"/>
      <c r="D160" s="31"/>
      <c r="E160" s="31"/>
      <c r="F160" s="31"/>
      <c r="G160" s="31"/>
      <c r="H160" s="31"/>
      <c r="I160" s="31"/>
      <c r="J160" s="44">
        <f>SUM(B160:I160)</f>
        <v>0</v>
      </c>
    </row>
    <row r="161" spans="1:10" s="12" customFormat="1" ht="21.75" thickBot="1" x14ac:dyDescent="0.25">
      <c r="A161" s="73" t="s">
        <v>116</v>
      </c>
      <c r="B161" s="54">
        <f t="shared" ref="B161:I161" si="22">IFERROR(B157+B158-B159+B160,"CHYBA")</f>
        <v>0</v>
      </c>
      <c r="C161" s="25">
        <f t="shared" si="22"/>
        <v>1580803.49</v>
      </c>
      <c r="D161" s="24">
        <f t="shared" si="22"/>
        <v>8792116.8000000007</v>
      </c>
      <c r="E161" s="24">
        <f t="shared" si="22"/>
        <v>0</v>
      </c>
      <c r="F161" s="24">
        <f t="shared" si="22"/>
        <v>0</v>
      </c>
      <c r="G161" s="24">
        <f t="shared" si="22"/>
        <v>0</v>
      </c>
      <c r="H161" s="24">
        <f t="shared" si="22"/>
        <v>0</v>
      </c>
      <c r="I161" s="24">
        <f t="shared" si="22"/>
        <v>0</v>
      </c>
      <c r="J161" s="41">
        <f>SUM(B161:I161)</f>
        <v>10372920.290000001</v>
      </c>
    </row>
    <row r="162" spans="1:10" s="12" customFormat="1" ht="15" thickBot="1" x14ac:dyDescent="0.25">
      <c r="A162" s="1008" t="s">
        <v>101</v>
      </c>
      <c r="B162" s="1009"/>
      <c r="C162" s="1009"/>
      <c r="D162" s="1009"/>
      <c r="E162" s="1009"/>
      <c r="F162" s="1009"/>
      <c r="G162" s="1009"/>
      <c r="H162" s="1009"/>
      <c r="I162" s="1009"/>
      <c r="J162" s="1010"/>
    </row>
    <row r="163" spans="1:10" s="12" customFormat="1" ht="32.25" thickBot="1" x14ac:dyDescent="0.25">
      <c r="A163" s="67" t="s">
        <v>115</v>
      </c>
      <c r="B163" s="68">
        <v>0</v>
      </c>
      <c r="C163" s="69">
        <v>0</v>
      </c>
      <c r="D163" s="40">
        <v>0</v>
      </c>
      <c r="E163" s="40">
        <v>0</v>
      </c>
      <c r="F163" s="40">
        <v>0</v>
      </c>
      <c r="G163" s="40">
        <v>0</v>
      </c>
      <c r="H163" s="40">
        <v>0</v>
      </c>
      <c r="I163" s="40">
        <v>0</v>
      </c>
      <c r="J163" s="41">
        <f>SUM(B163:I163)</f>
        <v>0</v>
      </c>
    </row>
    <row r="164" spans="1:10" s="12" customFormat="1" x14ac:dyDescent="0.2">
      <c r="A164" s="70" t="s">
        <v>96</v>
      </c>
      <c r="B164" s="56"/>
      <c r="C164" s="57"/>
      <c r="D164" s="27"/>
      <c r="E164" s="27"/>
      <c r="F164" s="27"/>
      <c r="G164" s="27"/>
      <c r="H164" s="27"/>
      <c r="I164" s="27"/>
      <c r="J164" s="42">
        <f>SUM(B164:I164)</f>
        <v>0</v>
      </c>
    </row>
    <row r="165" spans="1:10" s="12" customFormat="1" x14ac:dyDescent="0.2">
      <c r="A165" s="71" t="s">
        <v>97</v>
      </c>
      <c r="B165" s="59"/>
      <c r="C165" s="60"/>
      <c r="D165" s="29"/>
      <c r="E165" s="29"/>
      <c r="F165" s="29"/>
      <c r="G165" s="29"/>
      <c r="H165" s="29"/>
      <c r="I165" s="29"/>
      <c r="J165" s="43">
        <f>SUM(B165:I165)</f>
        <v>0</v>
      </c>
    </row>
    <row r="166" spans="1:10" s="12" customFormat="1" ht="15" thickBot="1" x14ac:dyDescent="0.25">
      <c r="A166" s="72" t="s">
        <v>98</v>
      </c>
      <c r="B166" s="62"/>
      <c r="C166" s="63"/>
      <c r="D166" s="31"/>
      <c r="E166" s="31"/>
      <c r="F166" s="31"/>
      <c r="G166" s="31"/>
      <c r="H166" s="31"/>
      <c r="I166" s="31"/>
      <c r="J166" s="44">
        <f>SUM(B166:I166)</f>
        <v>0</v>
      </c>
    </row>
    <row r="167" spans="1:10" s="12" customFormat="1" ht="21.75" thickBot="1" x14ac:dyDescent="0.25">
      <c r="A167" s="73" t="s">
        <v>116</v>
      </c>
      <c r="B167" s="54">
        <f t="shared" ref="B167:I167" si="23">IFERROR(B163+B164-B165+B166,"CHYBA")</f>
        <v>0</v>
      </c>
      <c r="C167" s="25">
        <f t="shared" si="23"/>
        <v>0</v>
      </c>
      <c r="D167" s="24">
        <f t="shared" si="23"/>
        <v>0</v>
      </c>
      <c r="E167" s="24">
        <f t="shared" si="23"/>
        <v>0</v>
      </c>
      <c r="F167" s="24">
        <f t="shared" si="23"/>
        <v>0</v>
      </c>
      <c r="G167" s="24">
        <f t="shared" si="23"/>
        <v>0</v>
      </c>
      <c r="H167" s="24">
        <f t="shared" si="23"/>
        <v>0</v>
      </c>
      <c r="I167" s="24">
        <f t="shared" si="23"/>
        <v>0</v>
      </c>
      <c r="J167" s="41">
        <f>SUM(B167:I167)</f>
        <v>0</v>
      </c>
    </row>
    <row r="168" spans="1:10" s="12" customFormat="1" ht="15" thickBot="1" x14ac:dyDescent="0.25">
      <c r="A168" s="1008" t="s">
        <v>102</v>
      </c>
      <c r="B168" s="1009"/>
      <c r="C168" s="1009"/>
      <c r="D168" s="1009"/>
      <c r="E168" s="1009"/>
      <c r="F168" s="1009"/>
      <c r="G168" s="1009"/>
      <c r="H168" s="1009"/>
      <c r="I168" s="1009"/>
      <c r="J168" s="1010"/>
    </row>
    <row r="169" spans="1:10" s="12" customFormat="1" ht="32.25" thickBot="1" x14ac:dyDescent="0.25">
      <c r="A169" s="67" t="s">
        <v>115</v>
      </c>
      <c r="B169" s="54">
        <f>B151-B157-B163</f>
        <v>339003</v>
      </c>
      <c r="C169" s="25">
        <f>C151-C157-C163</f>
        <v>2946818.51</v>
      </c>
      <c r="D169" s="24">
        <f t="shared" ref="D169:J169" si="24">D151-D157-D163</f>
        <v>5079843.3</v>
      </c>
      <c r="E169" s="24">
        <f t="shared" si="24"/>
        <v>0</v>
      </c>
      <c r="F169" s="24">
        <f t="shared" si="24"/>
        <v>0.3</v>
      </c>
      <c r="G169" s="24">
        <f>G151-G157-G163</f>
        <v>0</v>
      </c>
      <c r="H169" s="24">
        <f t="shared" si="24"/>
        <v>1938326.6</v>
      </c>
      <c r="I169" s="24">
        <f t="shared" si="24"/>
        <v>132486</v>
      </c>
      <c r="J169" s="41">
        <f t="shared" si="24"/>
        <v>10436477.710000005</v>
      </c>
    </row>
    <row r="170" spans="1:10" s="12" customFormat="1" ht="21.75" thickBot="1" x14ac:dyDescent="0.25">
      <c r="A170" s="74" t="s">
        <v>116</v>
      </c>
      <c r="B170" s="66">
        <f>B155-B161-B167</f>
        <v>379498</v>
      </c>
      <c r="C170" s="35">
        <f t="shared" ref="C170:J170" si="25">C155-C161-C167</f>
        <v>4684866.6099999994</v>
      </c>
      <c r="D170" s="34">
        <f t="shared" si="25"/>
        <v>4336169.9999999981</v>
      </c>
      <c r="E170" s="34">
        <f t="shared" si="25"/>
        <v>0</v>
      </c>
      <c r="F170" s="34">
        <f t="shared" si="25"/>
        <v>0.3</v>
      </c>
      <c r="G170" s="34">
        <f t="shared" si="25"/>
        <v>0</v>
      </c>
      <c r="H170" s="34">
        <f t="shared" si="25"/>
        <v>300595.60000000009</v>
      </c>
      <c r="I170" s="34">
        <f t="shared" si="25"/>
        <v>355695.30000000005</v>
      </c>
      <c r="J170" s="51">
        <f t="shared" si="25"/>
        <v>10056825.810000001</v>
      </c>
    </row>
    <row r="171" spans="1:10" s="12" customFormat="1" ht="15" thickTop="1" x14ac:dyDescent="0.2">
      <c r="A171" s="1011"/>
      <c r="B171" s="1011"/>
      <c r="C171" s="1011"/>
      <c r="D171" s="1011"/>
      <c r="E171" s="1011"/>
      <c r="F171" s="1011"/>
      <c r="G171" s="1011"/>
      <c r="H171" s="1011"/>
      <c r="I171" s="1011"/>
      <c r="J171" s="1011"/>
    </row>
    <row r="172" spans="1:10" s="12" customFormat="1" ht="33.75" customHeight="1" x14ac:dyDescent="0.2">
      <c r="A172" s="75" t="s">
        <v>120</v>
      </c>
      <c r="B172" s="625" t="s">
        <v>121</v>
      </c>
      <c r="C172" s="625"/>
      <c r="D172" s="625"/>
      <c r="E172" s="625"/>
      <c r="F172" s="625"/>
      <c r="G172" s="625"/>
      <c r="H172" s="625"/>
      <c r="I172" s="625"/>
      <c r="J172" s="625"/>
    </row>
    <row r="173" spans="1:10" s="12" customFormat="1" x14ac:dyDescent="0.2">
      <c r="A173" s="1012" t="s">
        <v>122</v>
      </c>
      <c r="B173" s="1012"/>
      <c r="C173" s="1012"/>
      <c r="D173" s="1012"/>
      <c r="E173" s="1012"/>
      <c r="F173" s="1012"/>
      <c r="G173" s="1012"/>
      <c r="H173" s="1012"/>
      <c r="I173" s="1012"/>
      <c r="J173" s="1012"/>
    </row>
    <row r="174" spans="1:10" s="12" customFormat="1" x14ac:dyDescent="0.2">
      <c r="A174" s="76"/>
      <c r="B174" s="76"/>
      <c r="C174" s="76"/>
      <c r="D174" s="76"/>
      <c r="E174" s="77"/>
      <c r="F174" s="77"/>
      <c r="G174" s="77"/>
      <c r="H174" s="78"/>
      <c r="I174" s="78"/>
      <c r="J174" s="78"/>
    </row>
    <row r="175" spans="1:10" s="12" customFormat="1" ht="3.75" customHeight="1" thickBot="1" x14ac:dyDescent="0.25">
      <c r="A175" s="76"/>
      <c r="B175" s="76"/>
      <c r="C175" s="76"/>
      <c r="D175" s="76"/>
      <c r="E175" s="77"/>
      <c r="F175" s="77"/>
      <c r="G175" s="77"/>
      <c r="H175" s="78"/>
      <c r="I175" s="78"/>
      <c r="J175" s="78"/>
    </row>
    <row r="176" spans="1:10" s="12" customFormat="1" ht="49.5" customHeight="1" thickTop="1" thickBot="1" x14ac:dyDescent="0.25">
      <c r="A176" s="1013" t="s">
        <v>18</v>
      </c>
      <c r="B176" s="1014"/>
      <c r="C176" s="1014"/>
      <c r="D176" s="1014" t="s">
        <v>123</v>
      </c>
      <c r="E176" s="1015"/>
      <c r="F176" s="1016" t="s">
        <v>124</v>
      </c>
      <c r="G176" s="1015"/>
      <c r="H176" s="1017" t="s">
        <v>125</v>
      </c>
      <c r="I176" s="1018"/>
      <c r="J176" s="1019"/>
    </row>
    <row r="177" spans="1:22" s="12" customFormat="1" ht="44.25" customHeight="1" thickTop="1" x14ac:dyDescent="0.2">
      <c r="A177" s="990" t="s">
        <v>126</v>
      </c>
      <c r="B177" s="991"/>
      <c r="C177" s="992"/>
      <c r="D177" s="993">
        <v>3131429.8</v>
      </c>
      <c r="E177" s="994"/>
      <c r="F177" s="995">
        <v>5452015</v>
      </c>
      <c r="G177" s="996"/>
      <c r="H177" s="997">
        <f>F177+D177</f>
        <v>8583444.8000000007</v>
      </c>
      <c r="I177" s="998"/>
      <c r="J177" s="999"/>
    </row>
    <row r="178" spans="1:22" s="12" customFormat="1" ht="49.5" customHeight="1" thickBot="1" x14ac:dyDescent="0.25">
      <c r="A178" s="1000" t="s">
        <v>127</v>
      </c>
      <c r="B178" s="1001"/>
      <c r="C178" s="1002"/>
      <c r="D178" s="1003">
        <v>2039857</v>
      </c>
      <c r="E178" s="1004"/>
      <c r="F178" s="1003">
        <v>3827490</v>
      </c>
      <c r="G178" s="1004"/>
      <c r="H178" s="1005">
        <f>D178+F178</f>
        <v>5867347</v>
      </c>
      <c r="I178" s="1006"/>
      <c r="J178" s="1007"/>
    </row>
    <row r="179" spans="1:22" s="12" customFormat="1" ht="15" thickBot="1" x14ac:dyDescent="0.25">
      <c r="A179" s="978" t="s">
        <v>128</v>
      </c>
      <c r="B179" s="979"/>
      <c r="C179" s="980"/>
      <c r="D179" s="834">
        <f>IF(D177="",IF(D178="","",IF(D177="",0,D177)-IF(D178="",0,D178)),(IF(D177="",0,D177)-IF(D178="",0,D178)))</f>
        <v>1091572.7999999998</v>
      </c>
      <c r="E179" s="981"/>
      <c r="F179" s="982">
        <f>IF(F177="",IF(F178="","",IF(F177="",0,F177)-IF(F178="",0,F178)),(IF(F177="",0,F177)-IF(F178="",0,F178)))</f>
        <v>1624525</v>
      </c>
      <c r="G179" s="835"/>
      <c r="H179" s="982">
        <f>IF(H177="",IF(H178="","",IF(H177="",0,H177)-IF(H178="",0,H178)),(IF(H177="",0,H177)-IF(H178="",0,H178)))</f>
        <v>2716097.8000000007</v>
      </c>
      <c r="I179" s="835"/>
      <c r="J179" s="983"/>
    </row>
    <row r="180" spans="1:22" s="12" customFormat="1" ht="15" thickBot="1" x14ac:dyDescent="0.25">
      <c r="A180" s="79"/>
      <c r="B180" s="79"/>
      <c r="C180" s="79"/>
      <c r="D180" s="80"/>
      <c r="E180" s="80"/>
      <c r="F180" s="80"/>
      <c r="G180" s="80"/>
      <c r="H180" s="80"/>
      <c r="I180" s="80"/>
      <c r="J180" s="80"/>
    </row>
    <row r="181" spans="1:22" s="12" customFormat="1" ht="39.75" customHeight="1" thickBot="1" x14ac:dyDescent="0.25">
      <c r="A181" s="984" t="s">
        <v>129</v>
      </c>
      <c r="B181" s="985"/>
      <c r="C181" s="985"/>
      <c r="D181" s="985"/>
      <c r="E181" s="985"/>
      <c r="F181" s="986"/>
      <c r="G181" s="987" t="s">
        <v>123</v>
      </c>
      <c r="H181" s="988"/>
      <c r="I181" s="987" t="s">
        <v>130</v>
      </c>
      <c r="J181" s="989"/>
    </row>
    <row r="182" spans="1:22" s="12" customFormat="1" ht="49.5" customHeight="1" x14ac:dyDescent="0.2">
      <c r="A182" s="969" t="s">
        <v>131</v>
      </c>
      <c r="B182" s="970"/>
      <c r="C182" s="970"/>
      <c r="D182" s="970"/>
      <c r="E182" s="970"/>
      <c r="F182" s="970"/>
      <c r="G182" s="971">
        <v>4761475</v>
      </c>
      <c r="H182" s="972"/>
      <c r="I182" s="973">
        <f>5761354+G182</f>
        <v>10522829</v>
      </c>
      <c r="J182" s="974"/>
      <c r="V182" s="237" t="s">
        <v>132</v>
      </c>
    </row>
    <row r="183" spans="1:22" s="12" customFormat="1" ht="31.5" customHeight="1" x14ac:dyDescent="0.2">
      <c r="A183" s="975" t="s">
        <v>133</v>
      </c>
      <c r="B183" s="962"/>
      <c r="C183" s="962"/>
      <c r="D183" s="962"/>
      <c r="E183" s="962"/>
      <c r="F183" s="962"/>
      <c r="G183" s="976">
        <v>-1630044.6</v>
      </c>
      <c r="H183" s="977"/>
      <c r="I183" s="963">
        <f>-309340+G183</f>
        <v>-1939384.6</v>
      </c>
      <c r="J183" s="964"/>
      <c r="V183" s="81"/>
    </row>
    <row r="184" spans="1:22" s="12" customFormat="1" x14ac:dyDescent="0.2">
      <c r="A184" s="961" t="s">
        <v>134</v>
      </c>
      <c r="B184" s="962"/>
      <c r="C184" s="962"/>
      <c r="D184" s="962"/>
      <c r="E184" s="962"/>
      <c r="F184" s="962"/>
      <c r="G184" s="963"/>
      <c r="H184" s="963"/>
      <c r="I184" s="963"/>
      <c r="J184" s="964"/>
    </row>
    <row r="185" spans="1:22" s="12" customFormat="1" ht="13.5" customHeight="1" thickBot="1" x14ac:dyDescent="0.25">
      <c r="A185" s="965" t="s">
        <v>135</v>
      </c>
      <c r="B185" s="966"/>
      <c r="C185" s="966"/>
      <c r="D185" s="966"/>
      <c r="E185" s="966"/>
      <c r="F185" s="966"/>
      <c r="G185" s="967"/>
      <c r="H185" s="967"/>
      <c r="I185" s="967"/>
      <c r="J185" s="968"/>
    </row>
    <row r="186" spans="1:22" s="12" customFormat="1" x14ac:dyDescent="0.2">
      <c r="A186" s="82"/>
      <c r="B186" s="82"/>
      <c r="C186" s="82"/>
      <c r="D186" s="82"/>
      <c r="E186" s="82"/>
      <c r="F186" s="82"/>
      <c r="G186" s="82"/>
      <c r="H186" s="82"/>
      <c r="I186" s="82"/>
      <c r="J186" s="82"/>
    </row>
    <row r="187" spans="1:22" s="12" customFormat="1" ht="55.15" customHeight="1" x14ac:dyDescent="0.2">
      <c r="A187" s="358" t="s">
        <v>136</v>
      </c>
      <c r="B187" s="358"/>
      <c r="C187" s="358"/>
      <c r="D187" s="358"/>
      <c r="E187" s="358"/>
      <c r="F187" s="358"/>
      <c r="G187" s="358"/>
      <c r="H187" s="358"/>
      <c r="I187" s="358"/>
      <c r="J187" s="358"/>
    </row>
    <row r="188" spans="1:22" s="12" customFormat="1" x14ac:dyDescent="0.2">
      <c r="A188" s="75" t="s">
        <v>137</v>
      </c>
      <c r="B188" s="946" t="s">
        <v>138</v>
      </c>
      <c r="C188" s="946"/>
      <c r="D188" s="946"/>
      <c r="E188" s="946"/>
      <c r="F188" s="946"/>
      <c r="G188" s="946"/>
      <c r="H188" s="946"/>
      <c r="I188" s="946"/>
      <c r="J188" s="946"/>
    </row>
    <row r="189" spans="1:22" s="12" customFormat="1" x14ac:dyDescent="0.2">
      <c r="A189" s="75"/>
      <c r="B189" s="83"/>
      <c r="C189" s="83"/>
      <c r="D189" s="83"/>
      <c r="E189" s="83"/>
      <c r="F189" s="83"/>
      <c r="G189" s="83"/>
      <c r="H189" s="83"/>
      <c r="I189" s="83"/>
      <c r="J189" s="83"/>
    </row>
    <row r="190" spans="1:22" s="12" customFormat="1" x14ac:dyDescent="0.2">
      <c r="A190" s="747" t="s">
        <v>139</v>
      </c>
      <c r="B190" s="747"/>
      <c r="C190" s="747"/>
      <c r="D190" s="747"/>
      <c r="E190" s="747"/>
      <c r="F190" s="747"/>
      <c r="G190" s="747"/>
      <c r="H190" s="747"/>
      <c r="I190" s="747"/>
      <c r="J190" s="747"/>
    </row>
    <row r="191" spans="1:22" s="12" customFormat="1" ht="15" thickBot="1" x14ac:dyDescent="0.25">
      <c r="A191" s="84"/>
      <c r="B191" s="84"/>
      <c r="C191" s="84"/>
      <c r="D191" s="84"/>
      <c r="E191" s="84"/>
      <c r="F191" s="84"/>
      <c r="G191" s="84"/>
      <c r="H191" s="84"/>
      <c r="I191" s="84"/>
      <c r="J191" s="84"/>
    </row>
    <row r="192" spans="1:22" s="12" customFormat="1" ht="43.15" customHeight="1" thickBot="1" x14ac:dyDescent="0.25">
      <c r="A192" s="299" t="s">
        <v>140</v>
      </c>
      <c r="B192" s="947"/>
      <c r="C192" s="947"/>
      <c r="D192" s="948"/>
      <c r="E192" s="299" t="s">
        <v>19</v>
      </c>
      <c r="F192" s="947"/>
      <c r="G192" s="948"/>
      <c r="H192" s="947" t="s">
        <v>103</v>
      </c>
      <c r="I192" s="947"/>
      <c r="J192" s="948"/>
    </row>
    <row r="193" spans="1:22" s="12" customFormat="1" ht="42" customHeight="1" thickTop="1" x14ac:dyDescent="0.2">
      <c r="A193" s="786" t="s">
        <v>141</v>
      </c>
      <c r="B193" s="613"/>
      <c r="C193" s="613"/>
      <c r="D193" s="787"/>
      <c r="E193" s="788">
        <v>4378791</v>
      </c>
      <c r="F193" s="789"/>
      <c r="G193" s="791"/>
      <c r="H193" s="789">
        <v>4369405</v>
      </c>
      <c r="I193" s="789"/>
      <c r="J193" s="791"/>
      <c r="V193" s="210"/>
    </row>
    <row r="194" spans="1:22" s="12" customFormat="1" ht="29.25" customHeight="1" thickBot="1" x14ac:dyDescent="0.25">
      <c r="A194" s="404" t="s">
        <v>142</v>
      </c>
      <c r="B194" s="959"/>
      <c r="C194" s="959"/>
      <c r="D194" s="960"/>
      <c r="E194" s="780">
        <v>1036807.83</v>
      </c>
      <c r="F194" s="781"/>
      <c r="G194" s="528"/>
      <c r="H194" s="781">
        <v>930838</v>
      </c>
      <c r="I194" s="781"/>
      <c r="J194" s="528"/>
    </row>
    <row r="195" spans="1:22" s="12" customFormat="1" ht="15" thickBot="1" x14ac:dyDescent="0.25">
      <c r="A195" s="952" t="s">
        <v>143</v>
      </c>
      <c r="B195" s="953"/>
      <c r="C195" s="953"/>
      <c r="D195" s="954"/>
      <c r="E195" s="810">
        <f>IF(SUM(E193:G194)=0,"",SUM(E193:G194))</f>
        <v>5415598.8300000001</v>
      </c>
      <c r="F195" s="811"/>
      <c r="G195" s="512"/>
      <c r="H195" s="811">
        <f>IF(SUM(H193:J194)=0,"",SUM(H193:J194))</f>
        <v>5300243</v>
      </c>
      <c r="I195" s="811"/>
      <c r="J195" s="512"/>
    </row>
    <row r="196" spans="1:22" s="12" customFormat="1" ht="29.25" customHeight="1" x14ac:dyDescent="0.2">
      <c r="A196" s="955" t="s">
        <v>144</v>
      </c>
      <c r="B196" s="956"/>
      <c r="C196" s="956"/>
      <c r="D196" s="957"/>
      <c r="E196" s="958">
        <v>354202</v>
      </c>
      <c r="F196" s="924"/>
      <c r="G196" s="515"/>
      <c r="H196" s="924">
        <v>1124488</v>
      </c>
      <c r="I196" s="924"/>
      <c r="J196" s="515"/>
    </row>
    <row r="197" spans="1:22" s="12" customFormat="1" ht="32.25" customHeight="1" thickBot="1" x14ac:dyDescent="0.25">
      <c r="A197" s="949" t="s">
        <v>145</v>
      </c>
      <c r="B197" s="950"/>
      <c r="C197" s="950"/>
      <c r="D197" s="951"/>
      <c r="E197" s="780">
        <v>0</v>
      </c>
      <c r="F197" s="781"/>
      <c r="G197" s="528"/>
      <c r="H197" s="781">
        <v>0</v>
      </c>
      <c r="I197" s="781"/>
      <c r="J197" s="528"/>
    </row>
    <row r="198" spans="1:22" s="12" customFormat="1" ht="15" thickBot="1" x14ac:dyDescent="0.25">
      <c r="A198" s="952" t="s">
        <v>146</v>
      </c>
      <c r="B198" s="953"/>
      <c r="C198" s="953"/>
      <c r="D198" s="954"/>
      <c r="E198" s="810">
        <f>IF(SUM(E196:G197)=0,"",SUM(E196:G197))</f>
        <v>354202</v>
      </c>
      <c r="F198" s="811"/>
      <c r="G198" s="512"/>
      <c r="H198" s="811">
        <f>IF(SUM(H196:J197)=0,"",SUM(H196:J197))</f>
        <v>1124488</v>
      </c>
      <c r="I198" s="811"/>
      <c r="J198" s="512"/>
    </row>
    <row r="199" spans="1:22" s="12" customFormat="1" x14ac:dyDescent="0.2">
      <c r="A199" s="85"/>
      <c r="B199" s="85"/>
      <c r="C199" s="85"/>
      <c r="D199" s="85"/>
      <c r="E199" s="86"/>
      <c r="F199" s="86"/>
      <c r="G199" s="86"/>
      <c r="H199" s="86"/>
      <c r="I199" s="86"/>
      <c r="J199" s="86"/>
    </row>
    <row r="200" spans="1:22" s="12" customFormat="1" x14ac:dyDescent="0.2">
      <c r="A200" s="75" t="s">
        <v>147</v>
      </c>
      <c r="B200" s="946" t="s">
        <v>148</v>
      </c>
      <c r="C200" s="946"/>
      <c r="D200" s="946"/>
      <c r="E200" s="946"/>
      <c r="F200" s="946"/>
      <c r="G200" s="946"/>
      <c r="H200" s="946"/>
      <c r="I200" s="946"/>
      <c r="J200" s="946"/>
    </row>
    <row r="201" spans="1:22" s="12" customFormat="1" ht="15" thickBot="1" x14ac:dyDescent="0.25">
      <c r="A201" s="75"/>
      <c r="B201" s="83"/>
      <c r="C201" s="83"/>
      <c r="D201" s="83"/>
      <c r="E201" s="83"/>
      <c r="F201" s="83"/>
      <c r="G201" s="83"/>
      <c r="H201" s="83"/>
      <c r="I201" s="83"/>
      <c r="J201" s="83"/>
    </row>
    <row r="202" spans="1:22" s="12" customFormat="1" ht="57" customHeight="1" thickBot="1" x14ac:dyDescent="0.25">
      <c r="A202" s="299" t="s">
        <v>18</v>
      </c>
      <c r="B202" s="947"/>
      <c r="C202" s="947"/>
      <c r="D202" s="948"/>
      <c r="E202" s="299" t="s">
        <v>19</v>
      </c>
      <c r="F202" s="947"/>
      <c r="G202" s="947"/>
      <c r="H202" s="299" t="s">
        <v>103</v>
      </c>
      <c r="I202" s="947"/>
      <c r="J202" s="948"/>
    </row>
    <row r="203" spans="1:22" s="12" customFormat="1" ht="15" thickTop="1" x14ac:dyDescent="0.2">
      <c r="A203" s="786" t="s">
        <v>149</v>
      </c>
      <c r="B203" s="613"/>
      <c r="C203" s="613"/>
      <c r="D203" s="787"/>
      <c r="E203" s="788">
        <v>4446</v>
      </c>
      <c r="F203" s="789"/>
      <c r="G203" s="789"/>
      <c r="H203" s="788">
        <v>4723</v>
      </c>
      <c r="I203" s="789"/>
      <c r="J203" s="791"/>
    </row>
    <row r="204" spans="1:22" s="12" customFormat="1" x14ac:dyDescent="0.2">
      <c r="A204" s="944" t="s">
        <v>150</v>
      </c>
      <c r="B204" s="944"/>
      <c r="C204" s="944"/>
      <c r="D204" s="944"/>
      <c r="E204" s="531">
        <v>8019905</v>
      </c>
      <c r="F204" s="531"/>
      <c r="G204" s="945"/>
      <c r="H204" s="531">
        <v>8083716</v>
      </c>
      <c r="I204" s="531"/>
      <c r="J204" s="531"/>
    </row>
    <row r="205" spans="1:22" s="12" customFormat="1" x14ac:dyDescent="0.2">
      <c r="A205" s="944" t="s">
        <v>151</v>
      </c>
      <c r="B205" s="944"/>
      <c r="C205" s="944"/>
      <c r="D205" s="944"/>
      <c r="E205" s="531"/>
      <c r="F205" s="531"/>
      <c r="G205" s="945"/>
      <c r="H205" s="531"/>
      <c r="I205" s="531"/>
      <c r="J205" s="531"/>
    </row>
    <row r="206" spans="1:22" s="12" customFormat="1" ht="15" thickBot="1" x14ac:dyDescent="0.25">
      <c r="A206" s="940" t="s">
        <v>152</v>
      </c>
      <c r="B206" s="940"/>
      <c r="C206" s="940"/>
      <c r="D206" s="940"/>
      <c r="E206" s="527"/>
      <c r="F206" s="527"/>
      <c r="G206" s="780"/>
      <c r="H206" s="527"/>
      <c r="I206" s="527"/>
      <c r="J206" s="527"/>
    </row>
    <row r="207" spans="1:22" s="12" customFormat="1" ht="15" thickBot="1" x14ac:dyDescent="0.25">
      <c r="A207" s="941" t="s">
        <v>93</v>
      </c>
      <c r="B207" s="941">
        <v>9194</v>
      </c>
      <c r="C207" s="941">
        <v>5000</v>
      </c>
      <c r="D207" s="941"/>
      <c r="E207" s="942">
        <f>IF(SUM(E203:G206)=0,"",SUM(E203:G206))</f>
        <v>8024351</v>
      </c>
      <c r="F207" s="942"/>
      <c r="G207" s="943"/>
      <c r="H207" s="942">
        <f>IF(SUM(H203:J206)=0,"",SUM(H203:J206))</f>
        <v>8088439</v>
      </c>
      <c r="I207" s="942"/>
      <c r="J207" s="942"/>
    </row>
    <row r="208" spans="1:22" s="12" customFormat="1" ht="39" customHeight="1" x14ac:dyDescent="0.2">
      <c r="A208" s="927" t="s">
        <v>153</v>
      </c>
      <c r="B208" s="927"/>
      <c r="C208" s="927"/>
      <c r="D208" s="927"/>
      <c r="E208" s="927"/>
      <c r="F208" s="927"/>
      <c r="G208" s="927"/>
      <c r="H208" s="927"/>
      <c r="I208" s="927"/>
      <c r="J208" s="927"/>
    </row>
    <row r="209" spans="1:10" s="12" customFormat="1" ht="27" customHeight="1" x14ac:dyDescent="0.2">
      <c r="A209" s="75" t="s">
        <v>154</v>
      </c>
      <c r="B209" s="625" t="s">
        <v>155</v>
      </c>
      <c r="C209" s="625"/>
      <c r="D209" s="625"/>
      <c r="E209" s="625"/>
      <c r="F209" s="625"/>
      <c r="G209" s="625"/>
      <c r="H209" s="625"/>
      <c r="I209" s="625"/>
      <c r="J209" s="625"/>
    </row>
    <row r="210" spans="1:10" s="12" customFormat="1" ht="15" thickBot="1" x14ac:dyDescent="0.25">
      <c r="A210" s="87"/>
      <c r="B210" s="11"/>
      <c r="C210" s="11"/>
      <c r="D210" s="11"/>
      <c r="E210" s="11"/>
      <c r="F210" s="11"/>
      <c r="G210" s="11"/>
      <c r="H210" s="11"/>
      <c r="I210" s="11"/>
      <c r="J210" s="11"/>
    </row>
    <row r="211" spans="1:10" s="12" customFormat="1" ht="48.75" customHeight="1" thickBot="1" x14ac:dyDescent="0.25">
      <c r="A211" s="928" t="s">
        <v>156</v>
      </c>
      <c r="B211" s="929"/>
      <c r="C211" s="929"/>
      <c r="D211" s="929"/>
      <c r="E211" s="930" t="s">
        <v>19</v>
      </c>
      <c r="F211" s="930"/>
      <c r="G211" s="931"/>
      <c r="H211" s="932" t="s">
        <v>103</v>
      </c>
      <c r="I211" s="930"/>
      <c r="J211" s="933"/>
    </row>
    <row r="212" spans="1:10" s="12" customFormat="1" ht="30" customHeight="1" thickTop="1" thickBot="1" x14ac:dyDescent="0.25">
      <c r="A212" s="934" t="s">
        <v>157</v>
      </c>
      <c r="B212" s="935"/>
      <c r="C212" s="935"/>
      <c r="D212" s="935"/>
      <c r="E212" s="936">
        <f>IF(SUM(E213:G217)=0,"",SUM(E213:G217))</f>
        <v>444824</v>
      </c>
      <c r="F212" s="936"/>
      <c r="G212" s="937"/>
      <c r="H212" s="938" t="str">
        <f>IF(SUM(H213:J217)=0,"",SUM(H213:J217))</f>
        <v/>
      </c>
      <c r="I212" s="936"/>
      <c r="J212" s="939"/>
    </row>
    <row r="213" spans="1:10" s="12" customFormat="1" x14ac:dyDescent="0.2">
      <c r="A213" s="921" t="s">
        <v>158</v>
      </c>
      <c r="B213" s="922"/>
      <c r="C213" s="922"/>
      <c r="D213" s="923"/>
      <c r="E213" s="453">
        <v>10744</v>
      </c>
      <c r="F213" s="924"/>
      <c r="G213" s="925"/>
      <c r="H213" s="926"/>
      <c r="I213" s="924"/>
      <c r="J213" s="515"/>
    </row>
    <row r="214" spans="1:10" s="12" customFormat="1" x14ac:dyDescent="0.2">
      <c r="A214" s="916" t="s">
        <v>159</v>
      </c>
      <c r="B214" s="917"/>
      <c r="C214" s="917"/>
      <c r="D214" s="918"/>
      <c r="E214" s="444">
        <v>434080</v>
      </c>
      <c r="F214" s="795"/>
      <c r="G214" s="795"/>
      <c r="H214" s="919"/>
      <c r="I214" s="920"/>
      <c r="J214" s="532"/>
    </row>
    <row r="215" spans="1:10" s="12" customFormat="1" x14ac:dyDescent="0.2">
      <c r="A215" s="916"/>
      <c r="B215" s="917"/>
      <c r="C215" s="917"/>
      <c r="D215" s="918"/>
      <c r="E215" s="444"/>
      <c r="F215" s="795"/>
      <c r="G215" s="795"/>
      <c r="H215" s="919"/>
      <c r="I215" s="920"/>
      <c r="J215" s="532"/>
    </row>
    <row r="216" spans="1:10" s="12" customFormat="1" x14ac:dyDescent="0.2">
      <c r="A216" s="916"/>
      <c r="B216" s="917"/>
      <c r="C216" s="917"/>
      <c r="D216" s="918"/>
      <c r="E216" s="444"/>
      <c r="F216" s="795"/>
      <c r="G216" s="795"/>
      <c r="H216" s="919"/>
      <c r="I216" s="920"/>
      <c r="J216" s="532"/>
    </row>
    <row r="217" spans="1:10" s="12" customFormat="1" ht="15" thickBot="1" x14ac:dyDescent="0.25">
      <c r="A217" s="908"/>
      <c r="B217" s="888"/>
      <c r="C217" s="888"/>
      <c r="D217" s="888"/>
      <c r="E217" s="889"/>
      <c r="F217" s="889"/>
      <c r="G217" s="890"/>
      <c r="H217" s="909"/>
      <c r="I217" s="889"/>
      <c r="J217" s="892"/>
    </row>
    <row r="218" spans="1:10" s="12" customFormat="1" ht="34.5" customHeight="1" thickTop="1" thickBot="1" x14ac:dyDescent="0.25">
      <c r="A218" s="910" t="s">
        <v>160</v>
      </c>
      <c r="B218" s="911">
        <v>31</v>
      </c>
      <c r="C218" s="911">
        <v>16</v>
      </c>
      <c r="D218" s="911"/>
      <c r="E218" s="912">
        <f>IF(SUM(E219:G223)=0,"",SUM(E219:G223))</f>
        <v>360110</v>
      </c>
      <c r="F218" s="912"/>
      <c r="G218" s="913"/>
      <c r="H218" s="914">
        <f>IF(SUM(H219:J223)=0,"",SUM(H219:J223))</f>
        <v>601315</v>
      </c>
      <c r="I218" s="912"/>
      <c r="J218" s="915"/>
    </row>
    <row r="219" spans="1:10" s="12" customFormat="1" ht="15" thickTop="1" x14ac:dyDescent="0.2">
      <c r="A219" s="441" t="s">
        <v>161</v>
      </c>
      <c r="B219" s="442"/>
      <c r="C219" s="442"/>
      <c r="D219" s="442"/>
      <c r="E219" s="443">
        <v>4114</v>
      </c>
      <c r="F219" s="443"/>
      <c r="G219" s="444"/>
      <c r="H219" s="443">
        <v>3675</v>
      </c>
      <c r="I219" s="443"/>
      <c r="J219" s="446"/>
    </row>
    <row r="220" spans="1:10" s="12" customFormat="1" x14ac:dyDescent="0.2">
      <c r="A220" s="424" t="s">
        <v>162</v>
      </c>
      <c r="B220" s="321"/>
      <c r="C220" s="321"/>
      <c r="D220" s="321"/>
      <c r="E220" s="425">
        <v>259925</v>
      </c>
      <c r="F220" s="425"/>
      <c r="G220" s="426"/>
      <c r="H220" s="425">
        <v>559117</v>
      </c>
      <c r="I220" s="425"/>
      <c r="J220" s="428"/>
    </row>
    <row r="221" spans="1:10" s="12" customFormat="1" x14ac:dyDescent="0.2">
      <c r="A221" s="424" t="s">
        <v>163</v>
      </c>
      <c r="B221" s="321"/>
      <c r="C221" s="321"/>
      <c r="D221" s="321"/>
      <c r="E221" s="425">
        <v>33933</v>
      </c>
      <c r="F221" s="425"/>
      <c r="G221" s="426"/>
      <c r="H221" s="425">
        <v>6203</v>
      </c>
      <c r="I221" s="425"/>
      <c r="J221" s="428"/>
    </row>
    <row r="222" spans="1:10" s="12" customFormat="1" x14ac:dyDescent="0.2">
      <c r="A222" s="424" t="s">
        <v>164</v>
      </c>
      <c r="B222" s="321"/>
      <c r="C222" s="321"/>
      <c r="D222" s="321"/>
      <c r="E222" s="425">
        <v>56749</v>
      </c>
      <c r="F222" s="425"/>
      <c r="G222" s="426"/>
      <c r="H222" s="425">
        <v>7299</v>
      </c>
      <c r="I222" s="425"/>
      <c r="J222" s="428"/>
    </row>
    <row r="223" spans="1:10" s="12" customFormat="1" ht="42.75" customHeight="1" thickBot="1" x14ac:dyDescent="0.25">
      <c r="A223" s="429" t="s">
        <v>165</v>
      </c>
      <c r="B223" s="430"/>
      <c r="C223" s="430"/>
      <c r="D223" s="430"/>
      <c r="E223" s="431">
        <v>5389</v>
      </c>
      <c r="F223" s="431"/>
      <c r="G223" s="432"/>
      <c r="H223" s="431">
        <v>25021</v>
      </c>
      <c r="I223" s="431"/>
      <c r="J223" s="434"/>
    </row>
    <row r="224" spans="1:10" s="12" customFormat="1" ht="33.75" customHeight="1" thickBot="1" x14ac:dyDescent="0.25">
      <c r="A224" s="901" t="s">
        <v>166</v>
      </c>
      <c r="B224" s="902"/>
      <c r="C224" s="902"/>
      <c r="D224" s="902"/>
      <c r="E224" s="903" t="str">
        <f>IF(SUM(E225:G229)=0,"",SUM(E225:G229))</f>
        <v/>
      </c>
      <c r="F224" s="903"/>
      <c r="G224" s="904"/>
      <c r="H224" s="905" t="str">
        <f>IF(SUM(H225:J229)=0,"",SUM(H225:J229))</f>
        <v/>
      </c>
      <c r="I224" s="906"/>
      <c r="J224" s="907"/>
    </row>
    <row r="225" spans="1:10" s="12" customFormat="1" ht="15" thickTop="1" x14ac:dyDescent="0.2">
      <c r="A225" s="899"/>
      <c r="B225" s="442"/>
      <c r="C225" s="442"/>
      <c r="D225" s="442"/>
      <c r="E225" s="443"/>
      <c r="F225" s="443"/>
      <c r="G225" s="444"/>
      <c r="H225" s="900"/>
      <c r="I225" s="443"/>
      <c r="J225" s="446"/>
    </row>
    <row r="226" spans="1:10" s="12" customFormat="1" x14ac:dyDescent="0.2">
      <c r="A226" s="320"/>
      <c r="B226" s="321"/>
      <c r="C226" s="321"/>
      <c r="D226" s="321"/>
      <c r="E226" s="425"/>
      <c r="F226" s="425"/>
      <c r="G226" s="426"/>
      <c r="H226" s="485"/>
      <c r="I226" s="425"/>
      <c r="J226" s="428"/>
    </row>
    <row r="227" spans="1:10" s="12" customFormat="1" x14ac:dyDescent="0.2">
      <c r="A227" s="320"/>
      <c r="B227" s="321"/>
      <c r="C227" s="321"/>
      <c r="D227" s="321"/>
      <c r="E227" s="425"/>
      <c r="F227" s="425"/>
      <c r="G227" s="426"/>
      <c r="H227" s="485"/>
      <c r="I227" s="425"/>
      <c r="J227" s="428"/>
    </row>
    <row r="228" spans="1:10" s="12" customFormat="1" x14ac:dyDescent="0.2">
      <c r="A228" s="320"/>
      <c r="B228" s="321"/>
      <c r="C228" s="321"/>
      <c r="D228" s="321"/>
      <c r="E228" s="425"/>
      <c r="F228" s="425"/>
      <c r="G228" s="426"/>
      <c r="H228" s="485"/>
      <c r="I228" s="425"/>
      <c r="J228" s="428"/>
    </row>
    <row r="229" spans="1:10" s="12" customFormat="1" ht="15" thickBot="1" x14ac:dyDescent="0.25">
      <c r="A229" s="887"/>
      <c r="B229" s="888"/>
      <c r="C229" s="888"/>
      <c r="D229" s="888"/>
      <c r="E229" s="889"/>
      <c r="F229" s="889"/>
      <c r="G229" s="890"/>
      <c r="H229" s="891"/>
      <c r="I229" s="889"/>
      <c r="J229" s="892"/>
    </row>
    <row r="230" spans="1:10" s="12" customFormat="1" ht="34.5" customHeight="1" thickTop="1" thickBot="1" x14ac:dyDescent="0.25">
      <c r="A230" s="893" t="s">
        <v>167</v>
      </c>
      <c r="B230" s="894"/>
      <c r="C230" s="894"/>
      <c r="D230" s="894"/>
      <c r="E230" s="895">
        <f>IF(SUM(E231:G235)=0,"",SUM(E231:G235))</f>
        <v>4677</v>
      </c>
      <c r="F230" s="895"/>
      <c r="G230" s="896"/>
      <c r="H230" s="897">
        <f>IF(SUM(H231:J235)=0,"",SUM(H231:J235))</f>
        <v>144089</v>
      </c>
      <c r="I230" s="895"/>
      <c r="J230" s="898"/>
    </row>
    <row r="231" spans="1:10" s="12" customFormat="1" x14ac:dyDescent="0.2">
      <c r="A231" s="884" t="s">
        <v>168</v>
      </c>
      <c r="B231" s="885"/>
      <c r="C231" s="885"/>
      <c r="D231" s="885"/>
      <c r="E231" s="452">
        <v>4367</v>
      </c>
      <c r="F231" s="452"/>
      <c r="G231" s="453"/>
      <c r="H231" s="886"/>
      <c r="I231" s="452"/>
      <c r="J231" s="454"/>
    </row>
    <row r="232" spans="1:10" s="12" customFormat="1" x14ac:dyDescent="0.2">
      <c r="A232" s="424" t="s">
        <v>169</v>
      </c>
      <c r="B232" s="321"/>
      <c r="C232" s="321"/>
      <c r="D232" s="321"/>
      <c r="E232" s="425">
        <v>310</v>
      </c>
      <c r="F232" s="425"/>
      <c r="G232" s="426"/>
      <c r="H232" s="485">
        <v>144089</v>
      </c>
      <c r="I232" s="425"/>
      <c r="J232" s="428"/>
    </row>
    <row r="233" spans="1:10" s="12" customFormat="1" x14ac:dyDescent="0.2">
      <c r="A233" s="424"/>
      <c r="B233" s="321"/>
      <c r="C233" s="321"/>
      <c r="D233" s="321"/>
      <c r="E233" s="425"/>
      <c r="F233" s="425"/>
      <c r="G233" s="426"/>
      <c r="H233" s="485"/>
      <c r="I233" s="425"/>
      <c r="J233" s="428"/>
    </row>
    <row r="234" spans="1:10" s="12" customFormat="1" x14ac:dyDescent="0.2">
      <c r="A234" s="424"/>
      <c r="B234" s="321"/>
      <c r="C234" s="321"/>
      <c r="D234" s="321"/>
      <c r="E234" s="425"/>
      <c r="F234" s="425"/>
      <c r="G234" s="426"/>
      <c r="H234" s="485"/>
      <c r="I234" s="425"/>
      <c r="J234" s="428"/>
    </row>
    <row r="235" spans="1:10" s="12" customFormat="1" ht="15" thickBot="1" x14ac:dyDescent="0.25">
      <c r="A235" s="429"/>
      <c r="B235" s="430"/>
      <c r="C235" s="430"/>
      <c r="D235" s="430"/>
      <c r="E235" s="431"/>
      <c r="F235" s="431"/>
      <c r="G235" s="432"/>
      <c r="H235" s="883"/>
      <c r="I235" s="431"/>
      <c r="J235" s="434"/>
    </row>
    <row r="236" spans="1:10" s="12" customFormat="1" x14ac:dyDescent="0.2">
      <c r="A236" s="88"/>
      <c r="B236" s="88"/>
      <c r="C236" s="88"/>
      <c r="D236" s="88"/>
      <c r="E236" s="88"/>
      <c r="F236" s="88"/>
      <c r="G236" s="88"/>
      <c r="H236" s="88"/>
      <c r="I236" s="88"/>
      <c r="J236" s="88"/>
    </row>
    <row r="237" spans="1:10" s="12" customFormat="1" x14ac:dyDescent="0.2">
      <c r="A237" s="89"/>
      <c r="B237" s="89"/>
      <c r="C237" s="89"/>
      <c r="D237" s="89"/>
      <c r="E237" s="89"/>
      <c r="F237" s="89"/>
      <c r="G237" s="89"/>
      <c r="H237" s="89"/>
      <c r="I237" s="89"/>
      <c r="J237" s="89"/>
    </row>
    <row r="238" spans="1:10" s="12" customFormat="1" ht="20.25" customHeight="1" thickBot="1" x14ac:dyDescent="0.25">
      <c r="A238" s="89" t="s">
        <v>170</v>
      </c>
      <c r="B238" s="317" t="s">
        <v>171</v>
      </c>
      <c r="C238" s="317"/>
      <c r="D238" s="317"/>
      <c r="E238" s="317"/>
      <c r="F238" s="317"/>
      <c r="G238" s="317"/>
      <c r="H238" s="317"/>
      <c r="I238" s="317"/>
      <c r="J238" s="317"/>
    </row>
    <row r="239" spans="1:10" s="12" customFormat="1" ht="54.75" customHeight="1" thickTop="1" thickBot="1" x14ac:dyDescent="0.25">
      <c r="A239" s="878" t="s">
        <v>172</v>
      </c>
      <c r="B239" s="879"/>
      <c r="C239" s="879"/>
      <c r="D239" s="879"/>
      <c r="E239" s="879"/>
      <c r="F239" s="879"/>
      <c r="G239" s="879"/>
      <c r="H239" s="880" t="s">
        <v>103</v>
      </c>
      <c r="I239" s="881"/>
      <c r="J239" s="882"/>
    </row>
    <row r="240" spans="1:10" s="12" customFormat="1" ht="21" customHeight="1" thickTop="1" x14ac:dyDescent="0.2">
      <c r="A240" s="866" t="s">
        <v>173</v>
      </c>
      <c r="B240" s="867"/>
      <c r="C240" s="867"/>
      <c r="D240" s="867"/>
      <c r="E240" s="867"/>
      <c r="F240" s="867"/>
      <c r="G240" s="867"/>
      <c r="H240" s="868">
        <v>2792266</v>
      </c>
      <c r="I240" s="869"/>
      <c r="J240" s="870"/>
    </row>
    <row r="241" spans="1:10" s="12" customFormat="1" ht="15.75" customHeight="1" thickBot="1" x14ac:dyDescent="0.25">
      <c r="A241" s="871" t="s">
        <v>174</v>
      </c>
      <c r="B241" s="872" t="s">
        <v>19</v>
      </c>
      <c r="C241" s="872"/>
      <c r="D241" s="872"/>
      <c r="E241" s="872"/>
      <c r="F241" s="872"/>
      <c r="G241" s="872"/>
      <c r="H241" s="873" t="s">
        <v>19</v>
      </c>
      <c r="I241" s="873"/>
      <c r="J241" s="874"/>
    </row>
    <row r="242" spans="1:10" s="12" customFormat="1" x14ac:dyDescent="0.2">
      <c r="A242" s="875" t="s">
        <v>175</v>
      </c>
      <c r="B242" s="876"/>
      <c r="C242" s="876"/>
      <c r="D242" s="876"/>
      <c r="E242" s="876"/>
      <c r="F242" s="876"/>
      <c r="G242" s="876"/>
      <c r="H242" s="514">
        <v>139614</v>
      </c>
      <c r="I242" s="514"/>
      <c r="J242" s="877"/>
    </row>
    <row r="243" spans="1:10" s="12" customFormat="1" x14ac:dyDescent="0.2">
      <c r="A243" s="856" t="s">
        <v>176</v>
      </c>
      <c r="B243" s="857"/>
      <c r="C243" s="857"/>
      <c r="D243" s="857"/>
      <c r="E243" s="857"/>
      <c r="F243" s="857"/>
      <c r="G243" s="857"/>
      <c r="H243" s="531"/>
      <c r="I243" s="531"/>
      <c r="J243" s="858"/>
    </row>
    <row r="244" spans="1:10" s="12" customFormat="1" x14ac:dyDescent="0.2">
      <c r="A244" s="856" t="s">
        <v>177</v>
      </c>
      <c r="B244" s="857"/>
      <c r="C244" s="857"/>
      <c r="D244" s="857"/>
      <c r="E244" s="857"/>
      <c r="F244" s="857"/>
      <c r="G244" s="857"/>
      <c r="H244" s="531"/>
      <c r="I244" s="531"/>
      <c r="J244" s="858"/>
    </row>
    <row r="245" spans="1:10" s="12" customFormat="1" x14ac:dyDescent="0.2">
      <c r="A245" s="856" t="s">
        <v>178</v>
      </c>
      <c r="B245" s="857"/>
      <c r="C245" s="857"/>
      <c r="D245" s="857"/>
      <c r="E245" s="857"/>
      <c r="F245" s="857"/>
      <c r="G245" s="857"/>
      <c r="H245" s="531"/>
      <c r="I245" s="531"/>
      <c r="J245" s="858"/>
    </row>
    <row r="246" spans="1:10" s="12" customFormat="1" x14ac:dyDescent="0.2">
      <c r="A246" s="856" t="s">
        <v>179</v>
      </c>
      <c r="B246" s="857"/>
      <c r="C246" s="857"/>
      <c r="D246" s="857"/>
      <c r="E246" s="857"/>
      <c r="F246" s="857"/>
      <c r="G246" s="857"/>
      <c r="H246" s="531"/>
      <c r="I246" s="531"/>
      <c r="J246" s="858"/>
    </row>
    <row r="247" spans="1:10" s="12" customFormat="1" x14ac:dyDescent="0.2">
      <c r="A247" s="856" t="s">
        <v>180</v>
      </c>
      <c r="B247" s="857"/>
      <c r="C247" s="857"/>
      <c r="D247" s="857"/>
      <c r="E247" s="857"/>
      <c r="F247" s="857"/>
      <c r="G247" s="857"/>
      <c r="H247" s="531">
        <v>2652652</v>
      </c>
      <c r="I247" s="531"/>
      <c r="J247" s="858"/>
    </row>
    <row r="248" spans="1:10" s="12" customFormat="1" x14ac:dyDescent="0.2">
      <c r="A248" s="856" t="s">
        <v>181</v>
      </c>
      <c r="B248" s="857"/>
      <c r="C248" s="857"/>
      <c r="D248" s="857"/>
      <c r="E248" s="857"/>
      <c r="F248" s="857"/>
      <c r="G248" s="857"/>
      <c r="H248" s="531"/>
      <c r="I248" s="531"/>
      <c r="J248" s="858"/>
    </row>
    <row r="249" spans="1:10" s="12" customFormat="1" ht="15" thickBot="1" x14ac:dyDescent="0.25">
      <c r="A249" s="859" t="s">
        <v>182</v>
      </c>
      <c r="B249" s="860"/>
      <c r="C249" s="860"/>
      <c r="D249" s="860"/>
      <c r="E249" s="860"/>
      <c r="F249" s="860"/>
      <c r="G249" s="860"/>
      <c r="H249" s="527"/>
      <c r="I249" s="527"/>
      <c r="J249" s="861"/>
    </row>
    <row r="250" spans="1:10" s="12" customFormat="1" ht="15" thickBot="1" x14ac:dyDescent="0.25">
      <c r="A250" s="862" t="s">
        <v>93</v>
      </c>
      <c r="B250" s="863"/>
      <c r="C250" s="863"/>
      <c r="D250" s="863"/>
      <c r="E250" s="863"/>
      <c r="F250" s="863"/>
      <c r="G250" s="863"/>
      <c r="H250" s="864">
        <f>IF(SUM(H242:J249)=0,"",SUM(H242:J249))</f>
        <v>2792266</v>
      </c>
      <c r="I250" s="864"/>
      <c r="J250" s="865"/>
    </row>
    <row r="251" spans="1:10" s="12" customFormat="1" ht="15" thickTop="1" x14ac:dyDescent="0.2">
      <c r="A251" s="90"/>
      <c r="B251" s="90"/>
      <c r="C251" s="90"/>
      <c r="D251" s="90"/>
      <c r="E251" s="91"/>
      <c r="F251" s="91"/>
      <c r="G251" s="91"/>
      <c r="H251" s="91"/>
      <c r="I251" s="92"/>
      <c r="J251" s="92"/>
    </row>
    <row r="252" spans="1:10" s="12" customFormat="1" ht="15" thickBot="1" x14ac:dyDescent="0.25">
      <c r="A252" s="818"/>
      <c r="B252" s="818"/>
      <c r="C252" s="93"/>
      <c r="D252" s="93"/>
      <c r="E252" s="93"/>
      <c r="F252" s="93"/>
      <c r="G252" s="93"/>
      <c r="H252" s="93"/>
      <c r="I252" s="93"/>
      <c r="J252" s="93"/>
    </row>
    <row r="253" spans="1:10" s="12" customFormat="1" ht="49.5" customHeight="1" thickTop="1" thickBot="1" x14ac:dyDescent="0.25">
      <c r="A253" s="878" t="s">
        <v>172</v>
      </c>
      <c r="B253" s="879"/>
      <c r="C253" s="879"/>
      <c r="D253" s="879"/>
      <c r="E253" s="879"/>
      <c r="F253" s="879"/>
      <c r="G253" s="879"/>
      <c r="H253" s="880" t="s">
        <v>103</v>
      </c>
      <c r="I253" s="881"/>
      <c r="J253" s="882"/>
    </row>
    <row r="254" spans="1:10" s="12" customFormat="1" ht="21" customHeight="1" thickTop="1" x14ac:dyDescent="0.2">
      <c r="A254" s="866" t="s">
        <v>183</v>
      </c>
      <c r="B254" s="867"/>
      <c r="C254" s="867"/>
      <c r="D254" s="867"/>
      <c r="E254" s="867"/>
      <c r="F254" s="867"/>
      <c r="G254" s="867"/>
      <c r="H254" s="868"/>
      <c r="I254" s="869"/>
      <c r="J254" s="870"/>
    </row>
    <row r="255" spans="1:10" s="12" customFormat="1" ht="21.75" customHeight="1" thickBot="1" x14ac:dyDescent="0.25">
      <c r="A255" s="871" t="s">
        <v>184</v>
      </c>
      <c r="B255" s="872" t="s">
        <v>19</v>
      </c>
      <c r="C255" s="872"/>
      <c r="D255" s="872"/>
      <c r="E255" s="872"/>
      <c r="F255" s="872"/>
      <c r="G255" s="872"/>
      <c r="H255" s="873" t="s">
        <v>19</v>
      </c>
      <c r="I255" s="873"/>
      <c r="J255" s="874"/>
    </row>
    <row r="256" spans="1:10" s="12" customFormat="1" x14ac:dyDescent="0.2">
      <c r="A256" s="875" t="s">
        <v>185</v>
      </c>
      <c r="B256" s="876"/>
      <c r="C256" s="876"/>
      <c r="D256" s="876"/>
      <c r="E256" s="876"/>
      <c r="F256" s="876"/>
      <c r="G256" s="876"/>
      <c r="H256" s="514"/>
      <c r="I256" s="514"/>
      <c r="J256" s="877"/>
    </row>
    <row r="257" spans="1:10" s="12" customFormat="1" x14ac:dyDescent="0.2">
      <c r="A257" s="856" t="s">
        <v>186</v>
      </c>
      <c r="B257" s="857"/>
      <c r="C257" s="857"/>
      <c r="D257" s="857"/>
      <c r="E257" s="857"/>
      <c r="F257" s="857"/>
      <c r="G257" s="857"/>
      <c r="H257" s="531"/>
      <c r="I257" s="531"/>
      <c r="J257" s="858"/>
    </row>
    <row r="258" spans="1:10" s="12" customFormat="1" x14ac:dyDescent="0.2">
      <c r="A258" s="856" t="s">
        <v>187</v>
      </c>
      <c r="B258" s="857"/>
      <c r="C258" s="857"/>
      <c r="D258" s="857"/>
      <c r="E258" s="857"/>
      <c r="F258" s="857"/>
      <c r="G258" s="857"/>
      <c r="H258" s="531"/>
      <c r="I258" s="531"/>
      <c r="J258" s="858"/>
    </row>
    <row r="259" spans="1:10" s="12" customFormat="1" x14ac:dyDescent="0.2">
      <c r="A259" s="856" t="s">
        <v>188</v>
      </c>
      <c r="B259" s="857"/>
      <c r="C259" s="857"/>
      <c r="D259" s="857"/>
      <c r="E259" s="857"/>
      <c r="F259" s="857"/>
      <c r="G259" s="857"/>
      <c r="H259" s="531"/>
      <c r="I259" s="531"/>
      <c r="J259" s="858"/>
    </row>
    <row r="260" spans="1:10" s="12" customFormat="1" x14ac:dyDescent="0.2">
      <c r="A260" s="856" t="s">
        <v>189</v>
      </c>
      <c r="B260" s="857"/>
      <c r="C260" s="857"/>
      <c r="D260" s="857"/>
      <c r="E260" s="857"/>
      <c r="F260" s="857"/>
      <c r="G260" s="857"/>
      <c r="H260" s="531"/>
      <c r="I260" s="531"/>
      <c r="J260" s="858"/>
    </row>
    <row r="261" spans="1:10" s="12" customFormat="1" ht="15" thickBot="1" x14ac:dyDescent="0.25">
      <c r="A261" s="859" t="s">
        <v>190</v>
      </c>
      <c r="B261" s="860"/>
      <c r="C261" s="860"/>
      <c r="D261" s="860"/>
      <c r="E261" s="860"/>
      <c r="F261" s="860"/>
      <c r="G261" s="860"/>
      <c r="H261" s="527"/>
      <c r="I261" s="527"/>
      <c r="J261" s="861"/>
    </row>
    <row r="262" spans="1:10" s="12" customFormat="1" ht="15" thickBot="1" x14ac:dyDescent="0.25">
      <c r="A262" s="862" t="s">
        <v>93</v>
      </c>
      <c r="B262" s="863"/>
      <c r="C262" s="863"/>
      <c r="D262" s="863"/>
      <c r="E262" s="863"/>
      <c r="F262" s="863"/>
      <c r="G262" s="863"/>
      <c r="H262" s="864" t="str">
        <f>IF(SUM(H256:J261)=0,"",SUM(H256:J261))</f>
        <v/>
      </c>
      <c r="I262" s="864"/>
      <c r="J262" s="865"/>
    </row>
    <row r="263" spans="1:10" s="12" customFormat="1" ht="15" thickTop="1" x14ac:dyDescent="0.2">
      <c r="A263" s="89"/>
      <c r="B263" s="89"/>
      <c r="C263" s="89"/>
      <c r="D263" s="89"/>
      <c r="E263" s="89"/>
      <c r="F263" s="89"/>
      <c r="G263" s="89"/>
      <c r="H263" s="89"/>
      <c r="I263" s="89"/>
      <c r="J263" s="89"/>
    </row>
    <row r="264" spans="1:10" s="12" customFormat="1" ht="17.25" customHeight="1" x14ac:dyDescent="0.2">
      <c r="A264" s="75" t="s">
        <v>191</v>
      </c>
      <c r="B264" s="625" t="s">
        <v>192</v>
      </c>
      <c r="C264" s="625"/>
      <c r="D264" s="625"/>
      <c r="E264" s="625"/>
      <c r="F264" s="625"/>
      <c r="G264" s="625"/>
      <c r="H264" s="625"/>
      <c r="I264" s="625"/>
      <c r="J264" s="625"/>
    </row>
    <row r="265" spans="1:10" s="12" customFormat="1" ht="14.25" customHeight="1" x14ac:dyDescent="0.2">
      <c r="A265" s="75"/>
      <c r="B265" s="94"/>
      <c r="C265" s="94"/>
      <c r="D265" s="94"/>
      <c r="E265" s="94"/>
      <c r="F265" s="94"/>
      <c r="G265" s="94"/>
      <c r="H265" s="94"/>
      <c r="I265" s="94"/>
      <c r="J265" s="94"/>
    </row>
    <row r="266" spans="1:10" s="12" customFormat="1" ht="44.25" customHeight="1" thickBot="1" x14ac:dyDescent="0.25">
      <c r="A266" s="818"/>
      <c r="B266" s="818"/>
      <c r="C266" s="93"/>
      <c r="D266" s="93"/>
      <c r="E266" s="93"/>
      <c r="F266" s="93"/>
      <c r="G266" s="93"/>
      <c r="H266" s="93"/>
      <c r="I266" s="93"/>
      <c r="J266" s="93"/>
    </row>
    <row r="267" spans="1:10" s="12" customFormat="1" ht="15" thickTop="1" x14ac:dyDescent="0.2">
      <c r="A267" s="851" t="s">
        <v>193</v>
      </c>
      <c r="B267" s="626"/>
      <c r="C267" s="852"/>
      <c r="D267" s="622" t="s">
        <v>194</v>
      </c>
      <c r="E267" s="623"/>
      <c r="F267" s="623"/>
      <c r="G267" s="623"/>
      <c r="H267" s="623"/>
      <c r="I267" s="623"/>
      <c r="J267" s="624"/>
    </row>
    <row r="268" spans="1:10" s="12" customFormat="1" ht="43.5" customHeight="1" thickBot="1" x14ac:dyDescent="0.25">
      <c r="A268" s="853"/>
      <c r="B268" s="854"/>
      <c r="C268" s="855"/>
      <c r="D268" s="824" t="s">
        <v>195</v>
      </c>
      <c r="E268" s="825"/>
      <c r="F268" s="95" t="s">
        <v>196</v>
      </c>
      <c r="G268" s="95" t="s">
        <v>197</v>
      </c>
      <c r="H268" s="95" t="s">
        <v>198</v>
      </c>
      <c r="I268" s="826" t="s">
        <v>199</v>
      </c>
      <c r="J268" s="827"/>
    </row>
    <row r="269" spans="1:10" s="12" customFormat="1" ht="25.5" customHeight="1" thickTop="1" thickBot="1" x14ac:dyDescent="0.25">
      <c r="A269" s="828" t="s">
        <v>200</v>
      </c>
      <c r="B269" s="534"/>
      <c r="C269" s="829"/>
      <c r="D269" s="535">
        <f>IF(SUM(D270:E275)=0,"",SUM(D270:E275))</f>
        <v>1376337.02</v>
      </c>
      <c r="E269" s="850"/>
      <c r="F269" s="96">
        <f>IF(SUM(F270:F275)=0,"",SUM(F270:F275))</f>
        <v>111946.92</v>
      </c>
      <c r="G269" s="96">
        <f>IF(SUM(G270:G275)=0,"",SUM(G270:G275))</f>
        <v>26935.15</v>
      </c>
      <c r="H269" s="96">
        <f>IF(SUM(H270:H275)=0,"",SUM(H270:H275))</f>
        <v>525357.69999999995</v>
      </c>
      <c r="I269" s="830">
        <f>(IF(SUM(I270:J275)=0,"",SUM(I270:J275)))</f>
        <v>935991.09</v>
      </c>
      <c r="J269" s="832"/>
    </row>
    <row r="270" spans="1:10" s="12" customFormat="1" x14ac:dyDescent="0.2">
      <c r="A270" s="792" t="s">
        <v>201</v>
      </c>
      <c r="B270" s="793"/>
      <c r="C270" s="793"/>
      <c r="D270" s="814">
        <v>257778.82</v>
      </c>
      <c r="E270" s="815"/>
      <c r="F270" s="97"/>
      <c r="G270" s="97"/>
      <c r="H270" s="97">
        <v>60922.97</v>
      </c>
      <c r="I270" s="816">
        <f>IF(D270+F270-G270-H270=0,"",D270+F270-G270-H270)</f>
        <v>196855.85</v>
      </c>
      <c r="J270" s="817"/>
    </row>
    <row r="271" spans="1:10" s="12" customFormat="1" x14ac:dyDescent="0.2">
      <c r="A271" s="792" t="s">
        <v>202</v>
      </c>
      <c r="B271" s="793"/>
      <c r="C271" s="793"/>
      <c r="D271" s="814">
        <v>367174.87</v>
      </c>
      <c r="E271" s="815"/>
      <c r="F271" s="97">
        <f>64618.13-0.5</f>
        <v>64617.63</v>
      </c>
      <c r="G271" s="97"/>
      <c r="H271" s="97"/>
      <c r="I271" s="816">
        <f>IF(D271+F271-G271-H271=0,"",D271+F271-G271-H271)</f>
        <v>431792.5</v>
      </c>
      <c r="J271" s="817"/>
    </row>
    <row r="272" spans="1:10" s="12" customFormat="1" x14ac:dyDescent="0.2">
      <c r="A272" s="838" t="s">
        <v>203</v>
      </c>
      <c r="B272" s="838"/>
      <c r="C272" s="839"/>
      <c r="D272" s="848">
        <v>206948.6</v>
      </c>
      <c r="E272" s="849"/>
      <c r="F272" s="98">
        <v>47329.29</v>
      </c>
      <c r="G272" s="98">
        <v>26935.15</v>
      </c>
      <c r="H272" s="98"/>
      <c r="I272" s="816">
        <f t="shared" ref="I272:I273" si="26">IF(D272+F272-G272-H272=0,"",D272+F272-G272-H272)</f>
        <v>227342.74000000002</v>
      </c>
      <c r="J272" s="817"/>
    </row>
    <row r="273" spans="1:27" s="12" customFormat="1" x14ac:dyDescent="0.2">
      <c r="A273" s="838" t="s">
        <v>204</v>
      </c>
      <c r="B273" s="838"/>
      <c r="C273" s="839"/>
      <c r="D273" s="840">
        <v>464434.73</v>
      </c>
      <c r="E273" s="841"/>
      <c r="F273" s="98"/>
      <c r="G273" s="98"/>
      <c r="H273" s="98">
        <v>464434.73</v>
      </c>
      <c r="I273" s="816" t="str">
        <f t="shared" si="26"/>
        <v/>
      </c>
      <c r="J273" s="817"/>
    </row>
    <row r="274" spans="1:27" s="12" customFormat="1" x14ac:dyDescent="0.2">
      <c r="A274" s="842" t="s">
        <v>205</v>
      </c>
      <c r="B274" s="843"/>
      <c r="C274" s="843"/>
      <c r="D274" s="844">
        <v>80000</v>
      </c>
      <c r="E274" s="845"/>
      <c r="F274" s="98"/>
      <c r="G274" s="98"/>
      <c r="H274" s="98"/>
      <c r="I274" s="846">
        <f>IF(D274+F274-G274-H274=0,"",D274+F274-G274-H274)</f>
        <v>80000</v>
      </c>
      <c r="J274" s="847"/>
    </row>
    <row r="275" spans="1:27" s="12" customFormat="1" ht="15" thickBot="1" x14ac:dyDescent="0.25">
      <c r="A275" s="804" t="s">
        <v>206</v>
      </c>
      <c r="B275" s="805"/>
      <c r="C275" s="833"/>
      <c r="D275" s="780"/>
      <c r="E275" s="782"/>
      <c r="F275" s="99"/>
      <c r="G275" s="99"/>
      <c r="H275" s="99"/>
      <c r="I275" s="806" t="str">
        <f>IF(D275+F275-G275-H275=0,"",D275+F275-G275-H275)</f>
        <v/>
      </c>
      <c r="J275" s="807"/>
    </row>
    <row r="276" spans="1:27" s="12" customFormat="1" ht="33.75" customHeight="1" thickBot="1" x14ac:dyDescent="0.25">
      <c r="A276" s="808" t="s">
        <v>207</v>
      </c>
      <c r="B276" s="510"/>
      <c r="C276" s="809"/>
      <c r="D276" s="834">
        <f>IF(SUM(D277:E280)=0,"",SUM(D277:E280))</f>
        <v>187344.41</v>
      </c>
      <c r="E276" s="835"/>
      <c r="F276" s="100">
        <f>IF(SUM(F277:F280)=0,"",SUM(F277:F280))</f>
        <v>1141731.77</v>
      </c>
      <c r="G276" s="100">
        <f>IF(SUM(G277:G280)=0,"",SUM(G277:G280))</f>
        <v>145123.23000000001</v>
      </c>
      <c r="H276" s="100">
        <f>IF(SUM(H277:H280)=0,"",SUM(H277:H280))</f>
        <v>34591.18</v>
      </c>
      <c r="I276" s="836">
        <f>IF(SUM(I277:J280)=0,"",SUM(I277:J280))</f>
        <v>1149361.77</v>
      </c>
      <c r="J276" s="837"/>
      <c r="AA276" s="81"/>
    </row>
    <row r="277" spans="1:27" s="12" customFormat="1" x14ac:dyDescent="0.2">
      <c r="A277" s="792" t="s">
        <v>201</v>
      </c>
      <c r="B277" s="793"/>
      <c r="C277" s="793"/>
      <c r="D277" s="794">
        <v>42221.18</v>
      </c>
      <c r="E277" s="795"/>
      <c r="F277" s="97"/>
      <c r="G277" s="97"/>
      <c r="H277" s="97">
        <v>34591.18</v>
      </c>
      <c r="I277" s="796">
        <f>IF(D277+F277-G277-H277=0,"",D277+F277-G277-H277)</f>
        <v>7630</v>
      </c>
      <c r="J277" s="797"/>
    </row>
    <row r="278" spans="1:27" s="12" customFormat="1" x14ac:dyDescent="0.2">
      <c r="A278" s="792" t="s">
        <v>208</v>
      </c>
      <c r="B278" s="793"/>
      <c r="C278" s="793"/>
      <c r="D278" s="794">
        <v>1000</v>
      </c>
      <c r="E278" s="795"/>
      <c r="F278" s="97">
        <v>4100</v>
      </c>
      <c r="G278" s="97">
        <v>1000</v>
      </c>
      <c r="H278" s="97"/>
      <c r="I278" s="796">
        <f>IF(D278+F278-G278-H278=0,"",D278+F278-G278-H278)</f>
        <v>4100</v>
      </c>
      <c r="J278" s="797"/>
    </row>
    <row r="279" spans="1:27" s="12" customFormat="1" x14ac:dyDescent="0.2">
      <c r="A279" s="792" t="s">
        <v>209</v>
      </c>
      <c r="B279" s="793"/>
      <c r="C279" s="793"/>
      <c r="D279" s="794">
        <v>144123.23000000001</v>
      </c>
      <c r="E279" s="795"/>
      <c r="F279" s="101">
        <v>179632.27</v>
      </c>
      <c r="G279" s="101">
        <v>144123.23000000001</v>
      </c>
      <c r="H279" s="98"/>
      <c r="I279" s="796">
        <f>IF(D279+F279-G279-H279=0,"",D279+F279-G279-H279)</f>
        <v>179632.27</v>
      </c>
      <c r="J279" s="797"/>
    </row>
    <row r="280" spans="1:27" s="12" customFormat="1" ht="15" thickBot="1" x14ac:dyDescent="0.25">
      <c r="A280" s="798" t="s">
        <v>206</v>
      </c>
      <c r="B280" s="799"/>
      <c r="C280" s="799"/>
      <c r="D280" s="800"/>
      <c r="E280" s="801"/>
      <c r="F280" s="102">
        <f>220725+737274.5</f>
        <v>957999.5</v>
      </c>
      <c r="G280" s="102"/>
      <c r="H280" s="102"/>
      <c r="I280" s="802">
        <f>IF(D280+F280-G280-H280=0,"",D280+F280-G280-H280)</f>
        <v>957999.5</v>
      </c>
      <c r="J280" s="803"/>
    </row>
    <row r="281" spans="1:27" s="12" customFormat="1" ht="36" customHeight="1" thickTop="1" x14ac:dyDescent="0.2">
      <c r="A281" s="90"/>
      <c r="B281" s="90"/>
      <c r="C281" s="90"/>
      <c r="D281" s="103"/>
      <c r="E281" s="103"/>
      <c r="F281" s="103"/>
      <c r="G281" s="103"/>
      <c r="H281" s="103"/>
      <c r="I281" s="104"/>
      <c r="J281" s="104"/>
    </row>
    <row r="282" spans="1:27" s="12" customFormat="1" ht="15" thickBot="1" x14ac:dyDescent="0.25">
      <c r="A282" s="818"/>
      <c r="B282" s="818"/>
      <c r="C282" s="93"/>
      <c r="D282" s="93"/>
      <c r="E282" s="93"/>
      <c r="F282" s="93"/>
      <c r="G282" s="93"/>
      <c r="H282" s="93"/>
      <c r="I282" s="93"/>
      <c r="J282" s="93"/>
    </row>
    <row r="283" spans="1:27" s="12" customFormat="1" ht="15" thickTop="1" x14ac:dyDescent="0.2">
      <c r="A283" s="819" t="s">
        <v>193</v>
      </c>
      <c r="B283" s="820"/>
      <c r="C283" s="821"/>
      <c r="D283" s="622" t="s">
        <v>210</v>
      </c>
      <c r="E283" s="623"/>
      <c r="F283" s="623"/>
      <c r="G283" s="623"/>
      <c r="H283" s="623"/>
      <c r="I283" s="623"/>
      <c r="J283" s="624"/>
    </row>
    <row r="284" spans="1:27" s="12" customFormat="1" ht="62.65" customHeight="1" thickBot="1" x14ac:dyDescent="0.25">
      <c r="A284" s="822"/>
      <c r="B284" s="823"/>
      <c r="C284" s="306"/>
      <c r="D284" s="824" t="s">
        <v>195</v>
      </c>
      <c r="E284" s="825"/>
      <c r="F284" s="95" t="s">
        <v>196</v>
      </c>
      <c r="G284" s="95" t="s">
        <v>197</v>
      </c>
      <c r="H284" s="95" t="s">
        <v>198</v>
      </c>
      <c r="I284" s="826" t="s">
        <v>199</v>
      </c>
      <c r="J284" s="827"/>
    </row>
    <row r="285" spans="1:27" s="12" customFormat="1" ht="16.5" customHeight="1" thickTop="1" thickBot="1" x14ac:dyDescent="0.25">
      <c r="A285" s="828" t="s">
        <v>200</v>
      </c>
      <c r="B285" s="534"/>
      <c r="C285" s="829"/>
      <c r="D285" s="830">
        <f t="shared" ref="D285" si="27">IF(SUM(D286:D288)=0,"",SUM(D286:D288))</f>
        <v>1308224</v>
      </c>
      <c r="E285" s="831"/>
      <c r="F285" s="96">
        <f>IF(SUM(F286:F288)=0,"",SUM(F286:F288))</f>
        <v>68113</v>
      </c>
      <c r="G285" s="96" t="str">
        <f>IF(SUM(G286:G288)=0,"",SUM(G286:G288))</f>
        <v/>
      </c>
      <c r="H285" s="96" t="str">
        <f>IF(SUM(H286:H288)=0,"",SUM(H286:H288))</f>
        <v/>
      </c>
      <c r="I285" s="830">
        <f>(IF(SUM(I286:J288)=0,"",SUM(I286:J288)))</f>
        <v>1376337</v>
      </c>
      <c r="J285" s="832"/>
    </row>
    <row r="286" spans="1:27" s="12" customFormat="1" x14ac:dyDescent="0.2">
      <c r="A286" s="792" t="s">
        <v>211</v>
      </c>
      <c r="B286" s="793"/>
      <c r="C286" s="793"/>
      <c r="D286" s="814">
        <v>1308224</v>
      </c>
      <c r="E286" s="815"/>
      <c r="F286" s="97">
        <v>68113</v>
      </c>
      <c r="G286" s="97"/>
      <c r="H286" s="97"/>
      <c r="I286" s="816">
        <f>IF(D286+F286-G286-H286=0,"",D286+F286-G286-H286)</f>
        <v>1376337</v>
      </c>
      <c r="J286" s="817"/>
    </row>
    <row r="287" spans="1:27" s="12" customFormat="1" x14ac:dyDescent="0.2">
      <c r="A287" s="792"/>
      <c r="B287" s="793"/>
      <c r="C287" s="793"/>
      <c r="D287" s="814"/>
      <c r="E287" s="815"/>
      <c r="F287" s="97"/>
      <c r="G287" s="97"/>
      <c r="H287" s="97"/>
      <c r="I287" s="816" t="str">
        <f>IF(D287+F287-G287-H287=0,"",D287+F287-G287-H287)</f>
        <v/>
      </c>
      <c r="J287" s="817"/>
    </row>
    <row r="288" spans="1:27" s="12" customFormat="1" ht="15" thickBot="1" x14ac:dyDescent="0.25">
      <c r="A288" s="804"/>
      <c r="B288" s="805"/>
      <c r="C288" s="805"/>
      <c r="D288" s="780"/>
      <c r="E288" s="781"/>
      <c r="F288" s="105"/>
      <c r="G288" s="105"/>
      <c r="H288" s="105"/>
      <c r="I288" s="806" t="str">
        <f>IF(D288+F288-G288-H288=0,"",D288+F288-G288-H288)</f>
        <v/>
      </c>
      <c r="J288" s="807"/>
    </row>
    <row r="289" spans="1:21" s="12" customFormat="1" ht="32.25" customHeight="1" thickBot="1" x14ac:dyDescent="0.25">
      <c r="A289" s="808" t="s">
        <v>212</v>
      </c>
      <c r="B289" s="510"/>
      <c r="C289" s="809"/>
      <c r="D289" s="810">
        <f>IF(SUM(D290:E293)=0,"",SUM(D290:E293))</f>
        <v>183954</v>
      </c>
      <c r="E289" s="811"/>
      <c r="F289" s="106">
        <f>IF(SUM(F290:F293)=0,"",SUM(F290:F293))</f>
        <v>145615</v>
      </c>
      <c r="G289" s="106">
        <f>IF(SUM(G290:G293)=0,"",SUM(G290:G293))</f>
        <v>142225</v>
      </c>
      <c r="H289" s="106" t="str">
        <f>IF(SUM(H290:H293)=0,"",SUM(H290:H293))</f>
        <v/>
      </c>
      <c r="I289" s="812">
        <f>IF(SUM(I290:J293)=0,"",SUM(I290:J293))</f>
        <v>187344</v>
      </c>
      <c r="J289" s="813"/>
    </row>
    <row r="290" spans="1:21" s="12" customFormat="1" x14ac:dyDescent="0.2">
      <c r="A290" s="792" t="s">
        <v>213</v>
      </c>
      <c r="B290" s="793"/>
      <c r="C290" s="793"/>
      <c r="D290" s="794">
        <v>141225</v>
      </c>
      <c r="E290" s="795"/>
      <c r="F290" s="97">
        <v>144123</v>
      </c>
      <c r="G290" s="97">
        <v>141225</v>
      </c>
      <c r="H290" s="97"/>
      <c r="I290" s="796">
        <f>IF(D290+F290-G290-H290=0,"",D290+F290-G290-H290)</f>
        <v>144123</v>
      </c>
      <c r="J290" s="797"/>
    </row>
    <row r="291" spans="1:21" s="12" customFormat="1" x14ac:dyDescent="0.2">
      <c r="A291" s="792" t="s">
        <v>208</v>
      </c>
      <c r="B291" s="793"/>
      <c r="C291" s="793"/>
      <c r="D291" s="794">
        <v>1000</v>
      </c>
      <c r="E291" s="795"/>
      <c r="F291" s="97">
        <v>1000</v>
      </c>
      <c r="G291" s="97">
        <v>1000</v>
      </c>
      <c r="H291" s="97"/>
      <c r="I291" s="796">
        <f>IF(D291+F291-G291-H291=0,"",D291+F291-G291-H291)</f>
        <v>1000</v>
      </c>
      <c r="J291" s="797"/>
    </row>
    <row r="292" spans="1:21" s="12" customFormat="1" x14ac:dyDescent="0.2">
      <c r="A292" s="792" t="s">
        <v>214</v>
      </c>
      <c r="B292" s="793"/>
      <c r="C292" s="793"/>
      <c r="D292" s="794">
        <v>41729</v>
      </c>
      <c r="E292" s="795"/>
      <c r="F292" s="101">
        <v>492</v>
      </c>
      <c r="G292" s="101"/>
      <c r="H292" s="98"/>
      <c r="I292" s="796">
        <f>IF(D292+F292-G292-H292=0,"",D292+F292-G292-H292)</f>
        <v>42221</v>
      </c>
      <c r="J292" s="797"/>
    </row>
    <row r="293" spans="1:21" s="12" customFormat="1" ht="15" thickBot="1" x14ac:dyDescent="0.25">
      <c r="A293" s="798"/>
      <c r="B293" s="799"/>
      <c r="C293" s="799"/>
      <c r="D293" s="800"/>
      <c r="E293" s="801"/>
      <c r="F293" s="102"/>
      <c r="G293" s="102"/>
      <c r="H293" s="102"/>
      <c r="I293" s="802" t="str">
        <f>IF(D293+F293-G293-H293=0,"",D293+F293-G293-H293)</f>
        <v/>
      </c>
      <c r="J293" s="803"/>
    </row>
    <row r="294" spans="1:21" s="12" customFormat="1" ht="15" thickTop="1" x14ac:dyDescent="0.2">
      <c r="A294" s="88"/>
      <c r="B294" s="88"/>
      <c r="C294" s="88"/>
      <c r="D294" s="88"/>
      <c r="E294" s="88"/>
      <c r="F294" s="88"/>
      <c r="G294" s="88"/>
      <c r="H294" s="88"/>
      <c r="I294" s="88"/>
      <c r="J294" s="88"/>
    </row>
    <row r="295" spans="1:21" s="12" customFormat="1" x14ac:dyDescent="0.2">
      <c r="A295" s="75" t="s">
        <v>215</v>
      </c>
      <c r="B295" s="625" t="s">
        <v>216</v>
      </c>
      <c r="C295" s="625"/>
      <c r="D295" s="625"/>
      <c r="E295" s="625"/>
      <c r="F295" s="625"/>
      <c r="G295" s="625"/>
      <c r="H295" s="625"/>
      <c r="I295" s="625"/>
      <c r="J295" s="625"/>
    </row>
    <row r="296" spans="1:21" s="12" customFormat="1" ht="15" thickBot="1" x14ac:dyDescent="0.25">
      <c r="A296" s="87"/>
      <c r="B296" s="11"/>
      <c r="C296" s="11"/>
      <c r="D296" s="11"/>
      <c r="E296" s="11"/>
      <c r="F296" s="11"/>
      <c r="G296" s="11"/>
      <c r="H296" s="11"/>
      <c r="I296" s="11"/>
      <c r="J296" s="11"/>
    </row>
    <row r="297" spans="1:21" s="12" customFormat="1" ht="36" customHeight="1" thickBot="1" x14ac:dyDescent="0.25">
      <c r="A297" s="297" t="s">
        <v>172</v>
      </c>
      <c r="B297" s="297"/>
      <c r="C297" s="297"/>
      <c r="D297" s="299"/>
      <c r="E297" s="297" t="s">
        <v>217</v>
      </c>
      <c r="F297" s="297"/>
      <c r="G297" s="298"/>
      <c r="H297" s="296" t="s">
        <v>218</v>
      </c>
      <c r="I297" s="297"/>
      <c r="J297" s="297"/>
    </row>
    <row r="298" spans="1:21" s="12" customFormat="1" ht="16.5" thickTop="1" thickBot="1" x14ac:dyDescent="0.3">
      <c r="A298" s="786" t="s">
        <v>219</v>
      </c>
      <c r="B298" s="613"/>
      <c r="C298" s="613"/>
      <c r="D298" s="787"/>
      <c r="E298" s="788">
        <v>2453480</v>
      </c>
      <c r="F298" s="789"/>
      <c r="G298" s="790"/>
      <c r="H298" s="788">
        <v>2588594</v>
      </c>
      <c r="I298" s="789"/>
      <c r="J298" s="791"/>
      <c r="R298">
        <v>1497133.82</v>
      </c>
      <c r="S298">
        <v>321.32499999999999</v>
      </c>
      <c r="T298" t="s">
        <v>220</v>
      </c>
      <c r="U298" s="12" t="s">
        <v>221</v>
      </c>
    </row>
    <row r="299" spans="1:21" s="12" customFormat="1" ht="15.75" thickBot="1" x14ac:dyDescent="0.3">
      <c r="A299" s="777" t="s">
        <v>222</v>
      </c>
      <c r="B299" s="778"/>
      <c r="C299" s="778"/>
      <c r="D299" s="779"/>
      <c r="E299" s="780">
        <v>622547</v>
      </c>
      <c r="F299" s="781"/>
      <c r="G299" s="782"/>
      <c r="H299" s="780">
        <v>15050</v>
      </c>
      <c r="I299" s="781"/>
      <c r="J299" s="528"/>
      <c r="R299">
        <v>152450.35999999999</v>
      </c>
      <c r="S299">
        <v>326</v>
      </c>
      <c r="T299" t="s">
        <v>220</v>
      </c>
    </row>
    <row r="300" spans="1:21" s="12" customFormat="1" ht="15" x14ac:dyDescent="0.25">
      <c r="A300" s="93"/>
      <c r="B300" s="93"/>
      <c r="C300" s="93"/>
      <c r="D300" s="93"/>
      <c r="E300" s="93"/>
      <c r="F300" s="93"/>
      <c r="G300" s="93"/>
      <c r="H300" s="93"/>
      <c r="I300" s="93"/>
      <c r="J300" s="93"/>
      <c r="R300">
        <v>228000</v>
      </c>
      <c r="S300" t="s">
        <v>223</v>
      </c>
      <c r="T300"/>
    </row>
    <row r="301" spans="1:21" s="12" customFormat="1" ht="15.75" thickBot="1" x14ac:dyDescent="0.3">
      <c r="A301" s="93"/>
      <c r="B301" s="93"/>
      <c r="C301" s="93"/>
      <c r="D301" s="93"/>
      <c r="E301" s="93"/>
      <c r="F301" s="93"/>
      <c r="G301" s="93"/>
      <c r="H301" s="93"/>
      <c r="I301" s="93"/>
      <c r="J301" s="93"/>
      <c r="R301">
        <v>149909</v>
      </c>
      <c r="S301" t="s">
        <v>224</v>
      </c>
      <c r="T301"/>
    </row>
    <row r="302" spans="1:21" s="12" customFormat="1" ht="32.25" customHeight="1" thickBot="1" x14ac:dyDescent="0.3">
      <c r="A302" s="783" t="s">
        <v>172</v>
      </c>
      <c r="B302" s="784"/>
      <c r="C302" s="784"/>
      <c r="D302" s="784"/>
      <c r="E302" s="784" t="s">
        <v>217</v>
      </c>
      <c r="F302" s="784"/>
      <c r="G302" s="784"/>
      <c r="H302" s="784" t="s">
        <v>218</v>
      </c>
      <c r="I302" s="784"/>
      <c r="J302" s="785"/>
      <c r="R302">
        <v>167519</v>
      </c>
      <c r="S302" t="s">
        <v>225</v>
      </c>
      <c r="T302"/>
    </row>
    <row r="303" spans="1:21" s="12" customFormat="1" ht="15" x14ac:dyDescent="0.25">
      <c r="A303" s="775" t="s">
        <v>226</v>
      </c>
      <c r="B303" s="776"/>
      <c r="C303" s="776"/>
      <c r="D303" s="776"/>
      <c r="E303" s="773">
        <v>291722</v>
      </c>
      <c r="F303" s="773"/>
      <c r="G303" s="773"/>
      <c r="H303" s="773">
        <v>183932</v>
      </c>
      <c r="I303" s="773"/>
      <c r="J303" s="774"/>
      <c r="R303">
        <v>393582</v>
      </c>
      <c r="S303" t="s">
        <v>227</v>
      </c>
      <c r="T303"/>
    </row>
    <row r="304" spans="1:21" s="12" customFormat="1" ht="26.25" customHeight="1" thickBot="1" x14ac:dyDescent="0.3">
      <c r="A304" s="287" t="s">
        <v>228</v>
      </c>
      <c r="B304" s="292"/>
      <c r="C304" s="292"/>
      <c r="D304" s="292"/>
      <c r="E304" s="773"/>
      <c r="F304" s="773"/>
      <c r="G304" s="773"/>
      <c r="H304" s="773"/>
      <c r="I304" s="773"/>
      <c r="J304" s="774"/>
      <c r="R304" s="107">
        <f>SUM(R298:R303)</f>
        <v>2588594.1800000002</v>
      </c>
    </row>
    <row r="305" spans="1:10" s="12" customFormat="1" ht="15" thickTop="1" x14ac:dyDescent="0.2">
      <c r="A305" s="287" t="s">
        <v>229</v>
      </c>
      <c r="B305" s="292"/>
      <c r="C305" s="292"/>
      <c r="D305" s="292"/>
      <c r="E305" s="771">
        <v>291722</v>
      </c>
      <c r="F305" s="771"/>
      <c r="G305" s="771"/>
      <c r="H305" s="771">
        <v>183932</v>
      </c>
      <c r="I305" s="771"/>
      <c r="J305" s="772"/>
    </row>
    <row r="306" spans="1:10" s="12" customFormat="1" x14ac:dyDescent="0.2">
      <c r="A306" s="693" t="s">
        <v>230</v>
      </c>
      <c r="B306" s="694"/>
      <c r="C306" s="694"/>
      <c r="D306" s="694"/>
      <c r="E306" s="773">
        <v>3076027</v>
      </c>
      <c r="F306" s="773"/>
      <c r="G306" s="773"/>
      <c r="H306" s="773">
        <v>2603644</v>
      </c>
      <c r="I306" s="773"/>
      <c r="J306" s="774"/>
    </row>
    <row r="307" spans="1:10" s="12" customFormat="1" ht="32.25" customHeight="1" x14ac:dyDescent="0.2">
      <c r="A307" s="287" t="s">
        <v>231</v>
      </c>
      <c r="B307" s="292"/>
      <c r="C307" s="292"/>
      <c r="D307" s="292"/>
      <c r="E307" s="679">
        <v>2453480</v>
      </c>
      <c r="F307" s="679"/>
      <c r="G307" s="679"/>
      <c r="H307" s="679">
        <v>2588594</v>
      </c>
      <c r="I307" s="679"/>
      <c r="J307" s="680"/>
    </row>
    <row r="308" spans="1:10" s="12" customFormat="1" ht="15.75" customHeight="1" thickBot="1" x14ac:dyDescent="0.25">
      <c r="A308" s="282" t="s">
        <v>232</v>
      </c>
      <c r="B308" s="283"/>
      <c r="C308" s="283"/>
      <c r="D308" s="283"/>
      <c r="E308" s="687">
        <v>622547</v>
      </c>
      <c r="F308" s="687"/>
      <c r="G308" s="687"/>
      <c r="H308" s="687">
        <v>15050</v>
      </c>
      <c r="I308" s="687"/>
      <c r="J308" s="688"/>
    </row>
    <row r="309" spans="1:10" s="12" customFormat="1" ht="29.25" customHeight="1" x14ac:dyDescent="0.2">
      <c r="A309" s="84"/>
      <c r="B309" s="84"/>
      <c r="C309" s="84"/>
      <c r="D309" s="84"/>
      <c r="E309" s="84"/>
      <c r="F309" s="84"/>
      <c r="G309" s="84"/>
      <c r="H309" s="84"/>
      <c r="I309" s="84"/>
      <c r="J309" s="84"/>
    </row>
    <row r="310" spans="1:10" s="12" customFormat="1" x14ac:dyDescent="0.2">
      <c r="A310" s="75" t="s">
        <v>233</v>
      </c>
      <c r="B310" s="625" t="s">
        <v>234</v>
      </c>
      <c r="C310" s="625"/>
      <c r="D310" s="625"/>
      <c r="E310" s="625"/>
      <c r="F310" s="625"/>
      <c r="G310" s="625"/>
      <c r="H310" s="625"/>
      <c r="I310" s="625"/>
      <c r="J310" s="625"/>
    </row>
    <row r="311" spans="1:10" s="12" customFormat="1" ht="21" customHeight="1" x14ac:dyDescent="0.2">
      <c r="A311" s="75"/>
      <c r="B311" s="94"/>
      <c r="C311" s="94"/>
      <c r="D311" s="94"/>
      <c r="E311" s="94"/>
      <c r="F311" s="94"/>
      <c r="G311" s="94"/>
      <c r="H311" s="94"/>
      <c r="I311" s="94"/>
      <c r="J311" s="94"/>
    </row>
    <row r="312" spans="1:10" s="12" customFormat="1" x14ac:dyDescent="0.2">
      <c r="A312" s="762" t="s">
        <v>235</v>
      </c>
      <c r="B312" s="762"/>
      <c r="C312" s="762"/>
      <c r="D312" s="762"/>
      <c r="E312" s="762"/>
      <c r="F312" s="762"/>
      <c r="G312" s="762"/>
      <c r="H312" s="762"/>
      <c r="I312" s="762"/>
      <c r="J312" s="762"/>
    </row>
    <row r="313" spans="1:10" s="12" customFormat="1" ht="15.75" customHeight="1" thickBot="1" x14ac:dyDescent="0.25">
      <c r="A313" s="763"/>
      <c r="B313" s="764"/>
      <c r="C313" s="11"/>
      <c r="D313" s="11"/>
      <c r="E313" s="11"/>
      <c r="F313" s="11"/>
      <c r="G313" s="11"/>
      <c r="H313" s="11"/>
      <c r="I313" s="11"/>
      <c r="J313" s="11"/>
    </row>
    <row r="314" spans="1:10" s="4" customFormat="1" ht="30" customHeight="1" thickBot="1" x14ac:dyDescent="0.3">
      <c r="A314" s="735" t="s">
        <v>172</v>
      </c>
      <c r="B314" s="736"/>
      <c r="C314" s="299" t="s">
        <v>217</v>
      </c>
      <c r="D314" s="765"/>
      <c r="E314" s="765"/>
      <c r="F314" s="766"/>
      <c r="G314" s="299" t="s">
        <v>218</v>
      </c>
      <c r="H314" s="765"/>
      <c r="I314" s="765"/>
      <c r="J314" s="766"/>
    </row>
    <row r="315" spans="1:10" s="4" customFormat="1" ht="61.5" customHeight="1" thickTop="1" thickBot="1" x14ac:dyDescent="0.3">
      <c r="A315" s="737"/>
      <c r="B315" s="738"/>
      <c r="C315" s="767" t="s">
        <v>228</v>
      </c>
      <c r="D315" s="768"/>
      <c r="E315" s="769" t="s">
        <v>236</v>
      </c>
      <c r="F315" s="770"/>
      <c r="G315" s="742" t="s">
        <v>228</v>
      </c>
      <c r="H315" s="743"/>
      <c r="I315" s="744" t="s">
        <v>236</v>
      </c>
      <c r="J315" s="745"/>
    </row>
    <row r="316" spans="1:10" s="4" customFormat="1" ht="28.5" customHeight="1" thickTop="1" thickBot="1" x14ac:dyDescent="0.3">
      <c r="A316" s="750" t="s">
        <v>226</v>
      </c>
      <c r="B316" s="751"/>
      <c r="C316" s="752">
        <f>IF(SUM(C317:D330)=0,"",SUM(C317:D330))</f>
        <v>5411109</v>
      </c>
      <c r="D316" s="753"/>
      <c r="E316" s="754" t="str">
        <f>IF(SUM(E317:F330)=0,"",SUM(E317:F330))</f>
        <v/>
      </c>
      <c r="F316" s="752"/>
      <c r="G316" s="752" t="str">
        <f>IF(SUM(G317:H330)=0,"",SUM(G317:H330))</f>
        <v/>
      </c>
      <c r="H316" s="753"/>
      <c r="I316" s="754">
        <f>IF(SUM(I317:J330)=0,"",SUM(I317:J330))</f>
        <v>5881624</v>
      </c>
      <c r="J316" s="752"/>
    </row>
    <row r="317" spans="1:10" s="4" customFormat="1" ht="45" customHeight="1" thickTop="1" x14ac:dyDescent="0.25">
      <c r="A317" s="755" t="s">
        <v>237</v>
      </c>
      <c r="B317" s="756"/>
      <c r="C317" s="757"/>
      <c r="D317" s="758"/>
      <c r="E317" s="759"/>
      <c r="F317" s="760"/>
      <c r="G317" s="757"/>
      <c r="H317" s="761"/>
      <c r="I317" s="759"/>
      <c r="J317" s="760"/>
    </row>
    <row r="318" spans="1:10" s="4" customFormat="1" ht="47.25" customHeight="1" x14ac:dyDescent="0.25">
      <c r="A318" s="714" t="s">
        <v>238</v>
      </c>
      <c r="B318" s="715"/>
      <c r="C318" s="716"/>
      <c r="D318" s="749"/>
      <c r="E318" s="718"/>
      <c r="F318" s="719"/>
      <c r="G318" s="716"/>
      <c r="H318" s="717"/>
      <c r="I318" s="718"/>
      <c r="J318" s="719"/>
    </row>
    <row r="319" spans="1:10" s="4" customFormat="1" ht="34.5" customHeight="1" x14ac:dyDescent="0.25">
      <c r="A319" s="714" t="s">
        <v>239</v>
      </c>
      <c r="B319" s="715"/>
      <c r="C319" s="716"/>
      <c r="D319" s="749"/>
      <c r="E319" s="718">
        <v>0</v>
      </c>
      <c r="F319" s="719"/>
      <c r="G319" s="716"/>
      <c r="H319" s="717"/>
      <c r="I319" s="718">
        <v>0</v>
      </c>
      <c r="J319" s="719"/>
    </row>
    <row r="320" spans="1:10" s="4" customFormat="1" ht="58.5" customHeight="1" x14ac:dyDescent="0.25">
      <c r="A320" s="714" t="s">
        <v>240</v>
      </c>
      <c r="B320" s="715"/>
      <c r="C320" s="716"/>
      <c r="D320" s="749"/>
      <c r="E320" s="718"/>
      <c r="F320" s="719"/>
      <c r="G320" s="716"/>
      <c r="H320" s="717"/>
      <c r="I320" s="718"/>
      <c r="J320" s="719"/>
    </row>
    <row r="321" spans="1:22" s="4" customFormat="1" ht="42.75" customHeight="1" x14ac:dyDescent="0.25">
      <c r="A321" s="720" t="s">
        <v>241</v>
      </c>
      <c r="B321" s="721"/>
      <c r="C321" s="722"/>
      <c r="D321" s="748"/>
      <c r="E321" s="724"/>
      <c r="F321" s="725"/>
      <c r="G321" s="722"/>
      <c r="H321" s="723"/>
      <c r="I321" s="724"/>
      <c r="J321" s="725"/>
    </row>
    <row r="322" spans="1:22" s="4" customFormat="1" ht="53.25" customHeight="1" x14ac:dyDescent="0.25">
      <c r="A322" s="720" t="s">
        <v>242</v>
      </c>
      <c r="B322" s="721"/>
      <c r="C322" s="722"/>
      <c r="D322" s="748"/>
      <c r="E322" s="724"/>
      <c r="F322" s="725"/>
      <c r="G322" s="722"/>
      <c r="H322" s="723"/>
      <c r="I322" s="724"/>
      <c r="J322" s="725"/>
    </row>
    <row r="323" spans="1:22" s="4" customFormat="1" ht="41.25" customHeight="1" x14ac:dyDescent="0.25">
      <c r="A323" s="720" t="s">
        <v>243</v>
      </c>
      <c r="B323" s="721"/>
      <c r="C323" s="722">
        <v>19038</v>
      </c>
      <c r="D323" s="748"/>
      <c r="E323" s="724">
        <v>0</v>
      </c>
      <c r="F323" s="725"/>
      <c r="G323" s="722"/>
      <c r="H323" s="723"/>
      <c r="I323" s="724">
        <v>139963</v>
      </c>
      <c r="J323" s="725"/>
    </row>
    <row r="324" spans="1:22" s="4" customFormat="1" ht="28.35" customHeight="1" x14ac:dyDescent="0.25">
      <c r="A324" s="720" t="s">
        <v>244</v>
      </c>
      <c r="B324" s="721"/>
      <c r="C324" s="722"/>
      <c r="D324" s="748"/>
      <c r="E324" s="724"/>
      <c r="F324" s="725"/>
      <c r="G324" s="722"/>
      <c r="H324" s="723"/>
      <c r="I324" s="724"/>
      <c r="J324" s="725"/>
    </row>
    <row r="325" spans="1:22" s="4" customFormat="1" ht="28.35" customHeight="1" x14ac:dyDescent="0.25">
      <c r="A325" s="720" t="s">
        <v>245</v>
      </c>
      <c r="B325" s="721"/>
      <c r="C325" s="722"/>
      <c r="D325" s="748"/>
      <c r="E325" s="724"/>
      <c r="F325" s="725"/>
      <c r="G325" s="722"/>
      <c r="H325" s="723"/>
      <c r="I325" s="724"/>
      <c r="J325" s="725"/>
    </row>
    <row r="326" spans="1:22" s="4" customFormat="1" ht="32.25" customHeight="1" x14ac:dyDescent="0.25">
      <c r="A326" s="720" t="s">
        <v>246</v>
      </c>
      <c r="B326" s="721"/>
      <c r="C326" s="722"/>
      <c r="D326" s="748"/>
      <c r="E326" s="724"/>
      <c r="F326" s="725"/>
      <c r="G326" s="722"/>
      <c r="H326" s="723"/>
      <c r="I326" s="724"/>
      <c r="J326" s="725"/>
    </row>
    <row r="327" spans="1:22" s="4" customFormat="1" ht="42" customHeight="1" x14ac:dyDescent="0.25">
      <c r="A327" s="720" t="s">
        <v>247</v>
      </c>
      <c r="B327" s="721"/>
      <c r="C327" s="722">
        <v>58478</v>
      </c>
      <c r="D327" s="748"/>
      <c r="E327" s="724">
        <v>0</v>
      </c>
      <c r="F327" s="725"/>
      <c r="G327" s="722"/>
      <c r="H327" s="723"/>
      <c r="I327" s="724">
        <v>41902</v>
      </c>
      <c r="J327" s="725"/>
    </row>
    <row r="328" spans="1:22" s="4" customFormat="1" ht="28.35" customHeight="1" x14ac:dyDescent="0.25">
      <c r="A328" s="720" t="s">
        <v>248</v>
      </c>
      <c r="B328" s="721"/>
      <c r="C328" s="722">
        <v>214206</v>
      </c>
      <c r="D328" s="748"/>
      <c r="E328" s="724">
        <v>0</v>
      </c>
      <c r="F328" s="725"/>
      <c r="G328" s="722"/>
      <c r="H328" s="723"/>
      <c r="I328" s="724">
        <v>2067</v>
      </c>
      <c r="J328" s="725"/>
    </row>
    <row r="329" spans="1:22" s="4" customFormat="1" ht="28.35" customHeight="1" x14ac:dyDescent="0.25">
      <c r="A329" s="720" t="s">
        <v>249</v>
      </c>
      <c r="B329" s="721"/>
      <c r="C329" s="722"/>
      <c r="D329" s="748"/>
      <c r="E329" s="724"/>
      <c r="F329" s="725"/>
      <c r="G329" s="722"/>
      <c r="H329" s="723"/>
      <c r="I329" s="724"/>
      <c r="J329" s="725"/>
    </row>
    <row r="330" spans="1:22" s="4" customFormat="1" ht="28.35" customHeight="1" thickBot="1" x14ac:dyDescent="0.3">
      <c r="A330" s="707" t="s">
        <v>250</v>
      </c>
      <c r="B330" s="708"/>
      <c r="C330" s="709">
        <v>5119387</v>
      </c>
      <c r="D330" s="746"/>
      <c r="E330" s="711">
        <v>0</v>
      </c>
      <c r="F330" s="712"/>
      <c r="G330" s="709"/>
      <c r="H330" s="710"/>
      <c r="I330" s="711">
        <v>5697692</v>
      </c>
      <c r="J330" s="712"/>
      <c r="V330" s="211"/>
    </row>
    <row r="331" spans="1:22" s="4" customFormat="1" ht="28.35" customHeight="1" x14ac:dyDescent="0.25">
      <c r="A331" s="108"/>
      <c r="B331" s="109"/>
      <c r="C331" s="110"/>
      <c r="D331" s="111"/>
      <c r="E331" s="111"/>
      <c r="F331" s="111"/>
      <c r="G331" s="110"/>
      <c r="H331" s="111"/>
      <c r="I331" s="111"/>
      <c r="J331" s="111"/>
    </row>
    <row r="332" spans="1:22" s="4" customFormat="1" ht="28.35" customHeight="1" x14ac:dyDescent="0.25">
      <c r="A332" s="666" t="s">
        <v>251</v>
      </c>
      <c r="B332" s="747"/>
      <c r="C332" s="747"/>
      <c r="D332" s="747"/>
      <c r="E332" s="747"/>
      <c r="F332" s="747"/>
      <c r="G332" s="747"/>
      <c r="H332" s="747"/>
      <c r="I332" s="747"/>
      <c r="J332" s="747"/>
    </row>
    <row r="333" spans="1:22" s="4" customFormat="1" ht="14.25" customHeight="1" thickBot="1" x14ac:dyDescent="0.25">
      <c r="A333" s="733"/>
      <c r="B333" s="734"/>
      <c r="C333" s="219"/>
      <c r="D333" s="220"/>
      <c r="E333" s="220"/>
      <c r="F333" s="220"/>
      <c r="G333" s="219"/>
      <c r="H333" s="220"/>
      <c r="I333" s="220"/>
      <c r="J333" s="220"/>
    </row>
    <row r="334" spans="1:22" s="4" customFormat="1" ht="28.35" customHeight="1" thickBot="1" x14ac:dyDescent="0.3">
      <c r="A334" s="735" t="s">
        <v>172</v>
      </c>
      <c r="B334" s="736"/>
      <c r="C334" s="739" t="s">
        <v>217</v>
      </c>
      <c r="D334" s="740"/>
      <c r="E334" s="740"/>
      <c r="F334" s="741"/>
      <c r="G334" s="739" t="s">
        <v>218</v>
      </c>
      <c r="H334" s="740"/>
      <c r="I334" s="740"/>
      <c r="J334" s="741"/>
    </row>
    <row r="335" spans="1:22" s="4" customFormat="1" ht="63" customHeight="1" thickTop="1" thickBot="1" x14ac:dyDescent="0.3">
      <c r="A335" s="737"/>
      <c r="B335" s="738"/>
      <c r="C335" s="742" t="s">
        <v>252</v>
      </c>
      <c r="D335" s="743"/>
      <c r="E335" s="744" t="s">
        <v>232</v>
      </c>
      <c r="F335" s="745"/>
      <c r="G335" s="742" t="s">
        <v>252</v>
      </c>
      <c r="H335" s="743"/>
      <c r="I335" s="744" t="s">
        <v>232</v>
      </c>
      <c r="J335" s="745"/>
    </row>
    <row r="336" spans="1:22" s="4" customFormat="1" ht="36" customHeight="1" thickTop="1" thickBot="1" x14ac:dyDescent="0.3">
      <c r="A336" s="727" t="s">
        <v>230</v>
      </c>
      <c r="B336" s="728"/>
      <c r="C336" s="729">
        <f>IF(SUM(C337:D348)=0,"",SUM(C337:D348))</f>
        <v>5844017</v>
      </c>
      <c r="D336" s="730"/>
      <c r="E336" s="731">
        <f>IF(SUM(E337:F348)=0,"",SUM(E337:F348))</f>
        <v>622547</v>
      </c>
      <c r="F336" s="732"/>
      <c r="G336" s="729">
        <f>IF(SUM(G337:H348)=0,"",SUM(G337:H348))</f>
        <v>6947562</v>
      </c>
      <c r="H336" s="730"/>
      <c r="I336" s="731">
        <f>IF(SUM(I337:J348)=0,"",SUM(I337:J348))</f>
        <v>15050</v>
      </c>
      <c r="J336" s="732"/>
      <c r="Q336" s="112"/>
    </row>
    <row r="337" spans="1:22" s="4" customFormat="1" ht="44.25" customHeight="1" thickTop="1" x14ac:dyDescent="0.25">
      <c r="A337" s="714" t="s">
        <v>253</v>
      </c>
      <c r="B337" s="715"/>
      <c r="C337" s="716"/>
      <c r="D337" s="717"/>
      <c r="E337" s="718"/>
      <c r="F337" s="719"/>
      <c r="G337" s="716"/>
      <c r="H337" s="717"/>
      <c r="I337" s="718"/>
      <c r="J337" s="719"/>
    </row>
    <row r="338" spans="1:22" s="4" customFormat="1" ht="49.5" customHeight="1" x14ac:dyDescent="0.25">
      <c r="A338" s="714" t="s">
        <v>254</v>
      </c>
      <c r="B338" s="715"/>
      <c r="C338" s="716"/>
      <c r="D338" s="717"/>
      <c r="E338" s="718"/>
      <c r="F338" s="719"/>
      <c r="G338" s="716"/>
      <c r="H338" s="717"/>
      <c r="I338" s="718"/>
      <c r="J338" s="719"/>
    </row>
    <row r="339" spans="1:22" s="4" customFormat="1" ht="39" customHeight="1" x14ac:dyDescent="0.25">
      <c r="A339" s="714" t="s">
        <v>255</v>
      </c>
      <c r="B339" s="715"/>
      <c r="C339" s="716">
        <v>1741678</v>
      </c>
      <c r="D339" s="717"/>
      <c r="E339" s="718">
        <v>622547</v>
      </c>
      <c r="F339" s="719"/>
      <c r="G339" s="716">
        <v>1649584</v>
      </c>
      <c r="H339" s="717"/>
      <c r="I339" s="718">
        <v>15050</v>
      </c>
      <c r="J339" s="719"/>
      <c r="K339" s="113"/>
    </row>
    <row r="340" spans="1:22" s="4" customFormat="1" ht="41.25" customHeight="1" x14ac:dyDescent="0.25">
      <c r="A340" s="714" t="s">
        <v>241</v>
      </c>
      <c r="B340" s="715"/>
      <c r="C340" s="716"/>
      <c r="D340" s="717"/>
      <c r="E340" s="718"/>
      <c r="F340" s="719"/>
      <c r="G340" s="716"/>
      <c r="H340" s="717"/>
      <c r="I340" s="718"/>
      <c r="J340" s="719"/>
    </row>
    <row r="341" spans="1:22" s="4" customFormat="1" ht="46.5" customHeight="1" x14ac:dyDescent="0.25">
      <c r="A341" s="714" t="s">
        <v>242</v>
      </c>
      <c r="B341" s="715"/>
      <c r="C341" s="716"/>
      <c r="D341" s="717"/>
      <c r="E341" s="718"/>
      <c r="F341" s="719"/>
      <c r="G341" s="716"/>
      <c r="H341" s="717"/>
      <c r="I341" s="718"/>
      <c r="J341" s="719"/>
    </row>
    <row r="342" spans="1:22" s="4" customFormat="1" ht="34.15" customHeight="1" x14ac:dyDescent="0.25">
      <c r="A342" s="720" t="s">
        <v>256</v>
      </c>
      <c r="B342" s="721"/>
      <c r="C342" s="722"/>
      <c r="D342" s="723"/>
      <c r="E342" s="724"/>
      <c r="F342" s="725"/>
      <c r="G342" s="722"/>
      <c r="H342" s="723"/>
      <c r="I342" s="724"/>
      <c r="J342" s="725"/>
    </row>
    <row r="343" spans="1:22" s="4" customFormat="1" ht="33.75" customHeight="1" x14ac:dyDescent="0.25">
      <c r="A343" s="714" t="s">
        <v>257</v>
      </c>
      <c r="B343" s="715"/>
      <c r="C343" s="716">
        <v>233216</v>
      </c>
      <c r="D343" s="717"/>
      <c r="E343" s="718"/>
      <c r="F343" s="719"/>
      <c r="G343" s="716">
        <v>228000</v>
      </c>
      <c r="H343" s="717"/>
      <c r="I343" s="718"/>
      <c r="J343" s="719"/>
    </row>
    <row r="344" spans="1:22" s="4" customFormat="1" ht="34.15" customHeight="1" x14ac:dyDescent="0.25">
      <c r="A344" s="720" t="s">
        <v>258</v>
      </c>
      <c r="B344" s="721"/>
      <c r="C344" s="722">
        <v>146114</v>
      </c>
      <c r="D344" s="723"/>
      <c r="E344" s="724"/>
      <c r="F344" s="725"/>
      <c r="G344" s="722">
        <v>167519</v>
      </c>
      <c r="H344" s="723"/>
      <c r="I344" s="724"/>
      <c r="J344" s="725"/>
    </row>
    <row r="345" spans="1:22" s="4" customFormat="1" ht="34.15" customHeight="1" x14ac:dyDescent="0.25">
      <c r="A345" s="714" t="s">
        <v>259</v>
      </c>
      <c r="B345" s="726"/>
      <c r="C345" s="716">
        <v>151985</v>
      </c>
      <c r="D345" s="717"/>
      <c r="E345" s="718"/>
      <c r="F345" s="719"/>
      <c r="G345" s="716">
        <v>149909</v>
      </c>
      <c r="H345" s="717"/>
      <c r="I345" s="718"/>
      <c r="J345" s="719"/>
    </row>
    <row r="346" spans="1:22" s="4" customFormat="1" ht="21.75" customHeight="1" x14ac:dyDescent="0.25">
      <c r="A346" s="714" t="s">
        <v>260</v>
      </c>
      <c r="B346" s="715"/>
      <c r="C346" s="716">
        <v>180487</v>
      </c>
      <c r="D346" s="717"/>
      <c r="E346" s="718"/>
      <c r="F346" s="719"/>
      <c r="G346" s="716">
        <v>393582</v>
      </c>
      <c r="H346" s="717"/>
      <c r="I346" s="718"/>
      <c r="J346" s="719"/>
    </row>
    <row r="347" spans="1:22" s="4" customFormat="1" ht="20.25" customHeight="1" x14ac:dyDescent="0.25">
      <c r="A347" s="714" t="s">
        <v>261</v>
      </c>
      <c r="B347" s="715"/>
      <c r="C347" s="716">
        <v>3390537</v>
      </c>
      <c r="D347" s="717"/>
      <c r="E347" s="718"/>
      <c r="F347" s="719"/>
      <c r="G347" s="716">
        <v>4358968</v>
      </c>
      <c r="H347" s="717"/>
      <c r="I347" s="718"/>
      <c r="J347" s="719"/>
      <c r="V347" s="211"/>
    </row>
    <row r="348" spans="1:22" s="4" customFormat="1" ht="34.15" customHeight="1" thickBot="1" x14ac:dyDescent="0.3">
      <c r="A348" s="707" t="s">
        <v>262</v>
      </c>
      <c r="B348" s="708"/>
      <c r="C348" s="709"/>
      <c r="D348" s="710"/>
      <c r="E348" s="711"/>
      <c r="F348" s="712"/>
      <c r="G348" s="709"/>
      <c r="H348" s="710"/>
      <c r="I348" s="711"/>
      <c r="J348" s="712"/>
    </row>
    <row r="349" spans="1:22" s="4" customForma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</row>
    <row r="350" spans="1:22" s="12" customFormat="1" x14ac:dyDescent="0.2">
      <c r="A350" s="84"/>
      <c r="B350" s="84"/>
      <c r="C350" s="84"/>
      <c r="D350" s="84"/>
      <c r="E350" s="84"/>
      <c r="F350" s="84"/>
      <c r="G350" s="84"/>
      <c r="H350" s="84"/>
      <c r="I350" s="84"/>
      <c r="J350" s="84"/>
    </row>
    <row r="351" spans="1:22" s="12" customFormat="1" x14ac:dyDescent="0.2">
      <c r="A351" s="114" t="s">
        <v>263</v>
      </c>
      <c r="B351" s="713" t="s">
        <v>264</v>
      </c>
      <c r="C351" s="713"/>
      <c r="D351" s="713"/>
      <c r="E351" s="713"/>
      <c r="F351" s="713"/>
      <c r="G351" s="713"/>
      <c r="H351" s="713"/>
      <c r="I351" s="713"/>
      <c r="J351" s="713"/>
    </row>
    <row r="352" spans="1:22" s="12" customFormat="1" ht="15" thickBot="1" x14ac:dyDescent="0.25">
      <c r="A352" s="87"/>
      <c r="B352" s="11"/>
      <c r="C352" s="11"/>
      <c r="D352" s="11"/>
      <c r="E352" s="11"/>
      <c r="F352" s="11"/>
      <c r="G352" s="11"/>
      <c r="H352" s="11"/>
      <c r="I352" s="11"/>
      <c r="J352" s="11"/>
    </row>
    <row r="353" spans="1:22" s="12" customFormat="1" ht="56.25" customHeight="1" thickBot="1" x14ac:dyDescent="0.25">
      <c r="A353" s="689" t="s">
        <v>172</v>
      </c>
      <c r="B353" s="689"/>
      <c r="C353" s="689"/>
      <c r="D353" s="701"/>
      <c r="E353" s="689" t="s">
        <v>19</v>
      </c>
      <c r="F353" s="689"/>
      <c r="G353" s="702"/>
      <c r="H353" s="692" t="s">
        <v>103</v>
      </c>
      <c r="I353" s="690"/>
      <c r="J353" s="690"/>
    </row>
    <row r="354" spans="1:22" s="12" customFormat="1" ht="42" customHeight="1" x14ac:dyDescent="0.2">
      <c r="A354" s="703" t="s">
        <v>265</v>
      </c>
      <c r="B354" s="704"/>
      <c r="C354" s="704"/>
      <c r="D354" s="704"/>
      <c r="E354" s="705">
        <f>IF(SUM(E355:G356)=0,"",SUM(E355:G356))</f>
        <v>471074.94</v>
      </c>
      <c r="F354" s="705"/>
      <c r="G354" s="705"/>
      <c r="H354" s="705">
        <f>H356</f>
        <v>442374</v>
      </c>
      <c r="I354" s="705"/>
      <c r="J354" s="706"/>
    </row>
    <row r="355" spans="1:22" s="12" customFormat="1" x14ac:dyDescent="0.2">
      <c r="A355" s="287" t="s">
        <v>266</v>
      </c>
      <c r="B355" s="292"/>
      <c r="C355" s="292"/>
      <c r="D355" s="292"/>
      <c r="E355" s="679"/>
      <c r="F355" s="679"/>
      <c r="G355" s="679"/>
      <c r="H355" s="679"/>
      <c r="I355" s="679"/>
      <c r="J355" s="680"/>
    </row>
    <row r="356" spans="1:22" s="12" customFormat="1" x14ac:dyDescent="0.2">
      <c r="A356" s="287" t="s">
        <v>267</v>
      </c>
      <c r="B356" s="292"/>
      <c r="C356" s="292"/>
      <c r="D356" s="292"/>
      <c r="E356" s="679">
        <v>471074.94</v>
      </c>
      <c r="F356" s="679"/>
      <c r="G356" s="679"/>
      <c r="H356" s="679">
        <v>442374</v>
      </c>
      <c r="I356" s="679"/>
      <c r="J356" s="680"/>
    </row>
    <row r="357" spans="1:22" s="12" customFormat="1" ht="41.25" customHeight="1" x14ac:dyDescent="0.2">
      <c r="A357" s="287" t="s">
        <v>268</v>
      </c>
      <c r="B357" s="292"/>
      <c r="C357" s="292"/>
      <c r="D357" s="292"/>
      <c r="E357" s="678">
        <f>IF(SUM(E358:G359)=0,"",SUM(E358:G359))</f>
        <v>2012399</v>
      </c>
      <c r="F357" s="678"/>
      <c r="G357" s="678"/>
      <c r="H357" s="678">
        <f>IF(SUM(H358:J359)=0,"",SUM(H358:J359))</f>
        <v>1538046</v>
      </c>
      <c r="I357" s="678"/>
      <c r="J357" s="697"/>
    </row>
    <row r="358" spans="1:22" s="12" customFormat="1" x14ac:dyDescent="0.2">
      <c r="A358" s="287" t="s">
        <v>266</v>
      </c>
      <c r="B358" s="292"/>
      <c r="C358" s="292"/>
      <c r="D358" s="292"/>
      <c r="E358" s="679">
        <v>2012399</v>
      </c>
      <c r="F358" s="679"/>
      <c r="G358" s="679"/>
      <c r="H358" s="679">
        <v>1538046</v>
      </c>
      <c r="I358" s="679"/>
      <c r="J358" s="680"/>
    </row>
    <row r="359" spans="1:22" s="12" customFormat="1" x14ac:dyDescent="0.2">
      <c r="A359" s="287" t="s">
        <v>267</v>
      </c>
      <c r="B359" s="292"/>
      <c r="C359" s="292"/>
      <c r="D359" s="292"/>
      <c r="E359" s="679"/>
      <c r="F359" s="679"/>
      <c r="G359" s="679"/>
      <c r="H359" s="679"/>
      <c r="I359" s="679"/>
      <c r="J359" s="680"/>
    </row>
    <row r="360" spans="1:22" s="12" customFormat="1" ht="33" customHeight="1" x14ac:dyDescent="0.2">
      <c r="A360" s="287" t="s">
        <v>269</v>
      </c>
      <c r="B360" s="292"/>
      <c r="C360" s="292"/>
      <c r="D360" s="292"/>
      <c r="E360" s="695"/>
      <c r="F360" s="695"/>
      <c r="G360" s="695"/>
      <c r="H360" s="695"/>
      <c r="I360" s="695"/>
      <c r="J360" s="696"/>
    </row>
    <row r="361" spans="1:22" s="12" customFormat="1" ht="34.5" customHeight="1" x14ac:dyDescent="0.2">
      <c r="A361" s="287" t="s">
        <v>270</v>
      </c>
      <c r="B361" s="292"/>
      <c r="C361" s="292"/>
      <c r="D361" s="292"/>
      <c r="E361" s="695"/>
      <c r="F361" s="695"/>
      <c r="G361" s="695"/>
      <c r="H361" s="695"/>
      <c r="I361" s="695"/>
      <c r="J361" s="696"/>
    </row>
    <row r="362" spans="1:22" s="12" customFormat="1" x14ac:dyDescent="0.2">
      <c r="A362" s="287" t="s">
        <v>271</v>
      </c>
      <c r="B362" s="292"/>
      <c r="C362" s="292"/>
      <c r="D362" s="292"/>
      <c r="E362" s="698">
        <v>0.21</v>
      </c>
      <c r="F362" s="698"/>
      <c r="G362" s="698"/>
      <c r="H362" s="699">
        <v>0.21</v>
      </c>
      <c r="I362" s="698"/>
      <c r="J362" s="700"/>
      <c r="Q362" s="115"/>
    </row>
    <row r="363" spans="1:22" s="12" customFormat="1" x14ac:dyDescent="0.2">
      <c r="A363" s="693" t="s">
        <v>272</v>
      </c>
      <c r="B363" s="694"/>
      <c r="C363" s="694"/>
      <c r="D363" s="694"/>
      <c r="E363" s="695">
        <v>323678</v>
      </c>
      <c r="F363" s="695"/>
      <c r="G363" s="695"/>
      <c r="H363" s="695">
        <v>230091</v>
      </c>
      <c r="I363" s="695"/>
      <c r="J363" s="696"/>
      <c r="Q363" s="115"/>
    </row>
    <row r="364" spans="1:22" s="12" customFormat="1" x14ac:dyDescent="0.2">
      <c r="A364" s="287" t="s">
        <v>273</v>
      </c>
      <c r="B364" s="292"/>
      <c r="C364" s="292"/>
      <c r="D364" s="292"/>
      <c r="E364" s="678" t="str">
        <f>IF(SUM(E365:G366)=0,"",SUM(E365:G366))</f>
        <v/>
      </c>
      <c r="F364" s="678"/>
      <c r="G364" s="678"/>
      <c r="H364" s="678" t="str">
        <f>IF(SUM(H365:J366)=0,"",SUM(H365:J366))</f>
        <v/>
      </c>
      <c r="I364" s="678"/>
      <c r="J364" s="697"/>
      <c r="Q364" s="115"/>
    </row>
    <row r="365" spans="1:22" s="12" customFormat="1" x14ac:dyDescent="0.2">
      <c r="A365" s="287" t="s">
        <v>274</v>
      </c>
      <c r="B365" s="292"/>
      <c r="C365" s="292"/>
      <c r="D365" s="292"/>
      <c r="E365" s="679"/>
      <c r="F365" s="679"/>
      <c r="G365" s="679"/>
      <c r="H365" s="679"/>
      <c r="I365" s="679"/>
      <c r="J365" s="680"/>
      <c r="Q365" s="115"/>
    </row>
    <row r="366" spans="1:22" s="12" customFormat="1" x14ac:dyDescent="0.2">
      <c r="A366" s="287" t="s">
        <v>275</v>
      </c>
      <c r="B366" s="292"/>
      <c r="C366" s="292"/>
      <c r="D366" s="292"/>
      <c r="E366" s="679"/>
      <c r="F366" s="679"/>
      <c r="G366" s="679"/>
      <c r="H366" s="679"/>
      <c r="I366" s="679"/>
      <c r="J366" s="680"/>
      <c r="Q366" s="115"/>
    </row>
    <row r="367" spans="1:22" s="12" customFormat="1" x14ac:dyDescent="0.2">
      <c r="A367" s="693" t="s">
        <v>276</v>
      </c>
      <c r="B367" s="694"/>
      <c r="C367" s="694"/>
      <c r="D367" s="694"/>
      <c r="E367" s="695"/>
      <c r="F367" s="695"/>
      <c r="G367" s="695"/>
      <c r="H367" s="695"/>
      <c r="I367" s="695"/>
      <c r="J367" s="696"/>
      <c r="Q367" s="115"/>
    </row>
    <row r="368" spans="1:22" s="12" customFormat="1" x14ac:dyDescent="0.2">
      <c r="A368" s="287" t="s">
        <v>277</v>
      </c>
      <c r="B368" s="292"/>
      <c r="C368" s="292"/>
      <c r="D368" s="292"/>
      <c r="E368" s="678">
        <f>E369</f>
        <v>-93587</v>
      </c>
      <c r="F368" s="678"/>
      <c r="G368" s="678"/>
      <c r="H368" s="678">
        <v>-14001</v>
      </c>
      <c r="I368" s="678"/>
      <c r="J368" s="697"/>
      <c r="Q368" s="115"/>
      <c r="V368" s="237" t="s">
        <v>679</v>
      </c>
    </row>
    <row r="369" spans="1:22" s="12" customFormat="1" x14ac:dyDescent="0.2">
      <c r="A369" s="287" t="s">
        <v>274</v>
      </c>
      <c r="B369" s="292"/>
      <c r="C369" s="292"/>
      <c r="D369" s="292"/>
      <c r="E369" s="679">
        <v>-93587</v>
      </c>
      <c r="F369" s="679"/>
      <c r="G369" s="679"/>
      <c r="H369" s="679">
        <v>-14001</v>
      </c>
      <c r="I369" s="679"/>
      <c r="J369" s="680"/>
      <c r="Q369" s="115"/>
      <c r="V369" s="237" t="s">
        <v>680</v>
      </c>
    </row>
    <row r="370" spans="1:22" s="12" customFormat="1" x14ac:dyDescent="0.2">
      <c r="A370" s="287" t="s">
        <v>275</v>
      </c>
      <c r="B370" s="292"/>
      <c r="C370" s="292"/>
      <c r="D370" s="292"/>
      <c r="E370" s="679"/>
      <c r="F370" s="679"/>
      <c r="G370" s="679"/>
      <c r="H370" s="679"/>
      <c r="I370" s="679"/>
      <c r="J370" s="680"/>
      <c r="Q370" s="115"/>
    </row>
    <row r="371" spans="1:22" s="12" customFormat="1" ht="15" thickBot="1" x14ac:dyDescent="0.25">
      <c r="A371" s="282" t="s">
        <v>182</v>
      </c>
      <c r="B371" s="283"/>
      <c r="C371" s="283"/>
      <c r="D371" s="283"/>
      <c r="E371" s="687"/>
      <c r="F371" s="687"/>
      <c r="G371" s="687"/>
      <c r="H371" s="687"/>
      <c r="I371" s="687"/>
      <c r="J371" s="688"/>
      <c r="Q371" s="115"/>
    </row>
    <row r="372" spans="1:22" s="12" customFormat="1" ht="28.35" customHeight="1" x14ac:dyDescent="0.2">
      <c r="A372" s="88"/>
      <c r="B372" s="88"/>
      <c r="C372" s="88"/>
      <c r="D372" s="88"/>
      <c r="E372" s="88"/>
      <c r="F372" s="88"/>
      <c r="G372" s="88"/>
      <c r="H372" s="88"/>
      <c r="I372" s="88"/>
      <c r="J372" s="88"/>
    </row>
    <row r="373" spans="1:22" s="12" customFormat="1" x14ac:dyDescent="0.2">
      <c r="A373" s="75" t="s">
        <v>278</v>
      </c>
      <c r="B373" s="625" t="s">
        <v>279</v>
      </c>
      <c r="C373" s="625"/>
      <c r="D373" s="625"/>
      <c r="E373" s="625"/>
      <c r="F373" s="625"/>
      <c r="G373" s="625"/>
      <c r="H373" s="625"/>
      <c r="I373" s="625"/>
      <c r="J373" s="625"/>
    </row>
    <row r="374" spans="1:22" s="12" customFormat="1" ht="15" thickBot="1" x14ac:dyDescent="0.25">
      <c r="A374" s="75"/>
      <c r="B374" s="94"/>
      <c r="C374" s="94"/>
      <c r="D374" s="94"/>
      <c r="E374" s="94"/>
      <c r="F374" s="94"/>
      <c r="G374" s="94"/>
      <c r="H374" s="94"/>
      <c r="I374" s="94"/>
      <c r="J374" s="94"/>
    </row>
    <row r="375" spans="1:22" s="12" customFormat="1" ht="46.5" customHeight="1" thickBot="1" x14ac:dyDescent="0.25">
      <c r="A375" s="689" t="s">
        <v>172</v>
      </c>
      <c r="B375" s="689"/>
      <c r="C375" s="689"/>
      <c r="D375" s="689"/>
      <c r="E375" s="690" t="s">
        <v>19</v>
      </c>
      <c r="F375" s="690"/>
      <c r="G375" s="691"/>
      <c r="H375" s="692" t="s">
        <v>103</v>
      </c>
      <c r="I375" s="690"/>
      <c r="J375" s="690"/>
    </row>
    <row r="376" spans="1:22" s="12" customFormat="1" ht="14.45" customHeight="1" x14ac:dyDescent="0.2">
      <c r="A376" s="681" t="s">
        <v>280</v>
      </c>
      <c r="B376" s="682"/>
      <c r="C376" s="682"/>
      <c r="D376" s="682"/>
      <c r="E376" s="683">
        <f>H382</f>
        <v>41901</v>
      </c>
      <c r="F376" s="491"/>
      <c r="G376" s="684"/>
      <c r="H376" s="685">
        <v>30883</v>
      </c>
      <c r="I376" s="685"/>
      <c r="J376" s="686"/>
    </row>
    <row r="377" spans="1:22" s="12" customFormat="1" x14ac:dyDescent="0.2">
      <c r="A377" s="287" t="s">
        <v>281</v>
      </c>
      <c r="B377" s="292"/>
      <c r="C377" s="292"/>
      <c r="D377" s="292"/>
      <c r="E377" s="679">
        <v>36261</v>
      </c>
      <c r="F377" s="679"/>
      <c r="G377" s="679"/>
      <c r="H377" s="679">
        <v>29616</v>
      </c>
      <c r="I377" s="679"/>
      <c r="J377" s="680"/>
    </row>
    <row r="378" spans="1:22" s="12" customFormat="1" x14ac:dyDescent="0.2">
      <c r="A378" s="300" t="s">
        <v>282</v>
      </c>
      <c r="B378" s="301"/>
      <c r="C378" s="301"/>
      <c r="D378" s="301"/>
      <c r="E378" s="679"/>
      <c r="F378" s="679"/>
      <c r="G378" s="679"/>
      <c r="H378" s="679"/>
      <c r="I378" s="679"/>
      <c r="J378" s="680"/>
    </row>
    <row r="379" spans="1:22" s="12" customFormat="1" x14ac:dyDescent="0.2">
      <c r="A379" s="300" t="s">
        <v>283</v>
      </c>
      <c r="B379" s="301"/>
      <c r="C379" s="301"/>
      <c r="D379" s="301"/>
      <c r="E379" s="679"/>
      <c r="F379" s="679"/>
      <c r="G379" s="679"/>
      <c r="H379" s="679"/>
      <c r="I379" s="679"/>
      <c r="J379" s="680"/>
    </row>
    <row r="380" spans="1:22" s="12" customFormat="1" x14ac:dyDescent="0.2">
      <c r="A380" s="300" t="s">
        <v>284</v>
      </c>
      <c r="B380" s="301"/>
      <c r="C380" s="301"/>
      <c r="D380" s="301"/>
      <c r="E380" s="678">
        <f>IF(SUM(E377:G379)=0,"",SUM(E377:G379))</f>
        <v>36261</v>
      </c>
      <c r="F380" s="678"/>
      <c r="G380" s="678"/>
      <c r="H380" s="679">
        <v>29616</v>
      </c>
      <c r="I380" s="679"/>
      <c r="J380" s="680"/>
    </row>
    <row r="381" spans="1:22" s="12" customFormat="1" x14ac:dyDescent="0.2">
      <c r="A381" s="300" t="s">
        <v>285</v>
      </c>
      <c r="B381" s="301"/>
      <c r="C381" s="301"/>
      <c r="D381" s="301"/>
      <c r="E381" s="679">
        <v>19684</v>
      </c>
      <c r="F381" s="679"/>
      <c r="G381" s="679"/>
      <c r="H381" s="679">
        <v>18598</v>
      </c>
      <c r="I381" s="679"/>
      <c r="J381" s="680"/>
    </row>
    <row r="382" spans="1:22" s="12" customFormat="1" ht="15" thickBot="1" x14ac:dyDescent="0.25">
      <c r="A382" s="661" t="s">
        <v>286</v>
      </c>
      <c r="B382" s="662"/>
      <c r="C382" s="662"/>
      <c r="D382" s="662"/>
      <c r="E382" s="663">
        <f>IF(E376="",IF(E380="","",IFERROR((IF(E376="",0,E376)+IF(E380="",0,E380)-E381),"")),IF(E380="","",IFERROR((IF(E376="",0,E376)+IF(E380="",0,E380)-E381),"")))</f>
        <v>58478</v>
      </c>
      <c r="F382" s="663"/>
      <c r="G382" s="663"/>
      <c r="H382" s="664">
        <v>41901</v>
      </c>
      <c r="I382" s="664"/>
      <c r="J382" s="665"/>
    </row>
    <row r="383" spans="1:22" s="12" customFormat="1" x14ac:dyDescent="0.2">
      <c r="A383" s="10"/>
      <c r="B383" s="10"/>
      <c r="C383" s="10"/>
      <c r="D383" s="10"/>
      <c r="E383" s="116"/>
      <c r="F383" s="116"/>
      <c r="G383" s="116"/>
      <c r="H383" s="116"/>
      <c r="I383" s="116"/>
      <c r="J383" s="116"/>
    </row>
    <row r="384" spans="1:22" s="12" customFormat="1" x14ac:dyDescent="0.2">
      <c r="A384" s="88"/>
      <c r="B384" s="88"/>
      <c r="C384" s="88"/>
      <c r="D384" s="88"/>
      <c r="E384" s="88"/>
      <c r="F384" s="88"/>
      <c r="G384" s="88"/>
      <c r="H384" s="88"/>
      <c r="I384" s="88"/>
      <c r="J384" s="88"/>
    </row>
    <row r="385" spans="1:22" s="12" customFormat="1" ht="33" customHeight="1" x14ac:dyDescent="0.2">
      <c r="A385" s="10" t="s">
        <v>287</v>
      </c>
      <c r="B385" s="666" t="s">
        <v>288</v>
      </c>
      <c r="C385" s="359"/>
      <c r="D385" s="359"/>
      <c r="E385" s="359"/>
      <c r="F385" s="359"/>
      <c r="G385" s="359"/>
      <c r="H385" s="359"/>
      <c r="I385" s="359"/>
      <c r="J385" s="359"/>
    </row>
    <row r="386" spans="1:22" s="12" customFormat="1" ht="15" thickBo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22" s="12" customFormat="1" x14ac:dyDescent="0.2">
      <c r="A387" s="667" t="s">
        <v>18</v>
      </c>
      <c r="B387" s="668"/>
      <c r="C387" s="673" t="s">
        <v>289</v>
      </c>
      <c r="D387" s="673" t="s">
        <v>290</v>
      </c>
      <c r="E387" s="673" t="s">
        <v>291</v>
      </c>
      <c r="F387" s="673"/>
      <c r="G387" s="673"/>
      <c r="H387" s="673"/>
      <c r="I387" s="673"/>
      <c r="J387" s="676"/>
    </row>
    <row r="388" spans="1:22" s="12" customFormat="1" x14ac:dyDescent="0.2">
      <c r="A388" s="669"/>
      <c r="B388" s="670"/>
      <c r="C388" s="674"/>
      <c r="D388" s="674"/>
      <c r="E388" s="674" t="s">
        <v>292</v>
      </c>
      <c r="F388" s="674"/>
      <c r="G388" s="674"/>
      <c r="H388" s="674" t="s">
        <v>293</v>
      </c>
      <c r="I388" s="674"/>
      <c r="J388" s="677"/>
    </row>
    <row r="389" spans="1:22" s="12" customFormat="1" x14ac:dyDescent="0.2">
      <c r="A389" s="669"/>
      <c r="B389" s="670"/>
      <c r="C389" s="674"/>
      <c r="D389" s="674"/>
      <c r="E389" s="654" t="s">
        <v>294</v>
      </c>
      <c r="F389" s="654"/>
      <c r="G389" s="654"/>
      <c r="H389" s="654" t="s">
        <v>294</v>
      </c>
      <c r="I389" s="654"/>
      <c r="J389" s="655"/>
    </row>
    <row r="390" spans="1:22" s="12" customFormat="1" ht="33" customHeight="1" thickBot="1" x14ac:dyDescent="0.25">
      <c r="A390" s="671"/>
      <c r="B390" s="672"/>
      <c r="C390" s="675"/>
      <c r="D390" s="675"/>
      <c r="E390" s="656" t="s">
        <v>295</v>
      </c>
      <c r="F390" s="656"/>
      <c r="G390" s="656"/>
      <c r="H390" s="656" t="s">
        <v>295</v>
      </c>
      <c r="I390" s="656"/>
      <c r="J390" s="657"/>
    </row>
    <row r="391" spans="1:22" s="12" customFormat="1" x14ac:dyDescent="0.2">
      <c r="A391" s="658" t="s">
        <v>250</v>
      </c>
      <c r="B391" s="659"/>
      <c r="C391" s="659"/>
      <c r="D391" s="659"/>
      <c r="E391" s="659"/>
      <c r="F391" s="659"/>
      <c r="G391" s="659"/>
      <c r="H391" s="659"/>
      <c r="I391" s="659"/>
      <c r="J391" s="660"/>
    </row>
    <row r="392" spans="1:22" s="12" customFormat="1" x14ac:dyDescent="0.2">
      <c r="A392" s="652" t="s">
        <v>296</v>
      </c>
      <c r="B392" s="653"/>
      <c r="C392" s="634"/>
      <c r="D392" s="637">
        <v>48304</v>
      </c>
      <c r="E392" s="650">
        <v>5119387</v>
      </c>
      <c r="F392" s="650"/>
      <c r="G392" s="650"/>
      <c r="H392" s="650">
        <v>4573203</v>
      </c>
      <c r="I392" s="650"/>
      <c r="J392" s="651"/>
    </row>
    <row r="393" spans="1:22" s="12" customFormat="1" x14ac:dyDescent="0.2">
      <c r="A393" s="652"/>
      <c r="B393" s="653"/>
      <c r="C393" s="634"/>
      <c r="D393" s="637"/>
      <c r="E393" s="645" t="s">
        <v>297</v>
      </c>
      <c r="F393" s="645"/>
      <c r="G393" s="645"/>
      <c r="H393" s="645" t="s">
        <v>297</v>
      </c>
      <c r="I393" s="645"/>
      <c r="J393" s="646"/>
      <c r="V393" s="117"/>
    </row>
    <row r="394" spans="1:22" s="12" customFormat="1" ht="14.25" customHeight="1" x14ac:dyDescent="0.2">
      <c r="A394" s="652" t="s">
        <v>298</v>
      </c>
      <c r="B394" s="653"/>
      <c r="C394" s="634"/>
      <c r="D394" s="637"/>
      <c r="E394" s="645">
        <v>0</v>
      </c>
      <c r="F394" s="645"/>
      <c r="G394" s="645"/>
      <c r="H394" s="645">
        <v>1124488</v>
      </c>
      <c r="I394" s="645"/>
      <c r="J394" s="646"/>
      <c r="V394" s="117"/>
    </row>
    <row r="395" spans="1:22" s="12" customFormat="1" ht="15" customHeight="1" x14ac:dyDescent="0.2">
      <c r="A395" s="652"/>
      <c r="B395" s="653"/>
      <c r="C395" s="634"/>
      <c r="D395" s="637"/>
      <c r="E395" s="645" t="s">
        <v>297</v>
      </c>
      <c r="F395" s="645"/>
      <c r="G395" s="645"/>
      <c r="H395" s="645" t="s">
        <v>297</v>
      </c>
      <c r="I395" s="645"/>
      <c r="J395" s="646"/>
      <c r="V395" s="117"/>
    </row>
    <row r="396" spans="1:22" s="12" customFormat="1" x14ac:dyDescent="0.2">
      <c r="A396" s="652"/>
      <c r="B396" s="653"/>
      <c r="C396" s="634"/>
      <c r="D396" s="637"/>
      <c r="E396" s="645"/>
      <c r="F396" s="645"/>
      <c r="G396" s="645"/>
      <c r="H396" s="645"/>
      <c r="I396" s="645"/>
      <c r="J396" s="646"/>
      <c r="V396" s="117"/>
    </row>
    <row r="397" spans="1:22" s="12" customFormat="1" x14ac:dyDescent="0.2">
      <c r="A397" s="652"/>
      <c r="B397" s="653"/>
      <c r="C397" s="634"/>
      <c r="D397" s="637"/>
      <c r="E397" s="645"/>
      <c r="F397" s="645"/>
      <c r="G397" s="645"/>
      <c r="H397" s="645"/>
      <c r="I397" s="645"/>
      <c r="J397" s="646"/>
      <c r="V397" s="117"/>
    </row>
    <row r="398" spans="1:22" s="12" customFormat="1" x14ac:dyDescent="0.2">
      <c r="A398" s="647" t="s">
        <v>299</v>
      </c>
      <c r="B398" s="648"/>
      <c r="C398" s="648"/>
      <c r="D398" s="648"/>
      <c r="E398" s="648"/>
      <c r="F398" s="648"/>
      <c r="G398" s="648"/>
      <c r="H398" s="648"/>
      <c r="I398" s="648"/>
      <c r="J398" s="649"/>
      <c r="V398" s="117"/>
    </row>
    <row r="399" spans="1:22" s="12" customFormat="1" x14ac:dyDescent="0.2">
      <c r="A399" s="643" t="s">
        <v>296</v>
      </c>
      <c r="B399" s="644"/>
      <c r="C399" s="634"/>
      <c r="D399" s="637"/>
      <c r="E399" s="650">
        <v>2266049</v>
      </c>
      <c r="F399" s="650"/>
      <c r="G399" s="650"/>
      <c r="H399" s="650">
        <v>3038258</v>
      </c>
      <c r="I399" s="650"/>
      <c r="J399" s="651"/>
      <c r="V399" s="117"/>
    </row>
    <row r="400" spans="1:22" s="12" customFormat="1" x14ac:dyDescent="0.2">
      <c r="A400" s="643"/>
      <c r="B400" s="644"/>
      <c r="C400" s="634"/>
      <c r="D400" s="637"/>
      <c r="E400" s="645" t="s">
        <v>297</v>
      </c>
      <c r="F400" s="645"/>
      <c r="G400" s="645"/>
      <c r="H400" s="645" t="s">
        <v>297</v>
      </c>
      <c r="I400" s="645"/>
      <c r="J400" s="646"/>
    </row>
    <row r="401" spans="1:23" s="12" customFormat="1" x14ac:dyDescent="0.2">
      <c r="A401" s="643" t="s">
        <v>300</v>
      </c>
      <c r="B401" s="644"/>
      <c r="C401" s="634"/>
      <c r="D401" s="637"/>
      <c r="E401" s="650">
        <v>1124488</v>
      </c>
      <c r="F401" s="650"/>
      <c r="G401" s="650"/>
      <c r="H401" s="650">
        <v>1320710</v>
      </c>
      <c r="I401" s="650"/>
      <c r="J401" s="651"/>
      <c r="V401" s="81"/>
    </row>
    <row r="402" spans="1:23" s="12" customFormat="1" x14ac:dyDescent="0.2">
      <c r="A402" s="643"/>
      <c r="B402" s="644"/>
      <c r="C402" s="634"/>
      <c r="D402" s="637"/>
      <c r="E402" s="645" t="s">
        <v>297</v>
      </c>
      <c r="F402" s="645"/>
      <c r="G402" s="645"/>
      <c r="H402" s="645" t="s">
        <v>297</v>
      </c>
      <c r="I402" s="645"/>
      <c r="J402" s="646"/>
    </row>
    <row r="403" spans="1:23" s="12" customFormat="1" x14ac:dyDescent="0.2">
      <c r="A403" s="643"/>
      <c r="B403" s="644"/>
      <c r="C403" s="634"/>
      <c r="D403" s="637"/>
      <c r="E403" s="645"/>
      <c r="F403" s="645"/>
      <c r="G403" s="645"/>
      <c r="H403" s="645"/>
      <c r="I403" s="645"/>
      <c r="J403" s="646"/>
    </row>
    <row r="404" spans="1:23" s="12" customFormat="1" x14ac:dyDescent="0.2">
      <c r="A404" s="643"/>
      <c r="B404" s="644"/>
      <c r="C404" s="634"/>
      <c r="D404" s="637"/>
      <c r="E404" s="645"/>
      <c r="F404" s="645"/>
      <c r="G404" s="645"/>
      <c r="H404" s="645"/>
      <c r="I404" s="645"/>
      <c r="J404" s="646"/>
    </row>
    <row r="405" spans="1:23" s="12" customFormat="1" x14ac:dyDescent="0.2">
      <c r="A405" s="647" t="s">
        <v>243</v>
      </c>
      <c r="B405" s="648"/>
      <c r="C405" s="648"/>
      <c r="D405" s="648"/>
      <c r="E405" s="648"/>
      <c r="F405" s="648"/>
      <c r="G405" s="648"/>
      <c r="H405" s="648"/>
      <c r="I405" s="648"/>
      <c r="J405" s="649"/>
    </row>
    <row r="406" spans="1:23" s="12" customFormat="1" x14ac:dyDescent="0.2">
      <c r="A406" s="643" t="s">
        <v>301</v>
      </c>
      <c r="B406" s="644"/>
      <c r="C406" s="634"/>
      <c r="D406" s="637"/>
      <c r="E406" s="645">
        <v>19038</v>
      </c>
      <c r="F406" s="645"/>
      <c r="G406" s="645"/>
      <c r="H406" s="645"/>
      <c r="I406" s="645"/>
      <c r="J406" s="646"/>
    </row>
    <row r="407" spans="1:23" s="12" customFormat="1" x14ac:dyDescent="0.2">
      <c r="A407" s="643"/>
      <c r="B407" s="644"/>
      <c r="C407" s="634"/>
      <c r="D407" s="637"/>
      <c r="E407" s="645" t="s">
        <v>297</v>
      </c>
      <c r="F407" s="645"/>
      <c r="G407" s="645"/>
      <c r="H407" s="645"/>
      <c r="I407" s="645"/>
      <c r="J407" s="646"/>
    </row>
    <row r="408" spans="1:23" s="12" customFormat="1" x14ac:dyDescent="0.2">
      <c r="A408" s="643"/>
      <c r="B408" s="644"/>
      <c r="C408" s="634"/>
      <c r="D408" s="637"/>
      <c r="E408" s="645"/>
      <c r="F408" s="645"/>
      <c r="G408" s="645"/>
      <c r="H408" s="645"/>
      <c r="I408" s="645"/>
      <c r="J408" s="646"/>
    </row>
    <row r="409" spans="1:23" s="12" customFormat="1" x14ac:dyDescent="0.2">
      <c r="A409" s="643"/>
      <c r="B409" s="644"/>
      <c r="C409" s="634"/>
      <c r="D409" s="637"/>
      <c r="E409" s="645"/>
      <c r="F409" s="645"/>
      <c r="G409" s="645"/>
      <c r="H409" s="645"/>
      <c r="I409" s="645"/>
      <c r="J409" s="646"/>
    </row>
    <row r="410" spans="1:23" s="12" customFormat="1" x14ac:dyDescent="0.2">
      <c r="A410" s="643"/>
      <c r="B410" s="644"/>
      <c r="C410" s="634"/>
      <c r="D410" s="637"/>
      <c r="E410" s="645"/>
      <c r="F410" s="645"/>
      <c r="G410" s="645"/>
      <c r="H410" s="645"/>
      <c r="I410" s="645"/>
      <c r="J410" s="646"/>
    </row>
    <row r="411" spans="1:23" s="12" customFormat="1" ht="24.6" customHeight="1" x14ac:dyDescent="0.2">
      <c r="A411" s="643"/>
      <c r="B411" s="644"/>
      <c r="C411" s="634"/>
      <c r="D411" s="637"/>
      <c r="E411" s="645"/>
      <c r="F411" s="645"/>
      <c r="G411" s="645"/>
      <c r="H411" s="645"/>
      <c r="I411" s="645"/>
      <c r="J411" s="646"/>
    </row>
    <row r="412" spans="1:23" s="12" customFormat="1" x14ac:dyDescent="0.2">
      <c r="A412" s="647" t="s">
        <v>302</v>
      </c>
      <c r="B412" s="648"/>
      <c r="C412" s="648"/>
      <c r="D412" s="648"/>
      <c r="E412" s="648"/>
      <c r="F412" s="648"/>
      <c r="G412" s="648"/>
      <c r="H412" s="648"/>
      <c r="I412" s="648"/>
      <c r="J412" s="649"/>
    </row>
    <row r="413" spans="1:23" s="12" customFormat="1" x14ac:dyDescent="0.2">
      <c r="A413" s="643" t="s">
        <v>301</v>
      </c>
      <c r="B413" s="644"/>
      <c r="C413" s="634"/>
      <c r="D413" s="637"/>
      <c r="E413" s="645">
        <v>120926</v>
      </c>
      <c r="F413" s="645"/>
      <c r="G413" s="645"/>
      <c r="H413" s="645"/>
      <c r="I413" s="645"/>
      <c r="J413" s="646"/>
      <c r="V413" s="229"/>
      <c r="W413" s="229"/>
    </row>
    <row r="414" spans="1:23" s="12" customFormat="1" x14ac:dyDescent="0.2">
      <c r="A414" s="643"/>
      <c r="B414" s="644"/>
      <c r="C414" s="634"/>
      <c r="D414" s="637"/>
      <c r="E414" s="645" t="s">
        <v>297</v>
      </c>
      <c r="F414" s="645"/>
      <c r="G414" s="645"/>
      <c r="H414" s="645"/>
      <c r="I414" s="645"/>
      <c r="J414" s="646"/>
    </row>
    <row r="415" spans="1:23" s="12" customFormat="1" x14ac:dyDescent="0.2">
      <c r="A415" s="643"/>
      <c r="B415" s="644"/>
      <c r="C415" s="634"/>
      <c r="D415" s="637"/>
      <c r="E415" s="645"/>
      <c r="F415" s="645"/>
      <c r="G415" s="645"/>
      <c r="H415" s="645"/>
      <c r="I415" s="645"/>
      <c r="J415" s="646"/>
    </row>
    <row r="416" spans="1:23" s="12" customFormat="1" x14ac:dyDescent="0.2">
      <c r="A416" s="643"/>
      <c r="B416" s="644"/>
      <c r="C416" s="634"/>
      <c r="D416" s="637"/>
      <c r="E416" s="645"/>
      <c r="F416" s="645"/>
      <c r="G416" s="645"/>
      <c r="H416" s="645"/>
      <c r="I416" s="645"/>
      <c r="J416" s="646"/>
    </row>
    <row r="417" spans="1:22" s="12" customFormat="1" x14ac:dyDescent="0.2">
      <c r="A417" s="643"/>
      <c r="B417" s="644"/>
      <c r="C417" s="634"/>
      <c r="D417" s="637"/>
      <c r="E417" s="645"/>
      <c r="F417" s="645"/>
      <c r="G417" s="645"/>
      <c r="H417" s="645"/>
      <c r="I417" s="645"/>
      <c r="J417" s="646"/>
    </row>
    <row r="418" spans="1:22" s="12" customFormat="1" x14ac:dyDescent="0.2">
      <c r="A418" s="643"/>
      <c r="B418" s="644"/>
      <c r="C418" s="634"/>
      <c r="D418" s="637"/>
      <c r="E418" s="645"/>
      <c r="F418" s="645"/>
      <c r="G418" s="645"/>
      <c r="H418" s="645"/>
      <c r="I418" s="645"/>
      <c r="J418" s="646"/>
    </row>
    <row r="419" spans="1:22" s="12" customFormat="1" x14ac:dyDescent="0.2">
      <c r="A419" s="647" t="s">
        <v>303</v>
      </c>
      <c r="B419" s="648"/>
      <c r="C419" s="648"/>
      <c r="D419" s="648"/>
      <c r="E419" s="648"/>
      <c r="F419" s="648"/>
      <c r="G419" s="648"/>
      <c r="H419" s="648"/>
      <c r="I419" s="648"/>
      <c r="J419" s="649"/>
    </row>
    <row r="420" spans="1:22" s="12" customFormat="1" x14ac:dyDescent="0.2">
      <c r="A420" s="643"/>
      <c r="B420" s="644"/>
      <c r="C420" s="634"/>
      <c r="D420" s="637"/>
      <c r="E420" s="645"/>
      <c r="F420" s="645"/>
      <c r="G420" s="645"/>
      <c r="H420" s="645"/>
      <c r="I420" s="645"/>
      <c r="J420" s="646"/>
      <c r="V420" s="117"/>
    </row>
    <row r="421" spans="1:22" s="12" customFormat="1" x14ac:dyDescent="0.2">
      <c r="A421" s="643"/>
      <c r="B421" s="644"/>
      <c r="C421" s="634"/>
      <c r="D421" s="637"/>
      <c r="E421" s="645"/>
      <c r="F421" s="645"/>
      <c r="G421" s="645"/>
      <c r="H421" s="645"/>
      <c r="I421" s="645"/>
      <c r="J421" s="646"/>
    </row>
    <row r="422" spans="1:22" s="12" customFormat="1" x14ac:dyDescent="0.2">
      <c r="A422" s="643"/>
      <c r="B422" s="644"/>
      <c r="C422" s="634"/>
      <c r="D422" s="634"/>
      <c r="E422" s="645"/>
      <c r="F422" s="645"/>
      <c r="G422" s="645"/>
      <c r="H422" s="645"/>
      <c r="I422" s="645"/>
      <c r="J422" s="646"/>
    </row>
    <row r="423" spans="1:22" s="12" customFormat="1" x14ac:dyDescent="0.2">
      <c r="A423" s="643"/>
      <c r="B423" s="644"/>
      <c r="C423" s="634"/>
      <c r="D423" s="634"/>
      <c r="E423" s="645"/>
      <c r="F423" s="645"/>
      <c r="G423" s="645"/>
      <c r="H423" s="645"/>
      <c r="I423" s="645"/>
      <c r="J423" s="646"/>
    </row>
    <row r="424" spans="1:22" s="12" customFormat="1" x14ac:dyDescent="0.2">
      <c r="A424" s="633"/>
      <c r="B424" s="634"/>
      <c r="C424" s="634"/>
      <c r="D424" s="637"/>
      <c r="E424" s="639"/>
      <c r="F424" s="639"/>
      <c r="G424" s="639"/>
      <c r="H424" s="639"/>
      <c r="I424" s="639"/>
      <c r="J424" s="640"/>
    </row>
    <row r="425" spans="1:22" s="12" customFormat="1" ht="15" thickBot="1" x14ac:dyDescent="0.25">
      <c r="A425" s="635"/>
      <c r="B425" s="636"/>
      <c r="C425" s="636"/>
      <c r="D425" s="638"/>
      <c r="E425" s="641"/>
      <c r="F425" s="641"/>
      <c r="G425" s="641"/>
      <c r="H425" s="641"/>
      <c r="I425" s="641"/>
      <c r="J425" s="642"/>
    </row>
    <row r="426" spans="1:22" s="12" customFormat="1" x14ac:dyDescent="0.2">
      <c r="A426" s="10"/>
      <c r="B426" s="10"/>
      <c r="C426" s="10"/>
      <c r="D426" s="10"/>
      <c r="E426" s="116"/>
      <c r="F426" s="116"/>
      <c r="G426" s="116"/>
      <c r="H426" s="116"/>
      <c r="I426" s="116"/>
      <c r="J426" s="116"/>
    </row>
    <row r="427" spans="1:22" s="12" customFormat="1" ht="37.5" customHeight="1" thickBot="1" x14ac:dyDescent="0.25">
      <c r="A427" s="75" t="s">
        <v>304</v>
      </c>
      <c r="B427" s="625" t="s">
        <v>305</v>
      </c>
      <c r="C427" s="625"/>
      <c r="D427" s="625"/>
      <c r="E427" s="625"/>
      <c r="F427" s="625"/>
      <c r="G427" s="625"/>
      <c r="H427" s="625"/>
      <c r="I427" s="625"/>
      <c r="J427" s="625"/>
    </row>
    <row r="428" spans="1:22" s="12" customFormat="1" ht="45.6" customHeight="1" thickTop="1" x14ac:dyDescent="0.2">
      <c r="A428" s="618" t="s">
        <v>306</v>
      </c>
      <c r="B428" s="626"/>
      <c r="C428" s="626"/>
      <c r="D428" s="626"/>
      <c r="E428" s="622" t="s">
        <v>19</v>
      </c>
      <c r="F428" s="623"/>
      <c r="G428" s="623"/>
      <c r="H428" s="628" t="s">
        <v>103</v>
      </c>
      <c r="I428" s="623"/>
      <c r="J428" s="624"/>
    </row>
    <row r="429" spans="1:22" s="12" customFormat="1" ht="19.149999999999999" customHeight="1" x14ac:dyDescent="0.2">
      <c r="A429" s="627"/>
      <c r="B429" s="307"/>
      <c r="C429" s="307"/>
      <c r="D429" s="307"/>
      <c r="E429" s="629" t="s">
        <v>307</v>
      </c>
      <c r="F429" s="630"/>
      <c r="G429" s="630"/>
      <c r="H429" s="631" t="s">
        <v>307</v>
      </c>
      <c r="I429" s="630"/>
      <c r="J429" s="632"/>
    </row>
    <row r="430" spans="1:22" s="12" customFormat="1" ht="50.25" customHeight="1" thickBot="1" x14ac:dyDescent="0.25">
      <c r="A430" s="627"/>
      <c r="B430" s="307"/>
      <c r="C430" s="307"/>
      <c r="D430" s="307"/>
      <c r="E430" s="118" t="s">
        <v>308</v>
      </c>
      <c r="F430" s="119" t="s">
        <v>309</v>
      </c>
      <c r="G430" s="119" t="s">
        <v>310</v>
      </c>
      <c r="H430" s="120" t="s">
        <v>308</v>
      </c>
      <c r="I430" s="119" t="s">
        <v>309</v>
      </c>
      <c r="J430" s="121" t="s">
        <v>310</v>
      </c>
    </row>
    <row r="431" spans="1:22" s="12" customFormat="1" ht="15" thickTop="1" x14ac:dyDescent="0.2">
      <c r="A431" s="615" t="s">
        <v>311</v>
      </c>
      <c r="B431" s="421"/>
      <c r="C431" s="421"/>
      <c r="D431" s="421"/>
      <c r="E431" s="122">
        <v>50632</v>
      </c>
      <c r="F431" s="123">
        <v>214205.89</v>
      </c>
      <c r="G431" s="123"/>
      <c r="H431" s="122">
        <v>3329</v>
      </c>
      <c r="I431" s="123">
        <v>2067</v>
      </c>
      <c r="J431" s="124"/>
    </row>
    <row r="432" spans="1:22" s="12" customFormat="1" ht="15" thickBot="1" x14ac:dyDescent="0.25">
      <c r="A432" s="606" t="s">
        <v>312</v>
      </c>
      <c r="B432" s="405"/>
      <c r="C432" s="405"/>
      <c r="D432" s="405"/>
      <c r="E432" s="125">
        <v>1651</v>
      </c>
      <c r="F432" s="126">
        <v>5934</v>
      </c>
      <c r="G432" s="126"/>
      <c r="H432" s="125">
        <v>225</v>
      </c>
      <c r="I432" s="126">
        <v>106</v>
      </c>
      <c r="J432" s="127"/>
    </row>
    <row r="433" spans="1:22" s="12" customFormat="1" ht="15" thickBot="1" x14ac:dyDescent="0.25">
      <c r="A433" s="616" t="s">
        <v>93</v>
      </c>
      <c r="B433" s="617"/>
      <c r="C433" s="617"/>
      <c r="D433" s="617"/>
      <c r="E433" s="128">
        <f t="shared" ref="E433:J433" si="28">IF(SUM(E431:E432)=0,"",SUM(E431:E432))</f>
        <v>52283</v>
      </c>
      <c r="F433" s="129">
        <f t="shared" si="28"/>
        <v>220139.89</v>
      </c>
      <c r="G433" s="129" t="str">
        <f t="shared" si="28"/>
        <v/>
      </c>
      <c r="H433" s="128">
        <f t="shared" ref="H433:I433" si="29">IF(SUM(H431:H432)=0,"",SUM(H431:H432))</f>
        <v>3554</v>
      </c>
      <c r="I433" s="129">
        <f t="shared" si="29"/>
        <v>2173</v>
      </c>
      <c r="J433" s="130" t="str">
        <f t="shared" si="28"/>
        <v/>
      </c>
    </row>
    <row r="434" spans="1:22" s="12" customFormat="1" ht="15" thickTop="1" x14ac:dyDescent="0.2">
      <c r="A434" s="90"/>
      <c r="B434" s="90"/>
      <c r="C434" s="90"/>
      <c r="D434" s="90"/>
      <c r="E434" s="91"/>
      <c r="F434" s="91"/>
      <c r="G434" s="91"/>
      <c r="H434" s="91"/>
      <c r="I434" s="92"/>
      <c r="J434" s="92"/>
    </row>
    <row r="435" spans="1:22" s="12" customFormat="1" x14ac:dyDescent="0.2">
      <c r="A435" s="594"/>
      <c r="B435" s="594"/>
      <c r="C435" s="594"/>
      <c r="D435" s="594"/>
      <c r="E435" s="594"/>
      <c r="F435" s="594"/>
      <c r="G435" s="594"/>
      <c r="H435" s="594"/>
      <c r="I435" s="594"/>
      <c r="J435" s="594"/>
    </row>
    <row r="436" spans="1:22" s="12" customFormat="1" ht="27.75" customHeight="1" thickBot="1" x14ac:dyDescent="0.25">
      <c r="A436" s="114" t="s">
        <v>313</v>
      </c>
      <c r="B436" s="391" t="s">
        <v>314</v>
      </c>
      <c r="C436" s="391"/>
      <c r="D436" s="391"/>
      <c r="E436" s="391"/>
      <c r="F436" s="391"/>
      <c r="G436" s="391"/>
      <c r="H436" s="391"/>
      <c r="I436" s="391"/>
      <c r="J436" s="391"/>
    </row>
    <row r="437" spans="1:22" s="12" customFormat="1" ht="49.5" customHeight="1" thickTop="1" x14ac:dyDescent="0.2">
      <c r="A437" s="618" t="s">
        <v>172</v>
      </c>
      <c r="B437" s="619"/>
      <c r="C437" s="619"/>
      <c r="D437" s="619"/>
      <c r="E437" s="622" t="s">
        <v>292</v>
      </c>
      <c r="F437" s="623"/>
      <c r="G437" s="623"/>
      <c r="H437" s="622" t="s">
        <v>293</v>
      </c>
      <c r="I437" s="623"/>
      <c r="J437" s="624"/>
    </row>
    <row r="438" spans="1:22" s="12" customFormat="1" ht="29.25" thickBot="1" x14ac:dyDescent="0.25">
      <c r="A438" s="620"/>
      <c r="B438" s="621"/>
      <c r="C438" s="621"/>
      <c r="D438" s="621"/>
      <c r="E438" s="131" t="s">
        <v>315</v>
      </c>
      <c r="F438" s="132" t="s">
        <v>316</v>
      </c>
      <c r="G438" s="132" t="s">
        <v>317</v>
      </c>
      <c r="H438" s="131" t="s">
        <v>315</v>
      </c>
      <c r="I438" s="132" t="s">
        <v>316</v>
      </c>
      <c r="J438" s="133" t="s">
        <v>317</v>
      </c>
    </row>
    <row r="439" spans="1:22" s="12" customFormat="1" ht="29.65" customHeight="1" thickTop="1" x14ac:dyDescent="0.2">
      <c r="A439" s="566" t="s">
        <v>318</v>
      </c>
      <c r="B439" s="613"/>
      <c r="C439" s="613"/>
      <c r="D439" s="613"/>
      <c r="E439" s="122">
        <v>1238275</v>
      </c>
      <c r="F439" s="134" t="s">
        <v>319</v>
      </c>
      <c r="G439" s="134" t="s">
        <v>319</v>
      </c>
      <c r="H439" s="122">
        <v>3549091</v>
      </c>
      <c r="I439" s="135" t="s">
        <v>319</v>
      </c>
      <c r="J439" s="136" t="s">
        <v>319</v>
      </c>
    </row>
    <row r="440" spans="1:22" s="12" customFormat="1" x14ac:dyDescent="0.2">
      <c r="A440" s="605" t="s">
        <v>320</v>
      </c>
      <c r="B440" s="413"/>
      <c r="C440" s="413"/>
      <c r="D440" s="413"/>
      <c r="E440" s="137" t="s">
        <v>319</v>
      </c>
      <c r="F440" s="138">
        <f>E439*0.21</f>
        <v>260037.75</v>
      </c>
      <c r="G440" s="139">
        <v>21</v>
      </c>
      <c r="H440" s="137" t="s">
        <v>319</v>
      </c>
      <c r="I440" s="138">
        <f>H439*J440/100</f>
        <v>745309.11</v>
      </c>
      <c r="J440" s="140">
        <v>21</v>
      </c>
    </row>
    <row r="441" spans="1:22" s="12" customFormat="1" x14ac:dyDescent="0.2">
      <c r="A441" s="605" t="s">
        <v>321</v>
      </c>
      <c r="B441" s="413">
        <v>39</v>
      </c>
      <c r="C441" s="413">
        <v>9</v>
      </c>
      <c r="D441" s="413">
        <v>23</v>
      </c>
      <c r="E441" s="141">
        <v>1230417</v>
      </c>
      <c r="F441" s="138">
        <f>E441*0.21</f>
        <v>258387.56999999998</v>
      </c>
      <c r="G441" s="139">
        <v>21</v>
      </c>
      <c r="H441" s="141">
        <v>425954</v>
      </c>
      <c r="I441" s="138">
        <f>H441*0.21</f>
        <v>89450.34</v>
      </c>
      <c r="J441" s="140">
        <v>21</v>
      </c>
    </row>
    <row r="442" spans="1:22" s="12" customFormat="1" x14ac:dyDescent="0.2">
      <c r="A442" s="605" t="s">
        <v>322</v>
      </c>
      <c r="B442" s="413"/>
      <c r="C442" s="413"/>
      <c r="D442" s="413"/>
      <c r="E442" s="141">
        <v>-773460.32</v>
      </c>
      <c r="F442" s="138">
        <f>E442*0.21</f>
        <v>-162426.6672</v>
      </c>
      <c r="G442" s="139">
        <v>21</v>
      </c>
      <c r="H442" s="141">
        <v>-304443</v>
      </c>
      <c r="I442" s="138">
        <f>H442*0.21</f>
        <v>-63933.03</v>
      </c>
      <c r="J442" s="140">
        <v>21</v>
      </c>
    </row>
    <row r="443" spans="1:22" s="12" customFormat="1" x14ac:dyDescent="0.2">
      <c r="A443" s="549" t="s">
        <v>323</v>
      </c>
      <c r="B443" s="614"/>
      <c r="C443" s="614"/>
      <c r="D443" s="614"/>
      <c r="E443" s="141"/>
      <c r="F443" s="138"/>
      <c r="G443" s="139">
        <v>21</v>
      </c>
      <c r="H443" s="141"/>
      <c r="I443" s="138"/>
      <c r="J443" s="140">
        <v>21</v>
      </c>
    </row>
    <row r="444" spans="1:22" s="12" customFormat="1" x14ac:dyDescent="0.2">
      <c r="A444" s="605" t="s">
        <v>324</v>
      </c>
      <c r="B444" s="413"/>
      <c r="C444" s="413"/>
      <c r="D444" s="413"/>
      <c r="E444" s="141"/>
      <c r="F444" s="138"/>
      <c r="G444" s="139">
        <v>21</v>
      </c>
      <c r="H444" s="141"/>
      <c r="I444" s="138"/>
      <c r="J444" s="140">
        <v>21</v>
      </c>
    </row>
    <row r="445" spans="1:22" s="12" customFormat="1" x14ac:dyDescent="0.2">
      <c r="A445" s="605" t="s">
        <v>325</v>
      </c>
      <c r="B445" s="413"/>
      <c r="C445" s="413"/>
      <c r="D445" s="413"/>
      <c r="E445" s="141"/>
      <c r="F445" s="138"/>
      <c r="G445" s="139">
        <v>21</v>
      </c>
      <c r="H445" s="141"/>
      <c r="I445" s="138"/>
      <c r="J445" s="140">
        <v>21</v>
      </c>
    </row>
    <row r="446" spans="1:22" s="12" customFormat="1" ht="15" thickBot="1" x14ac:dyDescent="0.25">
      <c r="A446" s="606" t="s">
        <v>182</v>
      </c>
      <c r="B446" s="405"/>
      <c r="C446" s="405"/>
      <c r="D446" s="405"/>
      <c r="E446" s="125"/>
      <c r="F446" s="126"/>
      <c r="G446" s="142">
        <v>21</v>
      </c>
      <c r="H446" s="125"/>
      <c r="I446" s="126"/>
      <c r="J446" s="143">
        <v>21</v>
      </c>
    </row>
    <row r="447" spans="1:22" s="12" customFormat="1" ht="15" thickBot="1" x14ac:dyDescent="0.25">
      <c r="A447" s="607" t="s">
        <v>93</v>
      </c>
      <c r="B447" s="608">
        <v>2595</v>
      </c>
      <c r="C447" s="608">
        <v>597</v>
      </c>
      <c r="D447" s="608">
        <v>23</v>
      </c>
      <c r="E447" s="144">
        <f>E439+E441+E442</f>
        <v>1695231.6800000002</v>
      </c>
      <c r="F447" s="145">
        <f>E447*0.21</f>
        <v>355998.65280000004</v>
      </c>
      <c r="G447" s="146">
        <v>21</v>
      </c>
      <c r="H447" s="144">
        <f>SUM(H441:H446,H439)</f>
        <v>3670602</v>
      </c>
      <c r="I447" s="144">
        <f>H447*0.21</f>
        <v>770826.41999999993</v>
      </c>
      <c r="J447" s="147">
        <v>21</v>
      </c>
      <c r="V447" s="117"/>
    </row>
    <row r="448" spans="1:22" s="12" customFormat="1" x14ac:dyDescent="0.2">
      <c r="A448" s="609" t="s">
        <v>326</v>
      </c>
      <c r="B448" s="610"/>
      <c r="C448" s="610"/>
      <c r="D448" s="610">
        <v>23</v>
      </c>
      <c r="E448" s="148" t="s">
        <v>319</v>
      </c>
      <c r="F448" s="149">
        <v>355999</v>
      </c>
      <c r="G448" s="150">
        <v>21</v>
      </c>
      <c r="H448" s="148" t="s">
        <v>319</v>
      </c>
      <c r="I448" s="149">
        <v>770826</v>
      </c>
      <c r="J448" s="151">
        <v>21</v>
      </c>
    </row>
    <row r="449" spans="1:22" s="12" customFormat="1" ht="15" thickBot="1" x14ac:dyDescent="0.25">
      <c r="A449" s="607" t="s">
        <v>327</v>
      </c>
      <c r="B449" s="608" t="s">
        <v>319</v>
      </c>
      <c r="C449" s="608"/>
      <c r="D449" s="608"/>
      <c r="E449" s="152" t="s">
        <v>319</v>
      </c>
      <c r="F449" s="153">
        <v>-94238</v>
      </c>
      <c r="G449" s="146">
        <v>21</v>
      </c>
      <c r="H449" s="152" t="s">
        <v>319</v>
      </c>
      <c r="I449" s="153">
        <v>-14001</v>
      </c>
      <c r="J449" s="147">
        <v>21</v>
      </c>
    </row>
    <row r="450" spans="1:22" s="12" customFormat="1" ht="15" thickBot="1" x14ac:dyDescent="0.25">
      <c r="A450" s="611" t="s">
        <v>328</v>
      </c>
      <c r="B450" s="612" t="s">
        <v>319</v>
      </c>
      <c r="C450" s="612">
        <v>798</v>
      </c>
      <c r="D450" s="612">
        <v>23</v>
      </c>
      <c r="E450" s="154" t="s">
        <v>319</v>
      </c>
      <c r="F450" s="155">
        <f>SUM(F448:F449)</f>
        <v>261761</v>
      </c>
      <c r="G450" s="156">
        <v>21</v>
      </c>
      <c r="H450" s="154" t="s">
        <v>319</v>
      </c>
      <c r="I450" s="157">
        <f>SUM(I448:I449)</f>
        <v>756825</v>
      </c>
      <c r="J450" s="158">
        <v>21</v>
      </c>
    </row>
    <row r="451" spans="1:22" s="12" customFormat="1" ht="15" thickTop="1" x14ac:dyDescent="0.2">
      <c r="A451" s="159"/>
      <c r="B451" s="159"/>
      <c r="C451" s="159"/>
      <c r="D451" s="159"/>
      <c r="E451" s="160"/>
      <c r="F451" s="161"/>
      <c r="G451" s="15"/>
      <c r="H451" s="160"/>
      <c r="I451" s="161"/>
      <c r="J451" s="92"/>
    </row>
    <row r="452" spans="1:22" s="12" customFormat="1" x14ac:dyDescent="0.2">
      <c r="A452" s="162" t="s">
        <v>329</v>
      </c>
      <c r="B452" s="390" t="s">
        <v>330</v>
      </c>
      <c r="C452" s="390"/>
      <c r="D452" s="390"/>
      <c r="E452" s="390"/>
      <c r="F452" s="390"/>
      <c r="G452" s="390"/>
      <c r="H452" s="390"/>
      <c r="I452" s="390"/>
      <c r="J452" s="390"/>
    </row>
    <row r="453" spans="1:22" s="12" customFormat="1" x14ac:dyDescent="0.2">
      <c r="A453" s="10"/>
      <c r="B453" s="10"/>
      <c r="C453" s="10"/>
      <c r="D453" s="10"/>
      <c r="E453" s="116"/>
      <c r="F453" s="116"/>
      <c r="G453" s="116"/>
      <c r="H453" s="116"/>
      <c r="I453" s="116"/>
      <c r="J453" s="116"/>
    </row>
    <row r="454" spans="1:22" s="12" customFormat="1" x14ac:dyDescent="0.2">
      <c r="A454" s="38" t="s">
        <v>331</v>
      </c>
      <c r="B454" s="391" t="s">
        <v>332</v>
      </c>
      <c r="C454" s="391"/>
      <c r="D454" s="391"/>
      <c r="E454" s="391"/>
      <c r="F454" s="391"/>
      <c r="G454" s="391"/>
      <c r="H454" s="391"/>
      <c r="I454" s="391"/>
      <c r="J454" s="391"/>
    </row>
    <row r="455" spans="1:22" s="12" customFormat="1" ht="15" thickBot="1" x14ac:dyDescent="0.25">
      <c r="A455" s="595"/>
      <c r="B455" s="596"/>
      <c r="C455" s="596"/>
      <c r="D455" s="596"/>
      <c r="E455" s="596"/>
      <c r="F455" s="596"/>
      <c r="G455" s="596"/>
      <c r="H455" s="596"/>
      <c r="I455" s="596"/>
      <c r="J455" s="596"/>
    </row>
    <row r="456" spans="1:22" s="12" customFormat="1" ht="24.6" customHeight="1" x14ac:dyDescent="0.2">
      <c r="A456" s="597" t="s">
        <v>333</v>
      </c>
      <c r="B456" s="598"/>
      <c r="C456" s="601" t="s">
        <v>334</v>
      </c>
      <c r="D456" s="602"/>
      <c r="E456" s="601" t="s">
        <v>335</v>
      </c>
      <c r="F456" s="602"/>
      <c r="G456" s="601" t="s">
        <v>336</v>
      </c>
      <c r="H456" s="603"/>
      <c r="I456" s="601" t="s">
        <v>337</v>
      </c>
      <c r="J456" s="604"/>
    </row>
    <row r="457" spans="1:22" s="12" customFormat="1" ht="15" thickBot="1" x14ac:dyDescent="0.25">
      <c r="A457" s="599"/>
      <c r="B457" s="600"/>
      <c r="C457" s="163" t="s">
        <v>292</v>
      </c>
      <c r="D457" s="132" t="s">
        <v>293</v>
      </c>
      <c r="E457" s="164" t="s">
        <v>292</v>
      </c>
      <c r="F457" s="165" t="s">
        <v>293</v>
      </c>
      <c r="G457" s="166" t="s">
        <v>292</v>
      </c>
      <c r="H457" s="165" t="s">
        <v>293</v>
      </c>
      <c r="I457" s="167" t="s">
        <v>292</v>
      </c>
      <c r="J457" s="221" t="s">
        <v>293</v>
      </c>
    </row>
    <row r="458" spans="1:22" s="12" customFormat="1" ht="15" thickTop="1" x14ac:dyDescent="0.2">
      <c r="A458" s="586" t="s">
        <v>338</v>
      </c>
      <c r="B458" s="587"/>
      <c r="C458" s="168">
        <v>6373712</v>
      </c>
      <c r="D458" s="223">
        <v>5866764</v>
      </c>
      <c r="E458" s="227">
        <v>6365</v>
      </c>
      <c r="F458" s="223">
        <v>53200</v>
      </c>
      <c r="G458" s="227">
        <v>6081</v>
      </c>
      <c r="H458" s="223">
        <v>0</v>
      </c>
      <c r="I458" s="227">
        <v>2884732</v>
      </c>
      <c r="J458" s="223">
        <v>5222503</v>
      </c>
    </row>
    <row r="459" spans="1:22" s="12" customFormat="1" x14ac:dyDescent="0.2">
      <c r="A459" s="588" t="s">
        <v>339</v>
      </c>
      <c r="B459" s="589"/>
      <c r="C459" s="169">
        <v>15402562</v>
      </c>
      <c r="D459" s="224">
        <v>14828096</v>
      </c>
      <c r="E459" s="28">
        <v>232951</v>
      </c>
      <c r="F459" s="224">
        <v>91184</v>
      </c>
      <c r="G459" s="28">
        <v>5109</v>
      </c>
      <c r="H459" s="224">
        <v>0</v>
      </c>
      <c r="I459" s="28">
        <v>246698</v>
      </c>
      <c r="J459" s="224">
        <v>229511</v>
      </c>
      <c r="Q459" s="115"/>
    </row>
    <row r="460" spans="1:22" s="12" customFormat="1" x14ac:dyDescent="0.2">
      <c r="A460" s="588"/>
      <c r="B460" s="589"/>
      <c r="C460" s="169"/>
      <c r="D460" s="224"/>
      <c r="E460" s="28"/>
      <c r="F460" s="224"/>
      <c r="G460" s="28"/>
      <c r="H460" s="224"/>
      <c r="I460" s="28"/>
      <c r="J460" s="224"/>
      <c r="V460" s="117"/>
    </row>
    <row r="461" spans="1:22" s="12" customFormat="1" ht="15" thickBot="1" x14ac:dyDescent="0.25">
      <c r="A461" s="590"/>
      <c r="B461" s="591"/>
      <c r="C461" s="170"/>
      <c r="D461" s="225"/>
      <c r="E461" s="228"/>
      <c r="F461" s="225"/>
      <c r="G461" s="228"/>
      <c r="H461" s="225"/>
      <c r="I461" s="228"/>
      <c r="J461" s="225"/>
    </row>
    <row r="462" spans="1:22" s="12" customFormat="1" ht="15" thickBot="1" x14ac:dyDescent="0.25">
      <c r="A462" s="592" t="s">
        <v>93</v>
      </c>
      <c r="B462" s="593"/>
      <c r="C462" s="222">
        <f t="shared" ref="C462:J462" si="30">IF(SUM(C458:C461)=0,"",SUM(C458:C461))</f>
        <v>21776274</v>
      </c>
      <c r="D462" s="226">
        <f t="shared" si="30"/>
        <v>20694860</v>
      </c>
      <c r="E462" s="216">
        <f t="shared" si="30"/>
        <v>239316</v>
      </c>
      <c r="F462" s="226">
        <f t="shared" si="30"/>
        <v>144384</v>
      </c>
      <c r="G462" s="216">
        <f t="shared" si="30"/>
        <v>11190</v>
      </c>
      <c r="H462" s="226" t="str">
        <f t="shared" si="30"/>
        <v/>
      </c>
      <c r="I462" s="216">
        <f t="shared" si="30"/>
        <v>3131430</v>
      </c>
      <c r="J462" s="226">
        <f t="shared" si="30"/>
        <v>5452014</v>
      </c>
    </row>
    <row r="463" spans="1:22" s="12" customFormat="1" x14ac:dyDescent="0.2">
      <c r="A463" s="594"/>
      <c r="B463" s="594"/>
      <c r="C463" s="594"/>
      <c r="D463" s="594"/>
      <c r="E463" s="594"/>
      <c r="F463" s="594"/>
      <c r="G463" s="594"/>
      <c r="H463" s="594"/>
      <c r="I463" s="594"/>
      <c r="J463" s="594"/>
    </row>
    <row r="464" spans="1:22" s="12" customFormat="1" x14ac:dyDescent="0.2">
      <c r="A464" s="10" t="s">
        <v>340</v>
      </c>
      <c r="B464" s="359" t="s">
        <v>341</v>
      </c>
      <c r="C464" s="359"/>
      <c r="D464" s="359"/>
      <c r="E464" s="359"/>
      <c r="F464" s="359"/>
      <c r="G464" s="359"/>
      <c r="H464" s="359"/>
      <c r="I464" s="359"/>
      <c r="J464" s="359"/>
    </row>
    <row r="465" spans="1:17" s="12" customFormat="1" ht="15" thickBot="1" x14ac:dyDescent="0.25">
      <c r="A465" s="87"/>
      <c r="B465" s="11"/>
      <c r="C465" s="11"/>
      <c r="D465" s="11"/>
      <c r="E465" s="11"/>
      <c r="F465" s="11"/>
      <c r="G465" s="11"/>
      <c r="H465" s="11"/>
      <c r="I465" s="11"/>
      <c r="J465" s="11"/>
    </row>
    <row r="466" spans="1:17" s="12" customFormat="1" ht="31.9" customHeight="1" thickTop="1" x14ac:dyDescent="0.2">
      <c r="A466" s="573" t="s">
        <v>18</v>
      </c>
      <c r="B466" s="574"/>
      <c r="C466" s="574"/>
      <c r="D466" s="171" t="s">
        <v>292</v>
      </c>
      <c r="E466" s="577" t="s">
        <v>293</v>
      </c>
      <c r="F466" s="578"/>
      <c r="G466" s="579" t="s">
        <v>342</v>
      </c>
      <c r="H466" s="580"/>
      <c r="I466" s="580"/>
      <c r="J466" s="581"/>
    </row>
    <row r="467" spans="1:17" s="12" customFormat="1" ht="31.15" customHeight="1" thickBot="1" x14ac:dyDescent="0.25">
      <c r="A467" s="575"/>
      <c r="B467" s="576"/>
      <c r="C467" s="576"/>
      <c r="D467" s="172" t="s">
        <v>343</v>
      </c>
      <c r="E467" s="173" t="s">
        <v>343</v>
      </c>
      <c r="F467" s="174" t="s">
        <v>344</v>
      </c>
      <c r="G467" s="582" t="s">
        <v>292</v>
      </c>
      <c r="H467" s="583"/>
      <c r="I467" s="584" t="s">
        <v>293</v>
      </c>
      <c r="J467" s="585"/>
    </row>
    <row r="468" spans="1:17" s="12" customFormat="1" ht="31.15" customHeight="1" thickTop="1" x14ac:dyDescent="0.2">
      <c r="A468" s="566" t="s">
        <v>345</v>
      </c>
      <c r="B468" s="567"/>
      <c r="C468" s="568"/>
      <c r="D468" s="175">
        <v>18002</v>
      </c>
      <c r="E468" s="175">
        <v>15657</v>
      </c>
      <c r="F468" s="175">
        <v>20627</v>
      </c>
      <c r="G468" s="569">
        <f>D468-E468</f>
        <v>2345</v>
      </c>
      <c r="H468" s="570"/>
      <c r="I468" s="569">
        <v>-4970</v>
      </c>
      <c r="J468" s="571"/>
    </row>
    <row r="469" spans="1:17" s="12" customFormat="1" ht="15" thickBot="1" x14ac:dyDescent="0.25">
      <c r="A469" s="549" t="s">
        <v>346</v>
      </c>
      <c r="B469" s="550"/>
      <c r="C469" s="572"/>
      <c r="D469" s="176">
        <f>1833685-50001</f>
        <v>1783684</v>
      </c>
      <c r="E469" s="176">
        <v>1535947</v>
      </c>
      <c r="F469" s="176">
        <v>1175216</v>
      </c>
      <c r="G469" s="551">
        <f>D469-E469</f>
        <v>247737</v>
      </c>
      <c r="H469" s="552"/>
      <c r="I469" s="551">
        <v>360731</v>
      </c>
      <c r="J469" s="553"/>
    </row>
    <row r="470" spans="1:17" s="12" customFormat="1" ht="15" thickBot="1" x14ac:dyDescent="0.25">
      <c r="A470" s="554" t="s">
        <v>93</v>
      </c>
      <c r="B470" s="555"/>
      <c r="C470" s="556"/>
      <c r="D470" s="177">
        <f>IF(SUM(D468:D469)=0,"",SUM(D468:D469))</f>
        <v>1801686</v>
      </c>
      <c r="E470" s="177">
        <f>IF(SUM(E468:E469)=0,"",SUM(E468:E469))</f>
        <v>1551604</v>
      </c>
      <c r="F470" s="178">
        <f>IF(SUM(F468:F469)=0,"",SUM(F468:F469))</f>
        <v>1195843</v>
      </c>
      <c r="G470" s="557">
        <f>IF(SUM(G468:H469)=0,"",SUM(G468:H469))</f>
        <v>250082</v>
      </c>
      <c r="H470" s="558">
        <f>IF(SUM(H468:I469)=0,"",SUM(H468:I469))</f>
        <v>355761</v>
      </c>
      <c r="I470" s="557">
        <f>IF(SUM(I468:J469)=0,"",SUM(I468:J469))</f>
        <v>355761</v>
      </c>
      <c r="J470" s="559" t="str">
        <f>IF(SUM(J468:K469)=0,"",SUM(J468:K469))</f>
        <v/>
      </c>
    </row>
    <row r="471" spans="1:17" s="12" customFormat="1" x14ac:dyDescent="0.2">
      <c r="A471" s="560" t="s">
        <v>347</v>
      </c>
      <c r="B471" s="561"/>
      <c r="C471" s="561"/>
      <c r="D471" s="179" t="s">
        <v>319</v>
      </c>
      <c r="E471" s="180" t="s">
        <v>319</v>
      </c>
      <c r="F471" s="181" t="s">
        <v>319</v>
      </c>
      <c r="G471" s="562"/>
      <c r="H471" s="563"/>
      <c r="I471" s="564"/>
      <c r="J471" s="565"/>
    </row>
    <row r="472" spans="1:17" s="12" customFormat="1" x14ac:dyDescent="0.2">
      <c r="A472" s="549" t="s">
        <v>348</v>
      </c>
      <c r="B472" s="550"/>
      <c r="C472" s="550"/>
      <c r="D472" s="182" t="s">
        <v>319</v>
      </c>
      <c r="E472" s="183" t="s">
        <v>319</v>
      </c>
      <c r="F472" s="184" t="s">
        <v>319</v>
      </c>
      <c r="G472" s="551"/>
      <c r="H472" s="552"/>
      <c r="I472" s="290"/>
      <c r="J472" s="553"/>
    </row>
    <row r="473" spans="1:17" s="12" customFormat="1" x14ac:dyDescent="0.2">
      <c r="A473" s="549" t="s">
        <v>349</v>
      </c>
      <c r="B473" s="550"/>
      <c r="C473" s="550"/>
      <c r="D473" s="182" t="s">
        <v>319</v>
      </c>
      <c r="E473" s="183" t="s">
        <v>319</v>
      </c>
      <c r="F473" s="184" t="s">
        <v>319</v>
      </c>
      <c r="G473" s="551"/>
      <c r="H473" s="552"/>
      <c r="I473" s="290"/>
      <c r="J473" s="553"/>
    </row>
    <row r="474" spans="1:17" s="12" customFormat="1" ht="15" thickBot="1" x14ac:dyDescent="0.25">
      <c r="A474" s="537" t="s">
        <v>182</v>
      </c>
      <c r="B474" s="538"/>
      <c r="C474" s="538"/>
      <c r="D474" s="185" t="s">
        <v>319</v>
      </c>
      <c r="E474" s="186" t="s">
        <v>319</v>
      </c>
      <c r="F474" s="187" t="s">
        <v>319</v>
      </c>
      <c r="G474" s="539"/>
      <c r="H474" s="540"/>
      <c r="I474" s="541"/>
      <c r="J474" s="542"/>
    </row>
    <row r="475" spans="1:17" s="12" customFormat="1" ht="46.9" customHeight="1" thickBot="1" x14ac:dyDescent="0.25">
      <c r="A475" s="543" t="s">
        <v>350</v>
      </c>
      <c r="B475" s="544"/>
      <c r="C475" s="544"/>
      <c r="D475" s="188" t="s">
        <v>319</v>
      </c>
      <c r="E475" s="189" t="s">
        <v>319</v>
      </c>
      <c r="F475" s="190" t="s">
        <v>319</v>
      </c>
      <c r="G475" s="545">
        <f>IFERROR((IF((IF(G470="",0,G470)+SUM(G471:H474))=0,"",SUM(IF(G470="",0,G470)+SUM(G471:H474)))),"")</f>
        <v>250082</v>
      </c>
      <c r="H475" s="546">
        <f>IF(IF(H470="",0,H470)-SUM(H471:I474)=0,"",IF(H470="",0,H470)-SUM(H471:I474))</f>
        <v>355761</v>
      </c>
      <c r="I475" s="547">
        <f>IFERROR((IF((IF(I470="",0,I470)+SUM(I471:J474))=0,"",SUM(IF(I470="",0,I470)+SUM(I471:J474)))),"")</f>
        <v>355761</v>
      </c>
      <c r="J475" s="548" t="str">
        <f>IF(IF(J470="",0,J470)-SUM(J471:J474)=0,"",IF(J470="",0,J470)-SUM(J471:J474))</f>
        <v/>
      </c>
    </row>
    <row r="476" spans="1:17" s="12" customFormat="1" ht="15" thickTop="1" x14ac:dyDescent="0.2">
      <c r="A476" s="10"/>
      <c r="B476" s="10"/>
      <c r="C476" s="10"/>
      <c r="D476" s="10"/>
      <c r="E476" s="116"/>
      <c r="F476" s="116"/>
      <c r="G476" s="116"/>
      <c r="H476" s="116"/>
      <c r="I476" s="116"/>
      <c r="J476" s="116"/>
    </row>
    <row r="477" spans="1:17" s="12" customForma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</row>
    <row r="478" spans="1:17" s="12" customFormat="1" ht="28.5" x14ac:dyDescent="0.2">
      <c r="A478" s="38" t="s">
        <v>351</v>
      </c>
      <c r="B478" s="317" t="s">
        <v>352</v>
      </c>
      <c r="C478" s="317"/>
      <c r="D478" s="317"/>
      <c r="E478" s="317"/>
      <c r="F478" s="317"/>
      <c r="G478" s="317"/>
      <c r="H478" s="317"/>
      <c r="I478" s="317"/>
      <c r="J478" s="317"/>
    </row>
    <row r="479" spans="1:17" s="12" customFormat="1" ht="15" thickBot="1" x14ac:dyDescent="0.25">
      <c r="A479" s="10"/>
      <c r="B479" s="10"/>
      <c r="C479" s="10"/>
      <c r="D479" s="10"/>
      <c r="E479" s="116"/>
      <c r="F479" s="116"/>
      <c r="G479" s="116"/>
      <c r="H479" s="116"/>
      <c r="I479" s="116"/>
      <c r="J479" s="116"/>
    </row>
    <row r="480" spans="1:17" s="12" customFormat="1" ht="15" thickBot="1" x14ac:dyDescent="0.25">
      <c r="A480" s="416" t="s">
        <v>18</v>
      </c>
      <c r="B480" s="416"/>
      <c r="C480" s="416"/>
      <c r="D480" s="416"/>
      <c r="E480" s="416" t="s">
        <v>292</v>
      </c>
      <c r="F480" s="416"/>
      <c r="G480" s="416"/>
      <c r="H480" s="533" t="s">
        <v>293</v>
      </c>
      <c r="I480" s="418"/>
      <c r="J480" s="418"/>
      <c r="Q480" s="115"/>
    </row>
    <row r="481" spans="1:17" s="12" customFormat="1" ht="45" customHeight="1" thickTop="1" thickBot="1" x14ac:dyDescent="0.25">
      <c r="A481" s="534" t="s">
        <v>353</v>
      </c>
      <c r="B481" s="534"/>
      <c r="C481" s="534"/>
      <c r="D481" s="534"/>
      <c r="E481" s="535" t="str">
        <f>IF(SUM(E482:G484)=0,"",SUM(E482:G484))</f>
        <v/>
      </c>
      <c r="F481" s="535"/>
      <c r="G481" s="535"/>
      <c r="H481" s="536" t="str">
        <f>IF(SUM(H482:J484)=0,"",SUM(H482:J484))</f>
        <v/>
      </c>
      <c r="I481" s="535"/>
      <c r="J481" s="535"/>
      <c r="Q481" s="115"/>
    </row>
    <row r="482" spans="1:17" s="12" customFormat="1" x14ac:dyDescent="0.2">
      <c r="A482" s="513" t="s">
        <v>354</v>
      </c>
      <c r="B482" s="513"/>
      <c r="C482" s="513"/>
      <c r="D482" s="513"/>
      <c r="E482" s="514"/>
      <c r="F482" s="514"/>
      <c r="G482" s="514"/>
      <c r="H482" s="515">
        <v>0</v>
      </c>
      <c r="I482" s="514"/>
      <c r="J482" s="514"/>
      <c r="Q482" s="115"/>
    </row>
    <row r="483" spans="1:17" s="12" customFormat="1" x14ac:dyDescent="0.2">
      <c r="A483" s="516"/>
      <c r="B483" s="516"/>
      <c r="C483" s="516"/>
      <c r="D483" s="516"/>
      <c r="E483" s="531"/>
      <c r="F483" s="531"/>
      <c r="G483" s="531"/>
      <c r="H483" s="532"/>
      <c r="I483" s="531"/>
      <c r="J483" s="531"/>
      <c r="Q483" s="115"/>
    </row>
    <row r="484" spans="1:17" s="12" customFormat="1" ht="15" thickBot="1" x14ac:dyDescent="0.25">
      <c r="A484" s="507"/>
      <c r="B484" s="507"/>
      <c r="C484" s="507"/>
      <c r="D484" s="507"/>
      <c r="E484" s="527"/>
      <c r="F484" s="527"/>
      <c r="G484" s="527"/>
      <c r="H484" s="528"/>
      <c r="I484" s="527"/>
      <c r="J484" s="527"/>
      <c r="Q484" s="115"/>
    </row>
    <row r="485" spans="1:17" s="12" customFormat="1" ht="31.9" customHeight="1" thickBot="1" x14ac:dyDescent="0.25">
      <c r="A485" s="510" t="s">
        <v>355</v>
      </c>
      <c r="B485" s="510"/>
      <c r="C485" s="510"/>
      <c r="D485" s="510"/>
      <c r="E485" s="529">
        <f>IF(SUM(E486:G488)=0,"",SUM(E486:G488))</f>
        <v>69009</v>
      </c>
      <c r="F485" s="529"/>
      <c r="G485" s="529"/>
      <c r="H485" s="530">
        <f>IF(SUM(H486:J488)=0,"",SUM(H486:J488))</f>
        <v>230921</v>
      </c>
      <c r="I485" s="529"/>
      <c r="J485" s="529"/>
      <c r="Q485" s="115"/>
    </row>
    <row r="486" spans="1:17" s="12" customFormat="1" x14ac:dyDescent="0.2">
      <c r="A486" s="513" t="s">
        <v>356</v>
      </c>
      <c r="B486" s="513"/>
      <c r="C486" s="513"/>
      <c r="D486" s="513"/>
      <c r="E486" s="514">
        <v>61408</v>
      </c>
      <c r="F486" s="514"/>
      <c r="G486" s="514"/>
      <c r="H486" s="514">
        <v>223877</v>
      </c>
      <c r="I486" s="514"/>
      <c r="J486" s="514"/>
      <c r="Q486" s="115"/>
    </row>
    <row r="487" spans="1:17" s="12" customFormat="1" x14ac:dyDescent="0.2">
      <c r="A487" s="504" t="s">
        <v>357</v>
      </c>
      <c r="B487" s="504"/>
      <c r="C487" s="504"/>
      <c r="D487" s="504"/>
      <c r="E487" s="505"/>
      <c r="F487" s="505"/>
      <c r="G487" s="505"/>
      <c r="H487" s="506">
        <v>0</v>
      </c>
      <c r="I487" s="505"/>
      <c r="J487" s="505"/>
      <c r="Q487" s="115"/>
    </row>
    <row r="488" spans="1:17" s="12" customFormat="1" ht="15" thickBot="1" x14ac:dyDescent="0.25">
      <c r="A488" s="504" t="s">
        <v>165</v>
      </c>
      <c r="B488" s="504"/>
      <c r="C488" s="504"/>
      <c r="D488" s="504"/>
      <c r="E488" s="505">
        <v>7601</v>
      </c>
      <c r="F488" s="505"/>
      <c r="G488" s="505"/>
      <c r="H488" s="506">
        <v>7044</v>
      </c>
      <c r="I488" s="505"/>
      <c r="J488" s="505"/>
      <c r="Q488" s="115"/>
    </row>
    <row r="489" spans="1:17" s="12" customFormat="1" ht="15" thickBot="1" x14ac:dyDescent="0.25">
      <c r="A489" s="510" t="s">
        <v>358</v>
      </c>
      <c r="B489" s="510"/>
      <c r="C489" s="510"/>
      <c r="D489" s="510"/>
      <c r="E489" s="511" t="str">
        <f>IF(IF(E492="",0,E492)+E490=0,"",IF(E492="",0,E492)+E490)</f>
        <v/>
      </c>
      <c r="F489" s="511"/>
      <c r="G489" s="511"/>
      <c r="H489" s="512" t="str">
        <f>IF(IF(H492="",0,H492)+H490=0,"",IF(H492="",0,H492)+H490)</f>
        <v/>
      </c>
      <c r="I489" s="511"/>
      <c r="J489" s="511"/>
      <c r="Q489" s="115"/>
    </row>
    <row r="490" spans="1:17" s="12" customFormat="1" ht="15" thickBot="1" x14ac:dyDescent="0.25">
      <c r="A490" s="523" t="s">
        <v>359</v>
      </c>
      <c r="B490" s="523"/>
      <c r="C490" s="523"/>
      <c r="D490" s="523"/>
      <c r="E490" s="508">
        <v>0</v>
      </c>
      <c r="F490" s="508"/>
      <c r="G490" s="508"/>
      <c r="H490" s="509">
        <v>0</v>
      </c>
      <c r="I490" s="508"/>
      <c r="J490" s="508"/>
      <c r="Q490" s="115"/>
    </row>
    <row r="491" spans="1:17" s="12" customFormat="1" ht="27" customHeight="1" thickBot="1" x14ac:dyDescent="0.25">
      <c r="A491" s="524" t="s">
        <v>360</v>
      </c>
      <c r="B491" s="523"/>
      <c r="C491" s="523"/>
      <c r="D491" s="523"/>
      <c r="E491" s="525">
        <v>0</v>
      </c>
      <c r="F491" s="525"/>
      <c r="G491" s="525"/>
      <c r="H491" s="526">
        <v>0</v>
      </c>
      <c r="I491" s="526"/>
      <c r="J491" s="526"/>
      <c r="Q491" s="115"/>
    </row>
    <row r="492" spans="1:17" s="12" customFormat="1" x14ac:dyDescent="0.2">
      <c r="A492" s="519" t="s">
        <v>361</v>
      </c>
      <c r="B492" s="519"/>
      <c r="C492" s="519"/>
      <c r="D492" s="519"/>
      <c r="E492" s="520" t="str">
        <f>IF(SUM(E493:G495)=0,"",SUM(E493:G495))</f>
        <v/>
      </c>
      <c r="F492" s="520"/>
      <c r="G492" s="520"/>
      <c r="H492" s="521" t="str">
        <f>IF(SUM(H493:J495)=0,"",SUM(H493:J495))</f>
        <v/>
      </c>
      <c r="I492" s="522"/>
      <c r="J492" s="522"/>
      <c r="Q492" s="115"/>
    </row>
    <row r="493" spans="1:17" s="12" customFormat="1" x14ac:dyDescent="0.2">
      <c r="A493" s="516"/>
      <c r="B493" s="516"/>
      <c r="C493" s="516"/>
      <c r="D493" s="516"/>
      <c r="E493" s="505"/>
      <c r="F493" s="505"/>
      <c r="G493" s="505"/>
      <c r="H493" s="506"/>
      <c r="I493" s="505"/>
      <c r="J493" s="505"/>
      <c r="Q493" s="115"/>
    </row>
    <row r="494" spans="1:17" s="12" customFormat="1" x14ac:dyDescent="0.2">
      <c r="A494" s="516"/>
      <c r="B494" s="516"/>
      <c r="C494" s="516"/>
      <c r="D494" s="516"/>
      <c r="E494" s="505"/>
      <c r="F494" s="505"/>
      <c r="G494" s="505"/>
      <c r="H494" s="506"/>
      <c r="I494" s="505"/>
      <c r="J494" s="505"/>
      <c r="Q494" s="115"/>
    </row>
    <row r="495" spans="1:17" s="12" customFormat="1" ht="15" thickBot="1" x14ac:dyDescent="0.25">
      <c r="A495" s="507"/>
      <c r="B495" s="507"/>
      <c r="C495" s="507"/>
      <c r="D495" s="507"/>
      <c r="E495" s="517"/>
      <c r="F495" s="517"/>
      <c r="G495" s="517"/>
      <c r="H495" s="518"/>
      <c r="I495" s="517"/>
      <c r="J495" s="517"/>
      <c r="Q495" s="115"/>
    </row>
    <row r="496" spans="1:17" s="12" customFormat="1" ht="29.25" customHeight="1" thickBot="1" x14ac:dyDescent="0.25">
      <c r="A496" s="510" t="s">
        <v>362</v>
      </c>
      <c r="B496" s="510"/>
      <c r="C496" s="510"/>
      <c r="D496" s="510"/>
      <c r="E496" s="511" t="str">
        <f>IF(SUM(E497:G499)=0,"",SUM(E497:G499))</f>
        <v/>
      </c>
      <c r="F496" s="511"/>
      <c r="G496" s="511"/>
      <c r="H496" s="512" t="str">
        <f>IF(SUM(H497:J499)=0,"",SUM(H497:J499))</f>
        <v/>
      </c>
      <c r="I496" s="511"/>
      <c r="J496" s="511"/>
      <c r="Q496" s="115"/>
    </row>
    <row r="497" spans="1:22" s="12" customFormat="1" x14ac:dyDescent="0.2">
      <c r="A497" s="513"/>
      <c r="B497" s="513"/>
      <c r="C497" s="513"/>
      <c r="D497" s="513"/>
      <c r="E497" s="514"/>
      <c r="F497" s="514"/>
      <c r="G497" s="514"/>
      <c r="H497" s="515"/>
      <c r="I497" s="514"/>
      <c r="J497" s="514"/>
      <c r="Q497" s="115"/>
    </row>
    <row r="498" spans="1:22" s="12" customFormat="1" x14ac:dyDescent="0.2">
      <c r="A498" s="504"/>
      <c r="B498" s="504"/>
      <c r="C498" s="504"/>
      <c r="D498" s="504"/>
      <c r="E498" s="505"/>
      <c r="F498" s="505"/>
      <c r="G498" s="505"/>
      <c r="H498" s="506"/>
      <c r="I498" s="505"/>
      <c r="J498" s="505"/>
      <c r="Q498" s="115"/>
    </row>
    <row r="499" spans="1:22" s="12" customFormat="1" ht="15" thickBot="1" x14ac:dyDescent="0.25">
      <c r="A499" s="507"/>
      <c r="B499" s="507"/>
      <c r="C499" s="507"/>
      <c r="D499" s="507"/>
      <c r="E499" s="508"/>
      <c r="F499" s="508"/>
      <c r="G499" s="508"/>
      <c r="H499" s="509"/>
      <c r="I499" s="508"/>
      <c r="J499" s="508"/>
      <c r="Q499" s="115"/>
    </row>
    <row r="500" spans="1:22" s="12" customFormat="1" x14ac:dyDescent="0.2">
      <c r="A500" s="88"/>
      <c r="B500" s="88"/>
      <c r="C500" s="88"/>
      <c r="D500" s="88"/>
      <c r="E500" s="116"/>
      <c r="F500" s="116"/>
      <c r="G500" s="116"/>
      <c r="H500" s="116"/>
      <c r="I500" s="116"/>
      <c r="J500" s="116"/>
    </row>
    <row r="501" spans="1:22" s="12" customFormat="1" x14ac:dyDescent="0.2">
      <c r="A501" s="89"/>
      <c r="B501" s="89"/>
      <c r="C501" s="89"/>
      <c r="D501" s="89"/>
      <c r="E501" s="89"/>
      <c r="F501" s="89"/>
      <c r="G501" s="89"/>
      <c r="H501" s="89"/>
      <c r="I501" s="89"/>
      <c r="J501" s="89"/>
    </row>
    <row r="502" spans="1:22" s="12" customFormat="1" ht="28.5" customHeight="1" x14ac:dyDescent="0.2">
      <c r="A502" s="493" t="s">
        <v>363</v>
      </c>
      <c r="B502" s="493" t="s">
        <v>364</v>
      </c>
      <c r="C502" s="493"/>
      <c r="D502" s="493"/>
      <c r="E502" s="493"/>
      <c r="F502" s="493"/>
      <c r="G502" s="493"/>
      <c r="H502" s="493"/>
      <c r="I502" s="493"/>
      <c r="J502" s="493"/>
    </row>
    <row r="503" spans="1:22" s="12" customFormat="1" x14ac:dyDescent="0.2">
      <c r="A503" s="319"/>
      <c r="B503" s="493"/>
      <c r="C503" s="493"/>
      <c r="D503" s="493"/>
      <c r="E503" s="493"/>
      <c r="F503" s="493"/>
      <c r="G503" s="493"/>
      <c r="H503" s="493"/>
      <c r="I503" s="493"/>
      <c r="J503" s="493"/>
    </row>
    <row r="504" spans="1:22" s="12" customFormat="1" ht="15" thickBot="1" x14ac:dyDescent="0.25">
      <c r="A504" s="191"/>
      <c r="B504" s="38"/>
      <c r="C504" s="38"/>
      <c r="D504" s="38"/>
      <c r="E504" s="38"/>
      <c r="F504" s="38"/>
      <c r="G504" s="38"/>
      <c r="H504" s="38"/>
      <c r="I504" s="38"/>
      <c r="J504" s="38"/>
    </row>
    <row r="505" spans="1:22" s="12" customFormat="1" ht="45.75" customHeight="1" thickBot="1" x14ac:dyDescent="0.25">
      <c r="A505" s="494" t="s">
        <v>18</v>
      </c>
      <c r="B505" s="495"/>
      <c r="C505" s="495"/>
      <c r="D505" s="495"/>
      <c r="E505" s="495" t="s">
        <v>19</v>
      </c>
      <c r="F505" s="495"/>
      <c r="G505" s="496"/>
      <c r="H505" s="494" t="s">
        <v>103</v>
      </c>
      <c r="I505" s="495"/>
      <c r="J505" s="497"/>
    </row>
    <row r="506" spans="1:22" s="12" customFormat="1" ht="34.5" customHeight="1" thickTop="1" thickBot="1" x14ac:dyDescent="0.25">
      <c r="A506" s="498" t="s">
        <v>365</v>
      </c>
      <c r="B506" s="499"/>
      <c r="C506" s="499"/>
      <c r="D506" s="499"/>
      <c r="E506" s="500">
        <f>IF(IF(E507="",0,E507)+IF(E512="",0,E512)=0,"",IF(E507="",0,E507)+IF(E512="",0,E512))</f>
        <v>3608196</v>
      </c>
      <c r="F506" s="500"/>
      <c r="G506" s="501"/>
      <c r="H506" s="502">
        <f>IF(IF(H507="",0,H507)+IF(H512="",0,H512)=0,"",IF(H507="",0,H507)+IF(H512="",0,H512))</f>
        <v>5085019</v>
      </c>
      <c r="I506" s="500"/>
      <c r="J506" s="503"/>
    </row>
    <row r="507" spans="1:22" s="12" customFormat="1" ht="40.5" customHeight="1" x14ac:dyDescent="0.2">
      <c r="A507" s="486" t="s">
        <v>366</v>
      </c>
      <c r="B507" s="487"/>
      <c r="C507" s="487"/>
      <c r="D507" s="487"/>
      <c r="E507" s="488">
        <f>IF(SUM(E508:G511)=0,"",SUM(E508:G511))</f>
        <v>16400</v>
      </c>
      <c r="F507" s="488"/>
      <c r="G507" s="489"/>
      <c r="H507" s="490">
        <f>IF(SUM(H508:J511)=0,"",SUM(H508:J511))</f>
        <v>2500</v>
      </c>
      <c r="I507" s="491"/>
      <c r="J507" s="492"/>
    </row>
    <row r="508" spans="1:22" s="12" customFormat="1" ht="28.5" customHeight="1" x14ac:dyDescent="0.2">
      <c r="A508" s="455" t="s">
        <v>367</v>
      </c>
      <c r="B508" s="456"/>
      <c r="C508" s="456"/>
      <c r="D508" s="456"/>
      <c r="E508" s="425">
        <v>16400</v>
      </c>
      <c r="F508" s="425"/>
      <c r="G508" s="426"/>
      <c r="H508" s="425">
        <v>2500</v>
      </c>
      <c r="I508" s="425"/>
      <c r="J508" s="428"/>
    </row>
    <row r="509" spans="1:22" s="12" customFormat="1" x14ac:dyDescent="0.2">
      <c r="A509" s="455" t="s">
        <v>368</v>
      </c>
      <c r="B509" s="456"/>
      <c r="C509" s="456"/>
      <c r="D509" s="456"/>
      <c r="E509" s="425"/>
      <c r="F509" s="425"/>
      <c r="G509" s="426"/>
      <c r="H509" s="485"/>
      <c r="I509" s="425"/>
      <c r="J509" s="428"/>
    </row>
    <row r="510" spans="1:22" s="12" customFormat="1" x14ac:dyDescent="0.2">
      <c r="A510" s="455" t="s">
        <v>369</v>
      </c>
      <c r="B510" s="456"/>
      <c r="C510" s="456"/>
      <c r="D510" s="456"/>
      <c r="E510" s="425"/>
      <c r="F510" s="425"/>
      <c r="G510" s="426"/>
      <c r="H510" s="485"/>
      <c r="I510" s="425"/>
      <c r="J510" s="428"/>
    </row>
    <row r="511" spans="1:22" s="12" customFormat="1" ht="15" thickBot="1" x14ac:dyDescent="0.25">
      <c r="A511" s="478" t="s">
        <v>370</v>
      </c>
      <c r="B511" s="479"/>
      <c r="C511" s="479"/>
      <c r="D511" s="479"/>
      <c r="E511" s="480"/>
      <c r="F511" s="480"/>
      <c r="G511" s="481"/>
      <c r="H511" s="482"/>
      <c r="I511" s="480"/>
      <c r="J511" s="483"/>
    </row>
    <row r="512" spans="1:22" s="12" customFormat="1" ht="50.25" customHeight="1" thickBot="1" x14ac:dyDescent="0.25">
      <c r="A512" s="468" t="s">
        <v>371</v>
      </c>
      <c r="B512" s="469">
        <v>7642</v>
      </c>
      <c r="C512" s="469"/>
      <c r="D512" s="469"/>
      <c r="E512" s="458">
        <f>SUM(E513:G516)</f>
        <v>3591796</v>
      </c>
      <c r="F512" s="484"/>
      <c r="G512" s="484"/>
      <c r="H512" s="459">
        <f>SUM(H513:J516)</f>
        <v>5082519</v>
      </c>
      <c r="I512" s="457"/>
      <c r="J512" s="460"/>
      <c r="V512" s="81"/>
    </row>
    <row r="513" spans="1:17" s="12" customFormat="1" x14ac:dyDescent="0.2">
      <c r="A513" s="473" t="s">
        <v>372</v>
      </c>
      <c r="B513" s="474"/>
      <c r="C513" s="474"/>
      <c r="D513" s="474"/>
      <c r="E513" s="475">
        <v>2039857</v>
      </c>
      <c r="F513" s="475"/>
      <c r="G513" s="476"/>
      <c r="H513" s="475">
        <v>3827490</v>
      </c>
      <c r="I513" s="475"/>
      <c r="J513" s="477"/>
      <c r="Q513" s="115"/>
    </row>
    <row r="514" spans="1:17" s="12" customFormat="1" x14ac:dyDescent="0.2">
      <c r="A514" s="424" t="s">
        <v>373</v>
      </c>
      <c r="B514" s="321"/>
      <c r="C514" s="321"/>
      <c r="D514" s="321"/>
      <c r="E514" s="425">
        <v>280168</v>
      </c>
      <c r="F514" s="425"/>
      <c r="G514" s="426"/>
      <c r="H514" s="425">
        <v>274072</v>
      </c>
      <c r="I514" s="425"/>
      <c r="J514" s="428"/>
      <c r="Q514" s="115"/>
    </row>
    <row r="515" spans="1:17" s="12" customFormat="1" ht="14.1" customHeight="1" x14ac:dyDescent="0.2">
      <c r="A515" s="470" t="s">
        <v>374</v>
      </c>
      <c r="B515" s="471"/>
      <c r="C515" s="471"/>
      <c r="D515" s="472"/>
      <c r="E515" s="425">
        <v>454777</v>
      </c>
      <c r="F515" s="425"/>
      <c r="G515" s="426"/>
      <c r="H515" s="425">
        <v>403836</v>
      </c>
      <c r="I515" s="425"/>
      <c r="J515" s="428"/>
      <c r="Q515" s="115"/>
    </row>
    <row r="516" spans="1:17" s="12" customFormat="1" ht="15" thickBot="1" x14ac:dyDescent="0.25">
      <c r="A516" s="424" t="s">
        <v>375</v>
      </c>
      <c r="B516" s="321"/>
      <c r="C516" s="321"/>
      <c r="D516" s="321"/>
      <c r="E516" s="425">
        <v>816994</v>
      </c>
      <c r="F516" s="425"/>
      <c r="G516" s="426"/>
      <c r="H516" s="425">
        <v>577121</v>
      </c>
      <c r="I516" s="425"/>
      <c r="J516" s="428"/>
      <c r="Q516" s="115"/>
    </row>
    <row r="517" spans="1:17" s="12" customFormat="1" ht="28.5" customHeight="1" thickBot="1" x14ac:dyDescent="0.25">
      <c r="A517" s="468" t="s">
        <v>376</v>
      </c>
      <c r="B517" s="469"/>
      <c r="C517" s="469"/>
      <c r="D517" s="469"/>
      <c r="E517" s="457">
        <f>IF(SUM(E518:G520)=0,"",SUM(E518:G520))</f>
        <v>5869289</v>
      </c>
      <c r="F517" s="457"/>
      <c r="G517" s="458"/>
      <c r="H517" s="459">
        <f>IF(SUM(H518:J520)=0,"",SUM(H518:J520))</f>
        <v>5206808</v>
      </c>
      <c r="I517" s="457"/>
      <c r="J517" s="460"/>
      <c r="Q517" s="115"/>
    </row>
    <row r="518" spans="1:17" s="12" customFormat="1" x14ac:dyDescent="0.2">
      <c r="A518" s="424" t="s">
        <v>377</v>
      </c>
      <c r="B518" s="321"/>
      <c r="C518" s="321"/>
      <c r="D518" s="321"/>
      <c r="E518" s="425">
        <v>4307407</v>
      </c>
      <c r="F518" s="425"/>
      <c r="G518" s="426"/>
      <c r="H518" s="425">
        <v>3755963</v>
      </c>
      <c r="I518" s="425"/>
      <c r="J518" s="428"/>
      <c r="Q518" s="115"/>
    </row>
    <row r="519" spans="1:17" s="12" customFormat="1" x14ac:dyDescent="0.2">
      <c r="A519" s="424" t="s">
        <v>378</v>
      </c>
      <c r="B519" s="321"/>
      <c r="C519" s="321"/>
      <c r="D519" s="321"/>
      <c r="E519" s="425">
        <v>56445</v>
      </c>
      <c r="F519" s="425"/>
      <c r="G519" s="426"/>
      <c r="H519" s="425">
        <v>140200</v>
      </c>
      <c r="I519" s="425"/>
      <c r="J519" s="428"/>
      <c r="Q519" s="115"/>
    </row>
    <row r="520" spans="1:17" s="12" customFormat="1" ht="15" thickBot="1" x14ac:dyDescent="0.25">
      <c r="A520" s="424" t="s">
        <v>379</v>
      </c>
      <c r="B520" s="321"/>
      <c r="C520" s="321"/>
      <c r="D520" s="321"/>
      <c r="E520" s="425">
        <v>1505437</v>
      </c>
      <c r="F520" s="425"/>
      <c r="G520" s="426"/>
      <c r="H520" s="425">
        <v>1310645</v>
      </c>
      <c r="I520" s="425"/>
      <c r="J520" s="428"/>
      <c r="Q520" s="115"/>
    </row>
    <row r="521" spans="1:17" s="12" customFormat="1" ht="28.5" customHeight="1" x14ac:dyDescent="0.2">
      <c r="A521" s="461" t="s">
        <v>380</v>
      </c>
      <c r="B521" s="462"/>
      <c r="C521" s="462"/>
      <c r="D521" s="462"/>
      <c r="E521" s="463">
        <f>SUM(E522:G525)</f>
        <v>-307195</v>
      </c>
      <c r="F521" s="463"/>
      <c r="G521" s="464"/>
      <c r="H521" s="465">
        <v>120914</v>
      </c>
      <c r="I521" s="466"/>
      <c r="J521" s="467"/>
      <c r="Q521" s="115"/>
    </row>
    <row r="522" spans="1:17" s="12" customFormat="1" x14ac:dyDescent="0.2">
      <c r="A522" s="441" t="s">
        <v>381</v>
      </c>
      <c r="B522" s="442"/>
      <c r="C522" s="442"/>
      <c r="D522" s="442"/>
      <c r="E522" s="443">
        <v>72227</v>
      </c>
      <c r="F522" s="443"/>
      <c r="G522" s="444"/>
      <c r="H522" s="443">
        <v>120914</v>
      </c>
      <c r="I522" s="443"/>
      <c r="J522" s="446"/>
      <c r="Q522" s="115"/>
    </row>
    <row r="523" spans="1:17" s="12" customFormat="1" x14ac:dyDescent="0.2">
      <c r="A523" s="441" t="s">
        <v>382</v>
      </c>
      <c r="B523" s="442"/>
      <c r="C523" s="442"/>
      <c r="D523" s="442"/>
      <c r="E523" s="443">
        <v>20394</v>
      </c>
      <c r="F523" s="443"/>
      <c r="G523" s="444"/>
      <c r="H523" s="443"/>
      <c r="I523" s="443"/>
      <c r="J523" s="446"/>
      <c r="Q523" s="115"/>
    </row>
    <row r="524" spans="1:17" s="12" customFormat="1" ht="14.1" customHeight="1" x14ac:dyDescent="0.2">
      <c r="A524" s="441" t="s">
        <v>383</v>
      </c>
      <c r="B524" s="442"/>
      <c r="C524" s="442"/>
      <c r="D524" s="442"/>
      <c r="E524" s="443">
        <v>64618</v>
      </c>
      <c r="F524" s="443"/>
      <c r="G524" s="444"/>
      <c r="H524" s="443"/>
      <c r="I524" s="443"/>
      <c r="J524" s="446"/>
      <c r="Q524" s="115"/>
    </row>
    <row r="525" spans="1:17" s="12" customFormat="1" ht="15" thickBot="1" x14ac:dyDescent="0.25">
      <c r="A525" s="441" t="s">
        <v>384</v>
      </c>
      <c r="B525" s="442"/>
      <c r="C525" s="442"/>
      <c r="D525" s="442"/>
      <c r="E525" s="443">
        <v>-464434</v>
      </c>
      <c r="F525" s="443"/>
      <c r="G525" s="444"/>
      <c r="H525" s="443"/>
      <c r="I525" s="443"/>
      <c r="J525" s="446"/>
      <c r="Q525" s="115"/>
    </row>
    <row r="526" spans="1:17" s="12" customFormat="1" ht="15" thickBot="1" x14ac:dyDescent="0.25">
      <c r="A526" s="435" t="s">
        <v>385</v>
      </c>
      <c r="B526" s="436">
        <v>129</v>
      </c>
      <c r="C526" s="436"/>
      <c r="D526" s="436"/>
      <c r="E526" s="457">
        <f>IF(SUM(E527+E529+E530)=0,"",SUM(E527+E529+E530))</f>
        <v>91401</v>
      </c>
      <c r="F526" s="457"/>
      <c r="G526" s="458"/>
      <c r="H526" s="459">
        <f>IF(SUM(H527+H529+H530)=0,"",SUM(H527+H529+H530))</f>
        <v>131422</v>
      </c>
      <c r="I526" s="457"/>
      <c r="J526" s="460"/>
      <c r="Q526" s="115"/>
    </row>
    <row r="527" spans="1:17" s="12" customFormat="1" x14ac:dyDescent="0.2">
      <c r="A527" s="450" t="s">
        <v>386</v>
      </c>
      <c r="B527" s="451"/>
      <c r="C527" s="451"/>
      <c r="D527" s="451"/>
      <c r="E527" s="452">
        <v>12</v>
      </c>
      <c r="F527" s="452"/>
      <c r="G527" s="453"/>
      <c r="H527" s="452">
        <v>59</v>
      </c>
      <c r="I527" s="452"/>
      <c r="J527" s="454"/>
      <c r="Q527" s="115"/>
    </row>
    <row r="528" spans="1:17" s="12" customFormat="1" ht="28.5" customHeight="1" x14ac:dyDescent="0.2">
      <c r="A528" s="455" t="s">
        <v>387</v>
      </c>
      <c r="B528" s="456"/>
      <c r="C528" s="456"/>
      <c r="D528" s="456"/>
      <c r="E528" s="425">
        <v>12</v>
      </c>
      <c r="F528" s="425"/>
      <c r="G528" s="426"/>
      <c r="H528" s="425">
        <v>59</v>
      </c>
      <c r="I528" s="425"/>
      <c r="J528" s="428"/>
      <c r="Q528" s="115"/>
    </row>
    <row r="529" spans="1:17" s="12" customFormat="1" x14ac:dyDescent="0.2">
      <c r="A529" s="424" t="s">
        <v>388</v>
      </c>
      <c r="B529" s="321"/>
      <c r="C529" s="321"/>
      <c r="D529" s="321"/>
      <c r="E529" s="425">
        <v>81982</v>
      </c>
      <c r="F529" s="425"/>
      <c r="G529" s="426"/>
      <c r="H529" s="425">
        <v>117808</v>
      </c>
      <c r="I529" s="425"/>
      <c r="J529" s="428"/>
      <c r="Q529" s="115"/>
    </row>
    <row r="530" spans="1:17" s="12" customFormat="1" ht="30.6" customHeight="1" thickBot="1" x14ac:dyDescent="0.25">
      <c r="A530" s="429" t="s">
        <v>389</v>
      </c>
      <c r="B530" s="430"/>
      <c r="C530" s="430"/>
      <c r="D530" s="430"/>
      <c r="E530" s="431">
        <v>9407</v>
      </c>
      <c r="F530" s="431"/>
      <c r="G530" s="432"/>
      <c r="H530" s="431">
        <v>13555</v>
      </c>
      <c r="I530" s="431"/>
      <c r="J530" s="434"/>
      <c r="Q530" s="115"/>
    </row>
    <row r="531" spans="1:17" s="12" customFormat="1" ht="29.65" customHeight="1" thickBot="1" x14ac:dyDescent="0.25">
      <c r="A531" s="447" t="s">
        <v>389</v>
      </c>
      <c r="B531" s="448">
        <v>129</v>
      </c>
      <c r="C531" s="448"/>
      <c r="D531" s="448"/>
      <c r="E531" s="437" t="str">
        <f>IF(SUM(E532:G534)=0,"",SUM(E532:G534))</f>
        <v/>
      </c>
      <c r="F531" s="437"/>
      <c r="G531" s="438"/>
      <c r="H531" s="449" t="str">
        <f>IF(SUM(H532:J534)=0,"",SUM(H532:J534))</f>
        <v/>
      </c>
      <c r="I531" s="437"/>
      <c r="J531" s="440"/>
    </row>
    <row r="532" spans="1:17" s="12" customFormat="1" x14ac:dyDescent="0.2">
      <c r="A532" s="441"/>
      <c r="B532" s="442"/>
      <c r="C532" s="442"/>
      <c r="D532" s="442"/>
      <c r="E532" s="443"/>
      <c r="F532" s="443"/>
      <c r="G532" s="444"/>
      <c r="H532" s="445"/>
      <c r="I532" s="443"/>
      <c r="J532" s="446"/>
    </row>
    <row r="533" spans="1:17" s="12" customFormat="1" x14ac:dyDescent="0.2">
      <c r="A533" s="424"/>
      <c r="B533" s="321"/>
      <c r="C533" s="321"/>
      <c r="D533" s="321"/>
      <c r="E533" s="425"/>
      <c r="F533" s="425"/>
      <c r="G533" s="426"/>
      <c r="H533" s="427"/>
      <c r="I533" s="425"/>
      <c r="J533" s="428"/>
    </row>
    <row r="534" spans="1:17" s="12" customFormat="1" ht="15" thickBot="1" x14ac:dyDescent="0.25">
      <c r="A534" s="429"/>
      <c r="B534" s="430"/>
      <c r="C534" s="430"/>
      <c r="D534" s="430"/>
      <c r="E534" s="431"/>
      <c r="F534" s="431"/>
      <c r="G534" s="432"/>
      <c r="H534" s="433"/>
      <c r="I534" s="431"/>
      <c r="J534" s="434"/>
    </row>
    <row r="535" spans="1:17" s="12" customFormat="1" ht="30.6" customHeight="1" thickBot="1" x14ac:dyDescent="0.25">
      <c r="A535" s="435" t="s">
        <v>390</v>
      </c>
      <c r="B535" s="436"/>
      <c r="C535" s="436"/>
      <c r="D535" s="436"/>
      <c r="E535" s="437" t="str">
        <f>IF(SUM(E536:G538)=0,"",SUM(E536:G538))</f>
        <v/>
      </c>
      <c r="F535" s="437"/>
      <c r="G535" s="438"/>
      <c r="H535" s="439" t="str">
        <f>IF(SUM(H536:J538)=0,"",SUM(H536:J538))</f>
        <v/>
      </c>
      <c r="I535" s="437"/>
      <c r="J535" s="440"/>
    </row>
    <row r="536" spans="1:17" s="12" customFormat="1" x14ac:dyDescent="0.2">
      <c r="A536" s="441"/>
      <c r="B536" s="442"/>
      <c r="C536" s="442"/>
      <c r="D536" s="442"/>
      <c r="E536" s="443"/>
      <c r="F536" s="443"/>
      <c r="G536" s="444"/>
      <c r="H536" s="445"/>
      <c r="I536" s="443"/>
      <c r="J536" s="446"/>
    </row>
    <row r="537" spans="1:17" s="12" customFormat="1" x14ac:dyDescent="0.2">
      <c r="A537" s="424"/>
      <c r="B537" s="321"/>
      <c r="C537" s="321"/>
      <c r="D537" s="321"/>
      <c r="E537" s="425"/>
      <c r="F537" s="425"/>
      <c r="G537" s="426"/>
      <c r="H537" s="427"/>
      <c r="I537" s="425"/>
      <c r="J537" s="428"/>
    </row>
    <row r="538" spans="1:17" s="12" customFormat="1" ht="15" thickBot="1" x14ac:dyDescent="0.25">
      <c r="A538" s="429"/>
      <c r="B538" s="430"/>
      <c r="C538" s="430"/>
      <c r="D538" s="430"/>
      <c r="E538" s="431"/>
      <c r="F538" s="431"/>
      <c r="G538" s="432"/>
      <c r="H538" s="433"/>
      <c r="I538" s="431"/>
      <c r="J538" s="434"/>
    </row>
    <row r="539" spans="1:17" s="12" customFormat="1" x14ac:dyDescent="0.2">
      <c r="A539" s="192"/>
      <c r="B539" s="192"/>
      <c r="C539" s="192"/>
      <c r="D539" s="192"/>
      <c r="E539" s="92"/>
      <c r="F539" s="92"/>
      <c r="G539" s="92"/>
      <c r="H539" s="92"/>
      <c r="I539" s="92"/>
      <c r="J539" s="92"/>
    </row>
    <row r="540" spans="1:17" s="12" customFormat="1" ht="26.25" customHeight="1" x14ac:dyDescent="0.2">
      <c r="A540" s="10" t="s">
        <v>391</v>
      </c>
      <c r="B540" s="359" t="s">
        <v>392</v>
      </c>
      <c r="C540" s="359"/>
      <c r="D540" s="359"/>
      <c r="E540" s="359"/>
      <c r="F540" s="359"/>
      <c r="G540" s="359"/>
      <c r="H540" s="359"/>
      <c r="I540" s="359"/>
      <c r="J540" s="359"/>
    </row>
    <row r="541" spans="1:17" s="12" customFormat="1" ht="15" thickBot="1" x14ac:dyDescent="0.25">
      <c r="A541" s="87"/>
      <c r="B541" s="87"/>
      <c r="C541" s="87"/>
      <c r="D541" s="87"/>
      <c r="E541" s="87"/>
      <c r="F541" s="87"/>
      <c r="G541" s="87"/>
      <c r="H541" s="87"/>
      <c r="I541" s="87"/>
      <c r="J541" s="87"/>
    </row>
    <row r="542" spans="1:17" s="12" customFormat="1" ht="43.5" customHeight="1" thickBot="1" x14ac:dyDescent="0.25">
      <c r="A542" s="416" t="s">
        <v>172</v>
      </c>
      <c r="B542" s="416"/>
      <c r="C542" s="416"/>
      <c r="D542" s="417"/>
      <c r="E542" s="418" t="s">
        <v>19</v>
      </c>
      <c r="F542" s="418"/>
      <c r="G542" s="419"/>
      <c r="H542" s="418" t="s">
        <v>103</v>
      </c>
      <c r="I542" s="418"/>
      <c r="J542" s="418"/>
    </row>
    <row r="543" spans="1:17" s="12" customFormat="1" ht="15" thickTop="1" x14ac:dyDescent="0.2">
      <c r="A543" s="420" t="s">
        <v>393</v>
      </c>
      <c r="B543" s="421"/>
      <c r="C543" s="421"/>
      <c r="D543" s="421"/>
      <c r="E543" s="422">
        <v>21776274</v>
      </c>
      <c r="F543" s="422"/>
      <c r="G543" s="423"/>
      <c r="H543" s="422">
        <v>20694860</v>
      </c>
      <c r="I543" s="422"/>
      <c r="J543" s="422"/>
      <c r="Q543" s="115"/>
    </row>
    <row r="544" spans="1:17" s="12" customFormat="1" x14ac:dyDescent="0.2">
      <c r="A544" s="412" t="s">
        <v>394</v>
      </c>
      <c r="B544" s="413">
        <v>13147</v>
      </c>
      <c r="C544" s="413"/>
      <c r="D544" s="413"/>
      <c r="E544" s="414">
        <v>239316</v>
      </c>
      <c r="F544" s="414"/>
      <c r="G544" s="415"/>
      <c r="H544" s="414">
        <v>144384</v>
      </c>
      <c r="I544" s="414"/>
      <c r="J544" s="414"/>
      <c r="Q544" s="115"/>
    </row>
    <row r="545" spans="1:17" s="12" customFormat="1" x14ac:dyDescent="0.2">
      <c r="A545" s="412" t="s">
        <v>395</v>
      </c>
      <c r="B545" s="413"/>
      <c r="C545" s="413"/>
      <c r="D545" s="413"/>
      <c r="E545" s="414">
        <v>11190</v>
      </c>
      <c r="F545" s="414"/>
      <c r="G545" s="415"/>
      <c r="H545" s="414">
        <v>0</v>
      </c>
      <c r="I545" s="414"/>
      <c r="J545" s="414"/>
      <c r="Q545" s="115"/>
    </row>
    <row r="546" spans="1:17" s="12" customFormat="1" x14ac:dyDescent="0.2">
      <c r="A546" s="412" t="s">
        <v>396</v>
      </c>
      <c r="B546" s="413"/>
      <c r="C546" s="413"/>
      <c r="D546" s="413"/>
      <c r="E546" s="414">
        <v>3131430</v>
      </c>
      <c r="F546" s="414"/>
      <c r="G546" s="415"/>
      <c r="H546" s="414">
        <v>5452015</v>
      </c>
      <c r="I546" s="414"/>
      <c r="J546" s="414"/>
      <c r="Q546" s="115"/>
    </row>
    <row r="547" spans="1:17" s="12" customFormat="1" x14ac:dyDescent="0.2">
      <c r="A547" s="412" t="s">
        <v>397</v>
      </c>
      <c r="B547" s="413"/>
      <c r="C547" s="413"/>
      <c r="D547" s="413"/>
      <c r="E547" s="414"/>
      <c r="F547" s="414"/>
      <c r="G547" s="415"/>
      <c r="H547" s="414"/>
      <c r="I547" s="414"/>
      <c r="J547" s="414"/>
      <c r="Q547" s="115"/>
    </row>
    <row r="548" spans="1:17" s="12" customFormat="1" ht="63.6" customHeight="1" thickBot="1" x14ac:dyDescent="0.25">
      <c r="A548" s="404" t="s">
        <v>398</v>
      </c>
      <c r="B548" s="405"/>
      <c r="C548" s="405"/>
      <c r="D548" s="405"/>
      <c r="E548" s="406"/>
      <c r="F548" s="406"/>
      <c r="G548" s="407"/>
      <c r="H548" s="406"/>
      <c r="I548" s="406"/>
      <c r="J548" s="406"/>
    </row>
    <row r="549" spans="1:17" s="12" customFormat="1" ht="15" thickBot="1" x14ac:dyDescent="0.25">
      <c r="A549" s="408" t="s">
        <v>399</v>
      </c>
      <c r="B549" s="408">
        <v>13147</v>
      </c>
      <c r="C549" s="408"/>
      <c r="D549" s="409"/>
      <c r="E549" s="410">
        <f>IF(SUM(E543:G548)=0,"",SUM(E543:G548))</f>
        <v>25158210</v>
      </c>
      <c r="F549" s="410"/>
      <c r="G549" s="411"/>
      <c r="H549" s="410">
        <f>IF(SUM(H543:J548)=0,"",SUM(H543:J548))</f>
        <v>26291259</v>
      </c>
      <c r="I549" s="410"/>
      <c r="J549" s="410"/>
    </row>
    <row r="550" spans="1:17" s="12" customFormat="1" x14ac:dyDescent="0.2">
      <c r="A550" s="84"/>
      <c r="B550" s="84"/>
      <c r="C550" s="84"/>
      <c r="D550" s="84"/>
      <c r="E550" s="84"/>
      <c r="F550" s="84"/>
      <c r="G550" s="84"/>
      <c r="H550" s="84"/>
      <c r="I550" s="84"/>
      <c r="J550" s="84"/>
    </row>
    <row r="551" spans="1:17" s="12" customFormat="1" x14ac:dyDescent="0.2">
      <c r="A551" s="162" t="s">
        <v>400</v>
      </c>
      <c r="B551" s="390" t="s">
        <v>401</v>
      </c>
      <c r="C551" s="390"/>
      <c r="D551" s="390"/>
      <c r="E551" s="390"/>
      <c r="F551" s="390"/>
      <c r="G551" s="390"/>
      <c r="H551" s="390"/>
      <c r="I551" s="390"/>
      <c r="J551" s="390"/>
    </row>
    <row r="552" spans="1:17" s="12" customFormat="1" x14ac:dyDescent="0.2">
      <c r="A552" s="88"/>
      <c r="B552" s="88"/>
      <c r="C552" s="88"/>
      <c r="D552" s="88"/>
      <c r="E552" s="116"/>
      <c r="F552" s="116"/>
      <c r="G552" s="116"/>
      <c r="H552" s="116"/>
      <c r="I552" s="116"/>
      <c r="J552" s="116"/>
    </row>
    <row r="553" spans="1:17" s="12" customFormat="1" x14ac:dyDescent="0.2">
      <c r="A553" s="38" t="s">
        <v>402</v>
      </c>
      <c r="B553" s="391" t="s">
        <v>403</v>
      </c>
      <c r="C553" s="391"/>
      <c r="D553" s="391"/>
      <c r="E553" s="391"/>
      <c r="F553" s="391"/>
      <c r="G553" s="391"/>
      <c r="H553" s="391"/>
      <c r="I553" s="391"/>
      <c r="J553" s="391"/>
    </row>
    <row r="554" spans="1:17" s="12" customFormat="1" ht="15" thickBot="1" x14ac:dyDescent="0.25">
      <c r="A554" s="392"/>
      <c r="B554" s="392"/>
      <c r="C554" s="87"/>
      <c r="D554" s="87"/>
      <c r="E554" s="87"/>
      <c r="F554" s="87"/>
      <c r="G554" s="87"/>
      <c r="H554" s="87"/>
      <c r="I554" s="87"/>
      <c r="J554" s="87"/>
    </row>
    <row r="555" spans="1:17" s="12" customFormat="1" ht="15" thickBot="1" x14ac:dyDescent="0.25">
      <c r="A555" s="393" t="s">
        <v>404</v>
      </c>
      <c r="B555" s="394"/>
      <c r="C555" s="394"/>
      <c r="D555" s="394"/>
      <c r="E555" s="394"/>
      <c r="F555" s="395"/>
      <c r="G555" s="399" t="s">
        <v>19</v>
      </c>
      <c r="H555" s="399"/>
      <c r="I555" s="399"/>
      <c r="J555" s="400"/>
    </row>
    <row r="556" spans="1:17" s="12" customFormat="1" ht="49.5" customHeight="1" thickBot="1" x14ac:dyDescent="0.25">
      <c r="A556" s="396"/>
      <c r="B556" s="397"/>
      <c r="C556" s="397"/>
      <c r="D556" s="397"/>
      <c r="E556" s="397"/>
      <c r="F556" s="398"/>
      <c r="G556" s="401" t="s">
        <v>405</v>
      </c>
      <c r="H556" s="402"/>
      <c r="I556" s="345" t="s">
        <v>406</v>
      </c>
      <c r="J556" s="403"/>
    </row>
    <row r="557" spans="1:17" s="12" customFormat="1" ht="15" thickTop="1" x14ac:dyDescent="0.2">
      <c r="A557" s="383" t="s">
        <v>407</v>
      </c>
      <c r="B557" s="384"/>
      <c r="C557" s="384"/>
      <c r="D557" s="384"/>
      <c r="E557" s="384"/>
      <c r="F557" s="385"/>
      <c r="G557" s="386"/>
      <c r="H557" s="387"/>
      <c r="I557" s="388"/>
      <c r="J557" s="389"/>
    </row>
    <row r="558" spans="1:17" s="12" customFormat="1" x14ac:dyDescent="0.2">
      <c r="A558" s="369" t="s">
        <v>408</v>
      </c>
      <c r="B558" s="370"/>
      <c r="C558" s="370"/>
      <c r="D558" s="370"/>
      <c r="E558" s="370"/>
      <c r="F558" s="371"/>
      <c r="G558" s="372"/>
      <c r="H558" s="373"/>
      <c r="I558" s="374"/>
      <c r="J558" s="375"/>
    </row>
    <row r="559" spans="1:17" s="12" customFormat="1" x14ac:dyDescent="0.2">
      <c r="A559" s="369" t="s">
        <v>409</v>
      </c>
      <c r="B559" s="370"/>
      <c r="C559" s="370"/>
      <c r="D559" s="370"/>
      <c r="E559" s="370"/>
      <c r="F559" s="371"/>
      <c r="G559" s="372"/>
      <c r="H559" s="373"/>
      <c r="I559" s="374"/>
      <c r="J559" s="375"/>
    </row>
    <row r="560" spans="1:17" s="12" customFormat="1" ht="14.25" customHeight="1" x14ac:dyDescent="0.2">
      <c r="A560" s="369" t="s">
        <v>410</v>
      </c>
      <c r="B560" s="370"/>
      <c r="C560" s="370"/>
      <c r="D560" s="370"/>
      <c r="E560" s="370"/>
      <c r="F560" s="371"/>
      <c r="G560" s="372"/>
      <c r="H560" s="373"/>
      <c r="I560" s="374"/>
      <c r="J560" s="375"/>
    </row>
    <row r="561" spans="1:10" s="12" customFormat="1" ht="14.25" customHeight="1" x14ac:dyDescent="0.2">
      <c r="A561" s="369" t="s">
        <v>411</v>
      </c>
      <c r="B561" s="370"/>
      <c r="C561" s="370"/>
      <c r="D561" s="370"/>
      <c r="E561" s="370"/>
      <c r="F561" s="371"/>
      <c r="G561" s="372">
        <f>C586</f>
        <v>12806538.199999999</v>
      </c>
      <c r="H561" s="373"/>
      <c r="I561" s="374"/>
      <c r="J561" s="375"/>
    </row>
    <row r="562" spans="1:10" s="12" customFormat="1" ht="15" thickBot="1" x14ac:dyDescent="0.25">
      <c r="A562" s="376" t="s">
        <v>412</v>
      </c>
      <c r="B562" s="377"/>
      <c r="C562" s="377"/>
      <c r="D562" s="377"/>
      <c r="E562" s="377"/>
      <c r="F562" s="378"/>
      <c r="G562" s="379"/>
      <c r="H562" s="380"/>
      <c r="I562" s="381"/>
      <c r="J562" s="382"/>
    </row>
    <row r="563" spans="1:10" s="12" customFormat="1" ht="62.25" customHeight="1" thickTop="1" x14ac:dyDescent="0.2">
      <c r="A563" s="363" t="s">
        <v>413</v>
      </c>
      <c r="B563" s="364"/>
      <c r="C563" s="364"/>
      <c r="D563" s="364"/>
      <c r="E563" s="364"/>
      <c r="F563" s="364"/>
      <c r="G563" s="364"/>
      <c r="H563" s="364"/>
      <c r="I563" s="364"/>
      <c r="J563" s="365"/>
    </row>
    <row r="564" spans="1:10" s="12" customFormat="1" ht="15" x14ac:dyDescent="0.25">
      <c r="A564" s="366" t="s">
        <v>414</v>
      </c>
      <c r="B564" s="367"/>
      <c r="C564" s="368" t="s">
        <v>415</v>
      </c>
      <c r="D564" s="368"/>
      <c r="E564" s="367" t="s">
        <v>416</v>
      </c>
      <c r="F564" s="367"/>
      <c r="G564" s="367" t="s">
        <v>417</v>
      </c>
      <c r="H564" s="367"/>
      <c r="I564" s="94"/>
      <c r="J564" s="193"/>
    </row>
    <row r="565" spans="1:10" s="12" customFormat="1" ht="15" x14ac:dyDescent="0.25">
      <c r="A565" s="360" t="s">
        <v>296</v>
      </c>
      <c r="B565" s="361"/>
      <c r="C565" s="362">
        <v>1596127</v>
      </c>
      <c r="D565" s="362"/>
      <c r="E565" s="361" t="s">
        <v>418</v>
      </c>
      <c r="F565" s="361"/>
      <c r="G565" s="361" t="s">
        <v>419</v>
      </c>
      <c r="H565" s="361"/>
      <c r="I565" s="94"/>
      <c r="J565" s="193"/>
    </row>
    <row r="566" spans="1:10" s="12" customFormat="1" ht="15" x14ac:dyDescent="0.25">
      <c r="A566" s="360" t="s">
        <v>296</v>
      </c>
      <c r="B566" s="361"/>
      <c r="C566" s="362">
        <v>288000</v>
      </c>
      <c r="D566" s="362"/>
      <c r="E566" s="361" t="s">
        <v>420</v>
      </c>
      <c r="F566" s="361"/>
      <c r="G566" s="361" t="s">
        <v>421</v>
      </c>
      <c r="H566" s="361"/>
      <c r="I566" s="94"/>
      <c r="J566" s="193"/>
    </row>
    <row r="567" spans="1:10" s="12" customFormat="1" ht="15" x14ac:dyDescent="0.25">
      <c r="A567" s="360" t="s">
        <v>422</v>
      </c>
      <c r="B567" s="361"/>
      <c r="C567" s="362">
        <v>243000</v>
      </c>
      <c r="D567" s="362"/>
      <c r="E567" s="361" t="s">
        <v>423</v>
      </c>
      <c r="F567" s="361"/>
      <c r="G567" s="361" t="s">
        <v>424</v>
      </c>
      <c r="H567" s="361"/>
      <c r="I567" s="94"/>
      <c r="J567" s="193"/>
    </row>
    <row r="568" spans="1:10" s="12" customFormat="1" ht="15" x14ac:dyDescent="0.25">
      <c r="A568" s="360" t="s">
        <v>422</v>
      </c>
      <c r="B568" s="361"/>
      <c r="C568" s="362">
        <v>377000</v>
      </c>
      <c r="D568" s="362"/>
      <c r="E568" s="361" t="s">
        <v>425</v>
      </c>
      <c r="F568" s="361"/>
      <c r="G568" s="361" t="s">
        <v>426</v>
      </c>
      <c r="H568" s="361"/>
      <c r="I568" s="94"/>
      <c r="J568" s="193"/>
    </row>
    <row r="569" spans="1:10" s="12" customFormat="1" ht="15" x14ac:dyDescent="0.25">
      <c r="A569" s="360" t="s">
        <v>422</v>
      </c>
      <c r="B569" s="361"/>
      <c r="C569" s="362">
        <v>153744.20000000001</v>
      </c>
      <c r="D569" s="362"/>
      <c r="E569" s="361" t="s">
        <v>427</v>
      </c>
      <c r="F569" s="361"/>
      <c r="G569" s="361" t="s">
        <v>428</v>
      </c>
      <c r="H569" s="361"/>
      <c r="I569" s="94"/>
      <c r="J569" s="193"/>
    </row>
    <row r="570" spans="1:10" s="12" customFormat="1" ht="15" x14ac:dyDescent="0.25">
      <c r="A570" s="360" t="s">
        <v>422</v>
      </c>
      <c r="B570" s="361"/>
      <c r="C570" s="362">
        <v>89443</v>
      </c>
      <c r="D570" s="362"/>
      <c r="E570" s="361" t="s">
        <v>429</v>
      </c>
      <c r="F570" s="361"/>
      <c r="G570" s="361" t="s">
        <v>430</v>
      </c>
      <c r="H570" s="361"/>
      <c r="I570" s="94"/>
      <c r="J570" s="193"/>
    </row>
    <row r="571" spans="1:10" s="12" customFormat="1" ht="15" x14ac:dyDescent="0.25">
      <c r="A571" s="360" t="s">
        <v>422</v>
      </c>
      <c r="B571" s="361"/>
      <c r="C571" s="362">
        <v>119493</v>
      </c>
      <c r="D571" s="362"/>
      <c r="E571" s="361" t="s">
        <v>431</v>
      </c>
      <c r="F571" s="361"/>
      <c r="G571" s="361" t="s">
        <v>432</v>
      </c>
      <c r="H571" s="361"/>
      <c r="I571" s="94"/>
      <c r="J571" s="193"/>
    </row>
    <row r="572" spans="1:10" s="12" customFormat="1" ht="15" x14ac:dyDescent="0.25">
      <c r="A572" s="360" t="s">
        <v>422</v>
      </c>
      <c r="B572" s="361"/>
      <c r="C572" s="362">
        <v>193064</v>
      </c>
      <c r="D572" s="362"/>
      <c r="E572" s="361" t="s">
        <v>433</v>
      </c>
      <c r="F572" s="361"/>
      <c r="G572" s="361" t="s">
        <v>434</v>
      </c>
      <c r="H572" s="361"/>
      <c r="I572" s="94"/>
      <c r="J572" s="193"/>
    </row>
    <row r="573" spans="1:10" s="12" customFormat="1" ht="15" x14ac:dyDescent="0.25">
      <c r="A573" s="360" t="s">
        <v>422</v>
      </c>
      <c r="B573" s="361"/>
      <c r="C573" s="362">
        <v>329000</v>
      </c>
      <c r="D573" s="362"/>
      <c r="E573" s="361" t="s">
        <v>435</v>
      </c>
      <c r="F573" s="361"/>
      <c r="G573" s="361" t="s">
        <v>436</v>
      </c>
      <c r="H573" s="361"/>
      <c r="I573" s="94"/>
      <c r="J573" s="193"/>
    </row>
    <row r="574" spans="1:10" s="12" customFormat="1" ht="15" x14ac:dyDescent="0.25">
      <c r="A574" s="360" t="s">
        <v>296</v>
      </c>
      <c r="B574" s="361"/>
      <c r="C574" s="362">
        <v>305000</v>
      </c>
      <c r="D574" s="362"/>
      <c r="E574" s="361" t="s">
        <v>437</v>
      </c>
      <c r="F574" s="361"/>
      <c r="G574" s="361" t="s">
        <v>438</v>
      </c>
      <c r="H574" s="361"/>
      <c r="I574" s="94"/>
      <c r="J574" s="193"/>
    </row>
    <row r="575" spans="1:10" s="12" customFormat="1" ht="15" x14ac:dyDescent="0.25">
      <c r="A575" s="360" t="s">
        <v>296</v>
      </c>
      <c r="B575" s="361"/>
      <c r="C575" s="362">
        <v>49990</v>
      </c>
      <c r="D575" s="362"/>
      <c r="E575" s="361" t="s">
        <v>439</v>
      </c>
      <c r="F575" s="361"/>
      <c r="G575" s="361" t="s">
        <v>440</v>
      </c>
      <c r="H575" s="361"/>
      <c r="I575" s="94"/>
      <c r="J575" s="193"/>
    </row>
    <row r="576" spans="1:10" s="12" customFormat="1" ht="15" x14ac:dyDescent="0.25">
      <c r="A576" s="360" t="s">
        <v>296</v>
      </c>
      <c r="B576" s="361"/>
      <c r="C576" s="362">
        <v>720000</v>
      </c>
      <c r="D576" s="362"/>
      <c r="E576" s="361" t="s">
        <v>441</v>
      </c>
      <c r="F576" s="361"/>
      <c r="G576" s="361" t="s">
        <v>442</v>
      </c>
      <c r="H576" s="361"/>
      <c r="I576" s="94"/>
      <c r="J576" s="193"/>
    </row>
    <row r="577" spans="1:10" s="12" customFormat="1" ht="15" x14ac:dyDescent="0.25">
      <c r="A577" s="360" t="s">
        <v>296</v>
      </c>
      <c r="B577" s="361"/>
      <c r="C577" s="362">
        <v>888200</v>
      </c>
      <c r="D577" s="362"/>
      <c r="E577" s="361" t="s">
        <v>443</v>
      </c>
      <c r="F577" s="361"/>
      <c r="G577" s="361" t="s">
        <v>444</v>
      </c>
      <c r="H577" s="361"/>
      <c r="I577" s="94"/>
      <c r="J577" s="193"/>
    </row>
    <row r="578" spans="1:10" s="12" customFormat="1" ht="15" x14ac:dyDescent="0.25">
      <c r="A578" s="360" t="s">
        <v>296</v>
      </c>
      <c r="B578" s="361"/>
      <c r="C578" s="362">
        <v>585000</v>
      </c>
      <c r="D578" s="362"/>
      <c r="E578" s="361" t="s">
        <v>445</v>
      </c>
      <c r="F578" s="361"/>
      <c r="G578" s="361" t="s">
        <v>446</v>
      </c>
      <c r="H578" s="361"/>
      <c r="I578" s="94"/>
      <c r="J578" s="193"/>
    </row>
    <row r="579" spans="1:10" s="12" customFormat="1" ht="15" x14ac:dyDescent="0.25">
      <c r="A579" s="360" t="s">
        <v>296</v>
      </c>
      <c r="B579" s="361"/>
      <c r="C579" s="362">
        <v>788600</v>
      </c>
      <c r="D579" s="362"/>
      <c r="E579" s="361" t="s">
        <v>447</v>
      </c>
      <c r="F579" s="361"/>
      <c r="G579" s="361" t="s">
        <v>448</v>
      </c>
      <c r="H579" s="361"/>
      <c r="I579" s="94"/>
      <c r="J579" s="193"/>
    </row>
    <row r="580" spans="1:10" s="12" customFormat="1" ht="15" x14ac:dyDescent="0.25">
      <c r="A580" s="360" t="s">
        <v>296</v>
      </c>
      <c r="B580" s="361"/>
      <c r="C580" s="362">
        <v>500000</v>
      </c>
      <c r="D580" s="362"/>
      <c r="E580" s="361" t="s">
        <v>449</v>
      </c>
      <c r="F580" s="361"/>
      <c r="G580" s="361" t="s">
        <v>450</v>
      </c>
      <c r="H580" s="361"/>
      <c r="I580" s="94"/>
      <c r="J580" s="193"/>
    </row>
    <row r="581" spans="1:10" s="12" customFormat="1" ht="15" x14ac:dyDescent="0.25">
      <c r="A581" s="360" t="s">
        <v>296</v>
      </c>
      <c r="B581" s="361"/>
      <c r="C581" s="362">
        <v>187590</v>
      </c>
      <c r="D581" s="362"/>
      <c r="E581" s="361" t="s">
        <v>451</v>
      </c>
      <c r="F581" s="361"/>
      <c r="G581" s="361" t="s">
        <v>452</v>
      </c>
      <c r="H581" s="361"/>
      <c r="I581" s="94"/>
      <c r="J581" s="193"/>
    </row>
    <row r="582" spans="1:10" s="12" customFormat="1" ht="15" x14ac:dyDescent="0.25">
      <c r="A582" s="360" t="s">
        <v>453</v>
      </c>
      <c r="B582" s="361"/>
      <c r="C582" s="362">
        <v>4000000</v>
      </c>
      <c r="D582" s="362"/>
      <c r="E582" s="361" t="s">
        <v>454</v>
      </c>
      <c r="F582" s="361"/>
      <c r="G582" s="361" t="s">
        <v>455</v>
      </c>
      <c r="H582" s="361"/>
      <c r="I582" s="94"/>
      <c r="J582" s="193"/>
    </row>
    <row r="583" spans="1:10" s="12" customFormat="1" ht="15" x14ac:dyDescent="0.25">
      <c r="A583" s="360" t="s">
        <v>296</v>
      </c>
      <c r="B583" s="361"/>
      <c r="C583" s="362">
        <v>169147</v>
      </c>
      <c r="D583" s="362"/>
      <c r="E583" s="361" t="s">
        <v>456</v>
      </c>
      <c r="F583" s="361"/>
      <c r="G583" s="361" t="s">
        <v>457</v>
      </c>
      <c r="H583" s="361"/>
      <c r="I583" s="94"/>
      <c r="J583" s="193"/>
    </row>
    <row r="584" spans="1:10" s="12" customFormat="1" ht="15" x14ac:dyDescent="0.25">
      <c r="A584" s="360" t="s">
        <v>296</v>
      </c>
      <c r="B584" s="361"/>
      <c r="C584" s="362">
        <v>123640</v>
      </c>
      <c r="D584" s="362"/>
      <c r="E584" s="361" t="s">
        <v>458</v>
      </c>
      <c r="F584" s="361"/>
      <c r="G584" s="361" t="s">
        <v>459</v>
      </c>
      <c r="H584" s="361"/>
      <c r="I584" s="94"/>
      <c r="J584" s="193"/>
    </row>
    <row r="585" spans="1:10" s="12" customFormat="1" ht="15" x14ac:dyDescent="0.25">
      <c r="A585" s="360" t="s">
        <v>296</v>
      </c>
      <c r="B585" s="361"/>
      <c r="C585" s="362">
        <v>1100500</v>
      </c>
      <c r="D585" s="362"/>
      <c r="E585" s="361" t="s">
        <v>460</v>
      </c>
      <c r="F585" s="361"/>
      <c r="G585" s="361" t="s">
        <v>461</v>
      </c>
      <c r="H585" s="361"/>
      <c r="I585" s="94"/>
      <c r="J585" s="193"/>
    </row>
    <row r="586" spans="1:10" s="12" customFormat="1" ht="15.75" thickBot="1" x14ac:dyDescent="0.3">
      <c r="A586" s="354"/>
      <c r="B586" s="355"/>
      <c r="C586" s="356">
        <f>SUM(C565:D585)</f>
        <v>12806538.199999999</v>
      </c>
      <c r="D586" s="356"/>
      <c r="E586" s="194"/>
      <c r="F586" s="195"/>
      <c r="G586" s="194"/>
      <c r="H586" s="196"/>
      <c r="I586" s="197"/>
      <c r="J586" s="198"/>
    </row>
    <row r="587" spans="1:10" s="12" customFormat="1" x14ac:dyDescent="0.2">
      <c r="A587" s="94"/>
      <c r="B587" s="94"/>
      <c r="C587" s="94"/>
      <c r="D587" s="94"/>
      <c r="E587" s="94"/>
      <c r="F587" s="94"/>
      <c r="G587" s="94"/>
      <c r="H587" s="94"/>
      <c r="I587" s="94"/>
      <c r="J587" s="94"/>
    </row>
    <row r="588" spans="1:10" s="12" customFormat="1" ht="20.25" customHeight="1" x14ac:dyDescent="0.2">
      <c r="A588" s="84" t="s">
        <v>462</v>
      </c>
      <c r="B588" s="357" t="s">
        <v>463</v>
      </c>
      <c r="C588" s="357"/>
      <c r="D588" s="357"/>
      <c r="E588" s="357"/>
      <c r="F588" s="357"/>
      <c r="G588" s="357"/>
      <c r="H588" s="357"/>
      <c r="I588" s="357"/>
      <c r="J588" s="357"/>
    </row>
    <row r="589" spans="1:10" s="12" customFormat="1" ht="38.25" customHeight="1" x14ac:dyDescent="0.2">
      <c r="A589" s="358" t="s">
        <v>464</v>
      </c>
      <c r="B589" s="358"/>
      <c r="C589" s="358"/>
      <c r="D589" s="358"/>
      <c r="E589" s="358"/>
      <c r="F589" s="358"/>
      <c r="G589" s="358"/>
      <c r="H589" s="358"/>
      <c r="I589" s="358"/>
      <c r="J589" s="358"/>
    </row>
    <row r="590" spans="1:10" s="12" customFormat="1" x14ac:dyDescent="0.2">
      <c r="A590" s="199" t="s">
        <v>465</v>
      </c>
      <c r="B590" s="286" t="s">
        <v>466</v>
      </c>
      <c r="C590" s="286"/>
      <c r="D590" s="286"/>
      <c r="E590" s="286"/>
      <c r="F590" s="286"/>
      <c r="G590" s="286"/>
      <c r="H590" s="286"/>
      <c r="I590" s="286"/>
      <c r="J590" s="286"/>
    </row>
    <row r="591" spans="1:10" s="12" customFormat="1" ht="19.899999999999999" customHeight="1" x14ac:dyDescent="0.2">
      <c r="A591" s="10" t="s">
        <v>467</v>
      </c>
      <c r="B591" s="359" t="s">
        <v>468</v>
      </c>
      <c r="C591" s="359"/>
      <c r="D591" s="359"/>
      <c r="E591" s="359"/>
      <c r="F591" s="359"/>
      <c r="G591" s="359"/>
      <c r="H591" s="359"/>
      <c r="I591" s="359"/>
      <c r="J591" s="359"/>
    </row>
    <row r="592" spans="1:10" s="12" customFormat="1" ht="21" customHeight="1" thickBo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</row>
    <row r="593" spans="1:10" s="12" customFormat="1" ht="15.75" thickTop="1" thickBot="1" x14ac:dyDescent="0.25">
      <c r="A593" s="334" t="s">
        <v>469</v>
      </c>
      <c r="B593" s="335"/>
      <c r="C593" s="335"/>
      <c r="D593" s="335"/>
      <c r="E593" s="335" t="s">
        <v>470</v>
      </c>
      <c r="F593" s="338"/>
      <c r="G593" s="340" t="s">
        <v>471</v>
      </c>
      <c r="H593" s="341"/>
      <c r="I593" s="341"/>
      <c r="J593" s="342"/>
    </row>
    <row r="594" spans="1:10" s="12" customFormat="1" ht="15" thickBot="1" x14ac:dyDescent="0.25">
      <c r="A594" s="336"/>
      <c r="B594" s="337"/>
      <c r="C594" s="337"/>
      <c r="D594" s="337"/>
      <c r="E594" s="337"/>
      <c r="F594" s="339"/>
      <c r="G594" s="343" t="s">
        <v>217</v>
      </c>
      <c r="H594" s="344"/>
      <c r="I594" s="345" t="s">
        <v>472</v>
      </c>
      <c r="J594" s="346"/>
    </row>
    <row r="595" spans="1:10" s="12" customFormat="1" ht="15" thickTop="1" x14ac:dyDescent="0.2">
      <c r="A595" s="347"/>
      <c r="B595" s="348"/>
      <c r="C595" s="348"/>
      <c r="D595" s="348"/>
      <c r="E595" s="349" t="s">
        <v>473</v>
      </c>
      <c r="F595" s="350"/>
      <c r="G595" s="351"/>
      <c r="H595" s="352"/>
      <c r="I595" s="351"/>
      <c r="J595" s="353"/>
    </row>
    <row r="596" spans="1:10" s="12" customFormat="1" ht="24" customHeight="1" x14ac:dyDescent="0.2">
      <c r="A596" s="320"/>
      <c r="B596" s="321"/>
      <c r="C596" s="321"/>
      <c r="D596" s="321"/>
      <c r="E596" s="322" t="s">
        <v>474</v>
      </c>
      <c r="F596" s="323"/>
      <c r="G596" s="324"/>
      <c r="H596" s="325"/>
      <c r="I596" s="324"/>
      <c r="J596" s="326"/>
    </row>
    <row r="597" spans="1:10" s="12" customFormat="1" ht="27" customHeight="1" x14ac:dyDescent="0.2">
      <c r="A597" s="320"/>
      <c r="B597" s="321"/>
      <c r="C597" s="321"/>
      <c r="D597" s="321"/>
      <c r="E597" s="322" t="s">
        <v>475</v>
      </c>
      <c r="F597" s="323"/>
      <c r="G597" s="324"/>
      <c r="H597" s="325"/>
      <c r="I597" s="324"/>
      <c r="J597" s="326"/>
    </row>
    <row r="598" spans="1:10" s="12" customFormat="1" x14ac:dyDescent="0.2">
      <c r="A598" s="320"/>
      <c r="B598" s="321"/>
      <c r="C598" s="321"/>
      <c r="D598" s="321"/>
      <c r="E598" s="322" t="s">
        <v>476</v>
      </c>
      <c r="F598" s="323"/>
      <c r="G598" s="324"/>
      <c r="H598" s="325"/>
      <c r="I598" s="324"/>
      <c r="J598" s="326"/>
    </row>
    <row r="599" spans="1:10" s="12" customFormat="1" x14ac:dyDescent="0.2">
      <c r="A599" s="320"/>
      <c r="B599" s="321"/>
      <c r="C599" s="321"/>
      <c r="D599" s="321"/>
      <c r="E599" s="322" t="s">
        <v>477</v>
      </c>
      <c r="F599" s="323"/>
      <c r="G599" s="324"/>
      <c r="H599" s="325"/>
      <c r="I599" s="324"/>
      <c r="J599" s="326"/>
    </row>
    <row r="600" spans="1:10" s="12" customFormat="1" x14ac:dyDescent="0.2">
      <c r="A600" s="320"/>
      <c r="B600" s="321"/>
      <c r="C600" s="321"/>
      <c r="D600" s="321"/>
      <c r="E600" s="322" t="s">
        <v>478</v>
      </c>
      <c r="F600" s="323"/>
      <c r="G600" s="324"/>
      <c r="H600" s="325"/>
      <c r="I600" s="324"/>
      <c r="J600" s="326"/>
    </row>
    <row r="601" spans="1:10" s="12" customFormat="1" x14ac:dyDescent="0.2">
      <c r="A601" s="320"/>
      <c r="B601" s="321"/>
      <c r="C601" s="321"/>
      <c r="D601" s="321"/>
      <c r="E601" s="322" t="s">
        <v>479</v>
      </c>
      <c r="F601" s="323"/>
      <c r="G601" s="324"/>
      <c r="H601" s="325"/>
      <c r="I601" s="324"/>
      <c r="J601" s="326"/>
    </row>
    <row r="602" spans="1:10" s="12" customFormat="1" x14ac:dyDescent="0.2">
      <c r="A602" s="320"/>
      <c r="B602" s="321"/>
      <c r="C602" s="321"/>
      <c r="D602" s="321"/>
      <c r="E602" s="322" t="s">
        <v>480</v>
      </c>
      <c r="F602" s="323"/>
      <c r="G602" s="324"/>
      <c r="H602" s="325"/>
      <c r="I602" s="324"/>
      <c r="J602" s="326"/>
    </row>
    <row r="603" spans="1:10" s="12" customFormat="1" ht="28.15" customHeight="1" x14ac:dyDescent="0.2">
      <c r="A603" s="320"/>
      <c r="B603" s="321"/>
      <c r="C603" s="321"/>
      <c r="D603" s="321"/>
      <c r="E603" s="322" t="s">
        <v>481</v>
      </c>
      <c r="F603" s="323"/>
      <c r="G603" s="324"/>
      <c r="H603" s="325"/>
      <c r="I603" s="324"/>
      <c r="J603" s="326"/>
    </row>
    <row r="604" spans="1:10" s="12" customFormat="1" ht="36.75" customHeight="1" x14ac:dyDescent="0.2">
      <c r="A604" s="320"/>
      <c r="B604" s="321"/>
      <c r="C604" s="321"/>
      <c r="D604" s="321"/>
      <c r="E604" s="322" t="s">
        <v>482</v>
      </c>
      <c r="F604" s="323"/>
      <c r="G604" s="324"/>
      <c r="H604" s="325"/>
      <c r="I604" s="324"/>
      <c r="J604" s="326"/>
    </row>
    <row r="605" spans="1:10" s="12" customFormat="1" ht="33.75" customHeight="1" x14ac:dyDescent="0.2">
      <c r="A605" s="320"/>
      <c r="B605" s="321"/>
      <c r="C605" s="321"/>
      <c r="D605" s="321"/>
      <c r="E605" s="322" t="s">
        <v>483</v>
      </c>
      <c r="F605" s="323"/>
      <c r="G605" s="324"/>
      <c r="H605" s="325"/>
      <c r="I605" s="324"/>
      <c r="J605" s="326"/>
    </row>
    <row r="606" spans="1:10" s="12" customFormat="1" ht="29.25" customHeight="1" x14ac:dyDescent="0.2">
      <c r="A606" s="320"/>
      <c r="B606" s="321"/>
      <c r="C606" s="321"/>
      <c r="D606" s="321"/>
      <c r="E606" s="322" t="s">
        <v>484</v>
      </c>
      <c r="F606" s="323"/>
      <c r="G606" s="324"/>
      <c r="H606" s="325"/>
      <c r="I606" s="324"/>
      <c r="J606" s="326"/>
    </row>
    <row r="607" spans="1:10" s="12" customFormat="1" x14ac:dyDescent="0.2">
      <c r="A607" s="320"/>
      <c r="B607" s="321"/>
      <c r="C607" s="321"/>
      <c r="D607" s="321"/>
      <c r="E607" s="322" t="s">
        <v>485</v>
      </c>
      <c r="F607" s="323"/>
      <c r="G607" s="324"/>
      <c r="H607" s="325"/>
      <c r="I607" s="324"/>
      <c r="J607" s="326"/>
    </row>
    <row r="608" spans="1:10" s="12" customFormat="1" ht="27.75" customHeight="1" x14ac:dyDescent="0.2">
      <c r="A608" s="320"/>
      <c r="B608" s="321"/>
      <c r="C608" s="321"/>
      <c r="D608" s="321"/>
      <c r="E608" s="322" t="s">
        <v>486</v>
      </c>
      <c r="F608" s="323"/>
      <c r="G608" s="324"/>
      <c r="H608" s="325"/>
      <c r="I608" s="324"/>
      <c r="J608" s="326"/>
    </row>
    <row r="609" spans="1:10" s="12" customFormat="1" ht="40.5" customHeight="1" thickBot="1" x14ac:dyDescent="0.25">
      <c r="A609" s="327"/>
      <c r="B609" s="328"/>
      <c r="C609" s="328"/>
      <c r="D609" s="328"/>
      <c r="E609" s="329" t="s">
        <v>487</v>
      </c>
      <c r="F609" s="330"/>
      <c r="G609" s="331"/>
      <c r="H609" s="332"/>
      <c r="I609" s="331"/>
      <c r="J609" s="333"/>
    </row>
    <row r="610" spans="1:10" s="12" customFormat="1" ht="15" thickTop="1" x14ac:dyDescent="0.2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</row>
    <row r="611" spans="1:10" s="12" customFormat="1" ht="33" customHeight="1" x14ac:dyDescent="0.2">
      <c r="A611" s="16" t="s">
        <v>488</v>
      </c>
      <c r="B611" s="317" t="s">
        <v>489</v>
      </c>
      <c r="C611" s="317"/>
      <c r="D611" s="317"/>
      <c r="E611" s="317"/>
      <c r="F611" s="317"/>
      <c r="G611" s="317"/>
      <c r="H611" s="317"/>
      <c r="I611" s="317"/>
      <c r="J611" s="317"/>
    </row>
    <row r="612" spans="1:10" s="12" customFormat="1" ht="39" customHeight="1" x14ac:dyDescent="0.2">
      <c r="A612" s="318" t="s">
        <v>490</v>
      </c>
      <c r="B612" s="319"/>
      <c r="C612" s="319"/>
      <c r="D612" s="319"/>
      <c r="E612" s="319"/>
      <c r="F612" s="319"/>
      <c r="G612" s="319"/>
      <c r="H612" s="319"/>
      <c r="I612" s="319"/>
      <c r="J612" s="319"/>
    </row>
    <row r="613" spans="1:10" s="12" customFormat="1" ht="24" customHeight="1" thickBot="1" x14ac:dyDescent="0.25">
      <c r="A613" s="201" t="s">
        <v>491</v>
      </c>
      <c r="B613" s="286" t="s">
        <v>492</v>
      </c>
      <c r="C613" s="286"/>
      <c r="D613" s="286"/>
      <c r="E613" s="286"/>
      <c r="F613" s="286"/>
      <c r="G613" s="286"/>
      <c r="H613" s="286"/>
      <c r="I613" s="286"/>
      <c r="J613" s="286"/>
    </row>
    <row r="614" spans="1:10" s="12" customFormat="1" x14ac:dyDescent="0.2">
      <c r="A614" s="303" t="s">
        <v>493</v>
      </c>
      <c r="B614" s="304"/>
      <c r="C614" s="305"/>
      <c r="D614" s="309" t="s">
        <v>19</v>
      </c>
      <c r="E614" s="310"/>
      <c r="F614" s="310"/>
      <c r="G614" s="310"/>
      <c r="H614" s="310"/>
      <c r="I614" s="310"/>
      <c r="J614" s="311"/>
    </row>
    <row r="615" spans="1:10" s="12" customFormat="1" ht="28.5" x14ac:dyDescent="0.2">
      <c r="A615" s="306"/>
      <c r="B615" s="307"/>
      <c r="C615" s="308"/>
      <c r="D615" s="312" t="s">
        <v>494</v>
      </c>
      <c r="E615" s="313"/>
      <c r="F615" s="202" t="s">
        <v>495</v>
      </c>
      <c r="G615" s="202" t="s">
        <v>97</v>
      </c>
      <c r="H615" s="202" t="s">
        <v>496</v>
      </c>
      <c r="I615" s="314" t="s">
        <v>497</v>
      </c>
      <c r="J615" s="315"/>
    </row>
    <row r="616" spans="1:10" s="12" customFormat="1" x14ac:dyDescent="0.2">
      <c r="A616" s="300" t="s">
        <v>498</v>
      </c>
      <c r="B616" s="301"/>
      <c r="C616" s="301"/>
      <c r="D616" s="289">
        <v>1991640</v>
      </c>
      <c r="E616" s="289"/>
      <c r="F616" s="203"/>
      <c r="G616" s="203"/>
      <c r="H616" s="203"/>
      <c r="I616" s="289">
        <f>D616+F616-G616+H616</f>
        <v>1991640</v>
      </c>
      <c r="J616" s="293"/>
    </row>
    <row r="617" spans="1:10" s="12" customFormat="1" x14ac:dyDescent="0.2">
      <c r="A617" s="300" t="s">
        <v>499</v>
      </c>
      <c r="B617" s="301"/>
      <c r="C617" s="301"/>
      <c r="D617" s="289"/>
      <c r="E617" s="289"/>
      <c r="F617" s="203"/>
      <c r="G617" s="203"/>
      <c r="H617" s="203"/>
      <c r="I617" s="289">
        <f t="shared" ref="I617:I629" si="31">D617+F617-G617+H617</f>
        <v>0</v>
      </c>
      <c r="J617" s="293"/>
    </row>
    <row r="618" spans="1:10" s="12" customFormat="1" x14ac:dyDescent="0.2">
      <c r="A618" s="300" t="s">
        <v>500</v>
      </c>
      <c r="B618" s="301"/>
      <c r="C618" s="301"/>
      <c r="D618" s="289"/>
      <c r="E618" s="289"/>
      <c r="F618" s="203"/>
      <c r="G618" s="203"/>
      <c r="H618" s="203"/>
      <c r="I618" s="289">
        <f t="shared" si="31"/>
        <v>0</v>
      </c>
      <c r="J618" s="293"/>
    </row>
    <row r="619" spans="1:10" s="12" customFormat="1" x14ac:dyDescent="0.2">
      <c r="A619" s="300" t="s">
        <v>501</v>
      </c>
      <c r="B619" s="301"/>
      <c r="C619" s="301"/>
      <c r="D619" s="289"/>
      <c r="E619" s="289"/>
      <c r="F619" s="203"/>
      <c r="G619" s="203"/>
      <c r="H619" s="203"/>
      <c r="I619" s="289">
        <f t="shared" si="31"/>
        <v>0</v>
      </c>
      <c r="J619" s="293"/>
    </row>
    <row r="620" spans="1:10" s="12" customFormat="1" x14ac:dyDescent="0.2">
      <c r="A620" s="300" t="s">
        <v>502</v>
      </c>
      <c r="B620" s="301"/>
      <c r="C620" s="301"/>
      <c r="D620" s="289">
        <v>808681</v>
      </c>
      <c r="E620" s="289"/>
      <c r="F620" s="203"/>
      <c r="G620" s="203"/>
      <c r="H620" s="203">
        <v>139614</v>
      </c>
      <c r="I620" s="289">
        <f t="shared" si="31"/>
        <v>948295</v>
      </c>
      <c r="J620" s="293"/>
    </row>
    <row r="621" spans="1:10" s="12" customFormat="1" x14ac:dyDescent="0.2">
      <c r="A621" s="300" t="s">
        <v>503</v>
      </c>
      <c r="B621" s="301"/>
      <c r="C621" s="301"/>
      <c r="D621" s="289">
        <v>996</v>
      </c>
      <c r="E621" s="289"/>
      <c r="F621" s="203"/>
      <c r="G621" s="203"/>
      <c r="H621" s="203"/>
      <c r="I621" s="289">
        <f t="shared" si="31"/>
        <v>996</v>
      </c>
      <c r="J621" s="293"/>
    </row>
    <row r="622" spans="1:10" s="12" customFormat="1" x14ac:dyDescent="0.2">
      <c r="A622" s="287" t="s">
        <v>504</v>
      </c>
      <c r="B622" s="292"/>
      <c r="C622" s="292"/>
      <c r="D622" s="289"/>
      <c r="E622" s="289"/>
      <c r="F622" s="203"/>
      <c r="G622" s="203"/>
      <c r="H622" s="203"/>
      <c r="I622" s="289">
        <f t="shared" si="31"/>
        <v>0</v>
      </c>
      <c r="J622" s="293"/>
    </row>
    <row r="623" spans="1:10" s="12" customFormat="1" x14ac:dyDescent="0.2">
      <c r="A623" s="287" t="s">
        <v>505</v>
      </c>
      <c r="B623" s="292"/>
      <c r="C623" s="292"/>
      <c r="D623" s="289"/>
      <c r="E623" s="289"/>
      <c r="F623" s="203"/>
      <c r="G623" s="203"/>
      <c r="H623" s="203"/>
      <c r="I623" s="289">
        <f t="shared" si="31"/>
        <v>0</v>
      </c>
      <c r="J623" s="293"/>
    </row>
    <row r="624" spans="1:10" s="12" customFormat="1" x14ac:dyDescent="0.2">
      <c r="A624" s="287" t="s">
        <v>506</v>
      </c>
      <c r="B624" s="292"/>
      <c r="C624" s="292"/>
      <c r="D624" s="289"/>
      <c r="E624" s="289"/>
      <c r="F624" s="203"/>
      <c r="G624" s="203"/>
      <c r="H624" s="203"/>
      <c r="I624" s="289">
        <f t="shared" si="31"/>
        <v>0</v>
      </c>
      <c r="J624" s="293"/>
    </row>
    <row r="625" spans="1:10" s="12" customFormat="1" x14ac:dyDescent="0.2">
      <c r="A625" s="287" t="s">
        <v>507</v>
      </c>
      <c r="B625" s="292"/>
      <c r="C625" s="292"/>
      <c r="D625" s="289">
        <v>12218447</v>
      </c>
      <c r="E625" s="289"/>
      <c r="F625" s="203"/>
      <c r="G625" s="203">
        <v>200000</v>
      </c>
      <c r="H625" s="203">
        <v>2652653</v>
      </c>
      <c r="I625" s="289">
        <f>D625+F625-G625+H625</f>
        <v>14671100</v>
      </c>
      <c r="J625" s="293"/>
    </row>
    <row r="626" spans="1:10" s="12" customFormat="1" x14ac:dyDescent="0.2">
      <c r="A626" s="287" t="s">
        <v>508</v>
      </c>
      <c r="B626" s="292"/>
      <c r="C626" s="292"/>
      <c r="D626" s="289"/>
      <c r="E626" s="289"/>
      <c r="F626" s="203"/>
      <c r="G626" s="203"/>
      <c r="H626" s="203"/>
      <c r="I626" s="289">
        <f t="shared" si="31"/>
        <v>0</v>
      </c>
      <c r="J626" s="293"/>
    </row>
    <row r="627" spans="1:10" s="12" customFormat="1" ht="31.5" customHeight="1" x14ac:dyDescent="0.2">
      <c r="A627" s="287" t="s">
        <v>509</v>
      </c>
      <c r="B627" s="288"/>
      <c r="C627" s="288"/>
      <c r="D627" s="290">
        <v>2792266</v>
      </c>
      <c r="E627" s="316"/>
      <c r="F627" s="203">
        <v>976514</v>
      </c>
      <c r="G627" s="203"/>
      <c r="H627" s="203">
        <v>-2792266</v>
      </c>
      <c r="I627" s="289">
        <f>D627+F627-G627+H627</f>
        <v>976514</v>
      </c>
      <c r="J627" s="293"/>
    </row>
    <row r="628" spans="1:10" s="12" customFormat="1" x14ac:dyDescent="0.2">
      <c r="A628" s="287" t="s">
        <v>510</v>
      </c>
      <c r="B628" s="292"/>
      <c r="C628" s="292"/>
      <c r="D628" s="289"/>
      <c r="E628" s="289"/>
      <c r="F628" s="203">
        <v>0</v>
      </c>
      <c r="G628" s="203">
        <v>0</v>
      </c>
      <c r="H628" s="203"/>
      <c r="I628" s="289">
        <f t="shared" si="31"/>
        <v>0</v>
      </c>
      <c r="J628" s="293"/>
    </row>
    <row r="629" spans="1:10" s="12" customFormat="1" ht="15" thickBot="1" x14ac:dyDescent="0.25">
      <c r="A629" s="282" t="s">
        <v>511</v>
      </c>
      <c r="B629" s="283"/>
      <c r="C629" s="283"/>
      <c r="D629" s="284"/>
      <c r="E629" s="284"/>
      <c r="F629" s="204"/>
      <c r="G629" s="204"/>
      <c r="H629" s="204"/>
      <c r="I629" s="284">
        <f t="shared" si="31"/>
        <v>0</v>
      </c>
      <c r="J629" s="285"/>
    </row>
    <row r="630" spans="1:10" s="12" customFormat="1" x14ac:dyDescent="0.2">
      <c r="A630" s="108"/>
      <c r="B630" s="108"/>
      <c r="C630" s="108"/>
      <c r="D630" s="205"/>
      <c r="E630" s="205"/>
      <c r="F630" s="205"/>
      <c r="G630" s="205"/>
      <c r="H630" s="205"/>
      <c r="I630" s="206"/>
      <c r="J630" s="206"/>
    </row>
    <row r="631" spans="1:10" s="12" customFormat="1" ht="15" thickBot="1" x14ac:dyDescent="0.25">
      <c r="A631" s="302"/>
      <c r="B631" s="302"/>
      <c r="C631" s="88"/>
      <c r="D631" s="88"/>
      <c r="E631" s="88"/>
      <c r="F631" s="88"/>
      <c r="G631" s="88"/>
      <c r="H631" s="88"/>
      <c r="I631" s="88"/>
      <c r="J631" s="88"/>
    </row>
    <row r="632" spans="1:10" s="12" customFormat="1" x14ac:dyDescent="0.2">
      <c r="A632" s="303" t="s">
        <v>493</v>
      </c>
      <c r="B632" s="304"/>
      <c r="C632" s="305"/>
      <c r="D632" s="309" t="s">
        <v>103</v>
      </c>
      <c r="E632" s="310"/>
      <c r="F632" s="310"/>
      <c r="G632" s="310"/>
      <c r="H632" s="310"/>
      <c r="I632" s="310"/>
      <c r="J632" s="311"/>
    </row>
    <row r="633" spans="1:10" s="12" customFormat="1" ht="28.5" x14ac:dyDescent="0.2">
      <c r="A633" s="306"/>
      <c r="B633" s="307"/>
      <c r="C633" s="308"/>
      <c r="D633" s="312" t="s">
        <v>494</v>
      </c>
      <c r="E633" s="313"/>
      <c r="F633" s="202" t="s">
        <v>495</v>
      </c>
      <c r="G633" s="202" t="s">
        <v>97</v>
      </c>
      <c r="H633" s="202" t="s">
        <v>496</v>
      </c>
      <c r="I633" s="314" t="s">
        <v>497</v>
      </c>
      <c r="J633" s="315"/>
    </row>
    <row r="634" spans="1:10" s="12" customFormat="1" x14ac:dyDescent="0.2">
      <c r="A634" s="300" t="s">
        <v>498</v>
      </c>
      <c r="B634" s="301"/>
      <c r="C634" s="301"/>
      <c r="D634" s="289">
        <v>1991640</v>
      </c>
      <c r="E634" s="289"/>
      <c r="F634" s="203"/>
      <c r="G634" s="203"/>
      <c r="H634" s="203"/>
      <c r="I634" s="289">
        <f>D634+F634-G634+H634</f>
        <v>1991640</v>
      </c>
      <c r="J634" s="293"/>
    </row>
    <row r="635" spans="1:10" s="12" customFormat="1" x14ac:dyDescent="0.2">
      <c r="A635" s="300" t="s">
        <v>499</v>
      </c>
      <c r="B635" s="301"/>
      <c r="C635" s="301"/>
      <c r="D635" s="289"/>
      <c r="E635" s="289"/>
      <c r="F635" s="203"/>
      <c r="G635" s="203"/>
      <c r="H635" s="203"/>
      <c r="I635" s="289">
        <f t="shared" ref="I635:I642" si="32">D635+F635-G635+H635</f>
        <v>0</v>
      </c>
      <c r="J635" s="293"/>
    </row>
    <row r="636" spans="1:10" s="12" customFormat="1" x14ac:dyDescent="0.2">
      <c r="A636" s="300" t="s">
        <v>500</v>
      </c>
      <c r="B636" s="301"/>
      <c r="C636" s="301"/>
      <c r="D636" s="289"/>
      <c r="E636" s="289"/>
      <c r="F636" s="203"/>
      <c r="G636" s="203"/>
      <c r="H636" s="203"/>
      <c r="I636" s="289">
        <f t="shared" si="32"/>
        <v>0</v>
      </c>
      <c r="J636" s="293"/>
    </row>
    <row r="637" spans="1:10" s="12" customFormat="1" x14ac:dyDescent="0.2">
      <c r="A637" s="300" t="s">
        <v>501</v>
      </c>
      <c r="B637" s="301"/>
      <c r="C637" s="301"/>
      <c r="D637" s="289"/>
      <c r="E637" s="289"/>
      <c r="F637" s="203"/>
      <c r="G637" s="203"/>
      <c r="H637" s="203"/>
      <c r="I637" s="289">
        <f t="shared" si="32"/>
        <v>0</v>
      </c>
      <c r="J637" s="293"/>
    </row>
    <row r="638" spans="1:10" s="12" customFormat="1" x14ac:dyDescent="0.2">
      <c r="A638" s="300" t="s">
        <v>502</v>
      </c>
      <c r="B638" s="301"/>
      <c r="C638" s="301"/>
      <c r="D638" s="289">
        <v>654896</v>
      </c>
      <c r="E638" s="289"/>
      <c r="F638" s="203"/>
      <c r="G638" s="203"/>
      <c r="H638" s="203">
        <v>153785</v>
      </c>
      <c r="I638" s="289">
        <f t="shared" si="32"/>
        <v>808681</v>
      </c>
      <c r="J638" s="293"/>
    </row>
    <row r="639" spans="1:10" s="12" customFormat="1" x14ac:dyDescent="0.2">
      <c r="A639" s="300" t="s">
        <v>503</v>
      </c>
      <c r="B639" s="301"/>
      <c r="C639" s="301"/>
      <c r="D639" s="289">
        <v>996</v>
      </c>
      <c r="E639" s="289"/>
      <c r="F639" s="203"/>
      <c r="G639" s="203"/>
      <c r="H639" s="203"/>
      <c r="I639" s="289">
        <f t="shared" si="32"/>
        <v>996</v>
      </c>
      <c r="J639" s="293"/>
    </row>
    <row r="640" spans="1:10" s="12" customFormat="1" x14ac:dyDescent="0.2">
      <c r="A640" s="287" t="s">
        <v>504</v>
      </c>
      <c r="B640" s="292"/>
      <c r="C640" s="292"/>
      <c r="D640" s="289"/>
      <c r="E640" s="289"/>
      <c r="F640" s="203"/>
      <c r="G640" s="203"/>
      <c r="H640" s="203"/>
      <c r="I640" s="289">
        <f t="shared" si="32"/>
        <v>0</v>
      </c>
      <c r="J640" s="293"/>
    </row>
    <row r="641" spans="1:28" s="12" customFormat="1" x14ac:dyDescent="0.2">
      <c r="A641" s="287" t="s">
        <v>505</v>
      </c>
      <c r="B641" s="292"/>
      <c r="C641" s="292"/>
      <c r="D641" s="289"/>
      <c r="E641" s="289"/>
      <c r="F641" s="203"/>
      <c r="G641" s="203"/>
      <c r="H641" s="203"/>
      <c r="I641" s="289">
        <f t="shared" si="32"/>
        <v>0</v>
      </c>
      <c r="J641" s="293"/>
    </row>
    <row r="642" spans="1:28" s="12" customFormat="1" x14ac:dyDescent="0.2">
      <c r="A642" s="287" t="s">
        <v>506</v>
      </c>
      <c r="B642" s="292"/>
      <c r="C642" s="292"/>
      <c r="D642" s="289"/>
      <c r="E642" s="289"/>
      <c r="F642" s="203"/>
      <c r="G642" s="203"/>
      <c r="H642" s="203"/>
      <c r="I642" s="289">
        <f t="shared" si="32"/>
        <v>0</v>
      </c>
      <c r="J642" s="293"/>
    </row>
    <row r="643" spans="1:28" s="12" customFormat="1" x14ac:dyDescent="0.2">
      <c r="A643" s="287" t="s">
        <v>507</v>
      </c>
      <c r="B643" s="292"/>
      <c r="C643" s="292"/>
      <c r="D643" s="289">
        <v>9496545</v>
      </c>
      <c r="E643" s="289"/>
      <c r="F643" s="203"/>
      <c r="G643" s="203">
        <v>200000</v>
      </c>
      <c r="H643" s="203">
        <v>2921902</v>
      </c>
      <c r="I643" s="289">
        <f>D643+F643-G643+H643</f>
        <v>12218447</v>
      </c>
      <c r="J643" s="293"/>
    </row>
    <row r="644" spans="1:28" s="12" customFormat="1" x14ac:dyDescent="0.2">
      <c r="A644" s="287" t="s">
        <v>508</v>
      </c>
      <c r="B644" s="292"/>
      <c r="C644" s="292"/>
      <c r="D644" s="289"/>
      <c r="E644" s="289"/>
      <c r="F644" s="203"/>
      <c r="G644" s="203"/>
      <c r="H644" s="203"/>
      <c r="I644" s="289">
        <f t="shared" ref="I644" si="33">D644+F644-G644+H644</f>
        <v>0</v>
      </c>
      <c r="J644" s="293"/>
    </row>
    <row r="645" spans="1:28" s="12" customFormat="1" ht="35.25" customHeight="1" x14ac:dyDescent="0.2">
      <c r="A645" s="287" t="s">
        <v>509</v>
      </c>
      <c r="B645" s="288"/>
      <c r="C645" s="288"/>
      <c r="D645" s="289">
        <v>3075687</v>
      </c>
      <c r="E645" s="289"/>
      <c r="F645" s="203">
        <v>2792266</v>
      </c>
      <c r="G645" s="203"/>
      <c r="H645" s="203">
        <v>-3075687</v>
      </c>
      <c r="I645" s="290">
        <f>D645+F645-G645+H645</f>
        <v>2792266</v>
      </c>
      <c r="J645" s="291"/>
    </row>
    <row r="646" spans="1:28" s="12" customFormat="1" x14ac:dyDescent="0.2">
      <c r="A646" s="287" t="s">
        <v>510</v>
      </c>
      <c r="B646" s="292"/>
      <c r="C646" s="292"/>
      <c r="D646" s="289"/>
      <c r="E646" s="289"/>
      <c r="F646" s="203">
        <v>200000</v>
      </c>
      <c r="G646" s="203">
        <v>200000</v>
      </c>
      <c r="H646" s="203"/>
      <c r="I646" s="289">
        <f t="shared" ref="I646:I647" si="34">D646+F646-G646+H646</f>
        <v>0</v>
      </c>
      <c r="J646" s="293"/>
    </row>
    <row r="647" spans="1:28" s="12" customFormat="1" ht="15" thickBot="1" x14ac:dyDescent="0.25">
      <c r="A647" s="282" t="s">
        <v>511</v>
      </c>
      <c r="B647" s="283"/>
      <c r="C647" s="283"/>
      <c r="D647" s="284"/>
      <c r="E647" s="284"/>
      <c r="F647" s="204"/>
      <c r="G647" s="204"/>
      <c r="H647" s="204"/>
      <c r="I647" s="284">
        <f t="shared" si="34"/>
        <v>0</v>
      </c>
      <c r="J647" s="285"/>
    </row>
    <row r="648" spans="1:28" s="12" customFormat="1" ht="29.25" customHeight="1" x14ac:dyDescent="0.2">
      <c r="A648" s="207"/>
      <c r="B648" s="207"/>
      <c r="C648" s="207"/>
      <c r="D648" s="205"/>
      <c r="E648" s="205"/>
      <c r="F648" s="205"/>
      <c r="G648" s="205"/>
      <c r="H648" s="205"/>
      <c r="I648" s="206"/>
      <c r="J648" s="206"/>
    </row>
    <row r="649" spans="1:28" s="12" customFormat="1" ht="42" customHeight="1" thickBot="1" x14ac:dyDescent="0.25">
      <c r="A649" s="199" t="s">
        <v>512</v>
      </c>
      <c r="B649" s="286" t="s">
        <v>513</v>
      </c>
      <c r="C649" s="286"/>
      <c r="D649" s="286"/>
      <c r="E649" s="286"/>
      <c r="F649" s="286"/>
      <c r="G649" s="286"/>
      <c r="H649" s="286"/>
      <c r="I649" s="286"/>
      <c r="J649" s="286"/>
    </row>
    <row r="650" spans="1:28" ht="15" customHeight="1" thickBot="1" x14ac:dyDescent="0.25">
      <c r="A650" s="294" t="s">
        <v>514</v>
      </c>
      <c r="B650" s="295"/>
      <c r="C650" s="296" t="s">
        <v>515</v>
      </c>
      <c r="D650" s="297"/>
      <c r="E650" s="297"/>
      <c r="F650" s="298"/>
      <c r="G650" s="296" t="s">
        <v>19</v>
      </c>
      <c r="H650" s="299"/>
      <c r="I650" s="296" t="s">
        <v>19</v>
      </c>
      <c r="J650" s="297"/>
    </row>
    <row r="651" spans="1:28" s="111" customFormat="1" ht="24.75" customHeight="1" thickTop="1" thickBot="1" x14ac:dyDescent="0.25">
      <c r="A651" s="238"/>
      <c r="B651" s="239"/>
      <c r="C651" s="240" t="s">
        <v>516</v>
      </c>
      <c r="D651" s="241"/>
      <c r="E651" s="241"/>
      <c r="F651" s="242"/>
      <c r="G651" s="243"/>
      <c r="H651" s="244"/>
      <c r="I651" s="243"/>
      <c r="J651" s="245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35.25" customHeight="1" thickBot="1" x14ac:dyDescent="0.25">
      <c r="A652" s="246" t="s">
        <v>517</v>
      </c>
      <c r="B652" s="247"/>
      <c r="C652" s="248" t="s">
        <v>525</v>
      </c>
      <c r="D652" s="249"/>
      <c r="E652" s="249"/>
      <c r="F652" s="250"/>
      <c r="G652" s="251">
        <v>1238275</v>
      </c>
      <c r="H652" s="252"/>
      <c r="I652" s="251">
        <v>3549091</v>
      </c>
      <c r="J652" s="26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30"/>
    </row>
    <row r="653" spans="1:28" ht="57.75" customHeight="1" thickBot="1" x14ac:dyDescent="0.25">
      <c r="A653" s="260" t="s">
        <v>526</v>
      </c>
      <c r="B653" s="261"/>
      <c r="C653" s="262" t="s">
        <v>527</v>
      </c>
      <c r="D653" s="263"/>
      <c r="E653" s="263"/>
      <c r="F653" s="264"/>
      <c r="G653" s="270">
        <f>IF(SUM(G654:H666)=0,"",SUM(G654:H666))</f>
        <v>2760197</v>
      </c>
      <c r="H653" s="271"/>
      <c r="I653" s="270">
        <f>IF(SUM(I654:J666)=0,"",SUM(I654:J666))</f>
        <v>1567990</v>
      </c>
      <c r="J653" s="272"/>
    </row>
    <row r="654" spans="1:28" ht="35.25" customHeight="1" x14ac:dyDescent="0.2">
      <c r="A654" s="273" t="s">
        <v>528</v>
      </c>
      <c r="B654" s="274"/>
      <c r="C654" s="275" t="s">
        <v>529</v>
      </c>
      <c r="D654" s="276"/>
      <c r="E654" s="276"/>
      <c r="F654" s="277"/>
      <c r="G654" s="278">
        <v>1942700</v>
      </c>
      <c r="H654" s="279"/>
      <c r="I654" s="278">
        <v>1762147</v>
      </c>
      <c r="J654" s="280"/>
    </row>
    <row r="655" spans="1:28" ht="70.5" customHeight="1" x14ac:dyDescent="0.2">
      <c r="A655" s="253" t="s">
        <v>530</v>
      </c>
      <c r="B655" s="254"/>
      <c r="C655" s="255" t="s">
        <v>531</v>
      </c>
      <c r="D655" s="256"/>
      <c r="E655" s="256"/>
      <c r="F655" s="257"/>
      <c r="G655" s="258">
        <v>304078</v>
      </c>
      <c r="H655" s="259"/>
      <c r="I655" s="258"/>
      <c r="J655" s="281"/>
    </row>
    <row r="656" spans="1:28" ht="14.25" customHeight="1" x14ac:dyDescent="0.2">
      <c r="A656" s="253" t="s">
        <v>532</v>
      </c>
      <c r="B656" s="254"/>
      <c r="C656" s="255" t="s">
        <v>533</v>
      </c>
      <c r="D656" s="256"/>
      <c r="E656" s="256"/>
      <c r="F656" s="257"/>
      <c r="G656" s="258"/>
      <c r="H656" s="259"/>
      <c r="I656" s="258"/>
      <c r="J656" s="281"/>
    </row>
    <row r="657" spans="1:10" ht="14.25" customHeight="1" x14ac:dyDescent="0.2">
      <c r="A657" s="253" t="s">
        <v>534</v>
      </c>
      <c r="B657" s="254"/>
      <c r="C657" s="255" t="s">
        <v>535</v>
      </c>
      <c r="D657" s="256"/>
      <c r="E657" s="256"/>
      <c r="F657" s="257"/>
      <c r="G657" s="258">
        <v>521672</v>
      </c>
      <c r="H657" s="259"/>
      <c r="I657" s="258">
        <v>71503</v>
      </c>
      <c r="J657" s="281"/>
    </row>
    <row r="658" spans="1:10" ht="14.25" customHeight="1" x14ac:dyDescent="0.2">
      <c r="A658" s="253" t="s">
        <v>536</v>
      </c>
      <c r="B658" s="254"/>
      <c r="C658" s="255" t="s">
        <v>537</v>
      </c>
      <c r="D658" s="256"/>
      <c r="E658" s="256"/>
      <c r="F658" s="257"/>
      <c r="G658" s="258"/>
      <c r="H658" s="259"/>
      <c r="I658" s="258"/>
      <c r="J658" s="281"/>
    </row>
    <row r="659" spans="1:10" ht="31.5" customHeight="1" x14ac:dyDescent="0.2">
      <c r="A659" s="253" t="s">
        <v>538</v>
      </c>
      <c r="B659" s="254"/>
      <c r="C659" s="255" t="s">
        <v>539</v>
      </c>
      <c r="D659" s="256"/>
      <c r="E659" s="256"/>
      <c r="F659" s="257"/>
      <c r="G659" s="258">
        <v>-64207</v>
      </c>
      <c r="H659" s="259"/>
      <c r="I659" s="258">
        <v>-383521</v>
      </c>
      <c r="J659" s="281"/>
    </row>
    <row r="660" spans="1:10" ht="14.25" customHeight="1" x14ac:dyDescent="0.2">
      <c r="A660" s="253" t="s">
        <v>540</v>
      </c>
      <c r="B660" s="254"/>
      <c r="C660" s="255" t="s">
        <v>541</v>
      </c>
      <c r="D660" s="256"/>
      <c r="E660" s="256"/>
      <c r="F660" s="257"/>
      <c r="G660" s="258"/>
      <c r="H660" s="259"/>
      <c r="I660" s="258"/>
      <c r="J660" s="281"/>
    </row>
    <row r="661" spans="1:10" ht="14.25" customHeight="1" x14ac:dyDescent="0.2">
      <c r="A661" s="253" t="s">
        <v>542</v>
      </c>
      <c r="B661" s="254"/>
      <c r="C661" s="255" t="s">
        <v>543</v>
      </c>
      <c r="D661" s="256"/>
      <c r="E661" s="256"/>
      <c r="F661" s="257"/>
      <c r="G661" s="258">
        <v>81982</v>
      </c>
      <c r="H661" s="259"/>
      <c r="I661" s="258">
        <v>117808</v>
      </c>
      <c r="J661" s="281"/>
    </row>
    <row r="662" spans="1:10" ht="14.25" hidden="1" customHeight="1" x14ac:dyDescent="0.2">
      <c r="A662" s="253" t="s">
        <v>544</v>
      </c>
      <c r="B662" s="254"/>
      <c r="C662" s="255" t="s">
        <v>545</v>
      </c>
      <c r="D662" s="256"/>
      <c r="E662" s="256"/>
      <c r="F662" s="257"/>
      <c r="G662" s="258">
        <v>0</v>
      </c>
      <c r="H662" s="259"/>
      <c r="I662" s="258">
        <v>0</v>
      </c>
      <c r="J662" s="281"/>
    </row>
    <row r="663" spans="1:10" ht="61.5" customHeight="1" x14ac:dyDescent="0.2">
      <c r="A663" s="253" t="s">
        <v>546</v>
      </c>
      <c r="B663" s="254"/>
      <c r="C663" s="255" t="s">
        <v>547</v>
      </c>
      <c r="D663" s="256"/>
      <c r="E663" s="256"/>
      <c r="F663" s="257"/>
      <c r="G663" s="258">
        <v>-57</v>
      </c>
      <c r="H663" s="259"/>
      <c r="I663" s="258">
        <v>0</v>
      </c>
      <c r="J663" s="281"/>
    </row>
    <row r="664" spans="1:10" ht="39.75" customHeight="1" x14ac:dyDescent="0.2">
      <c r="A664" s="253" t="s">
        <v>548</v>
      </c>
      <c r="B664" s="254"/>
      <c r="C664" s="255" t="s">
        <v>549</v>
      </c>
      <c r="D664" s="256"/>
      <c r="E664" s="256"/>
      <c r="F664" s="257"/>
      <c r="G664" s="258">
        <v>12</v>
      </c>
      <c r="H664" s="259"/>
      <c r="I664" s="258">
        <v>53</v>
      </c>
      <c r="J664" s="281"/>
    </row>
    <row r="665" spans="1:10" ht="32.25" customHeight="1" thickBot="1" x14ac:dyDescent="0.25">
      <c r="A665" s="253" t="s">
        <v>550</v>
      </c>
      <c r="B665" s="254"/>
      <c r="C665" s="255" t="s">
        <v>551</v>
      </c>
      <c r="D665" s="256"/>
      <c r="E665" s="256"/>
      <c r="F665" s="257"/>
      <c r="G665" s="258">
        <v>-25983</v>
      </c>
      <c r="H665" s="259"/>
      <c r="I665" s="258"/>
      <c r="J665" s="281"/>
    </row>
    <row r="666" spans="1:10" ht="48.75" hidden="1" customHeight="1" thickBot="1" x14ac:dyDescent="0.25">
      <c r="A666" s="1167" t="s">
        <v>552</v>
      </c>
      <c r="B666" s="1168"/>
      <c r="C666" s="1169" t="s">
        <v>553</v>
      </c>
      <c r="D666" s="1170"/>
      <c r="E666" s="1170"/>
      <c r="F666" s="1171"/>
      <c r="G666" s="1172">
        <v>0</v>
      </c>
      <c r="H666" s="1173"/>
      <c r="I666" s="1172">
        <v>0</v>
      </c>
      <c r="J666" s="1174"/>
    </row>
    <row r="667" spans="1:10" ht="87.75" customHeight="1" thickBot="1" x14ac:dyDescent="0.25">
      <c r="A667" s="260" t="s">
        <v>554</v>
      </c>
      <c r="B667" s="261"/>
      <c r="C667" s="262" t="s">
        <v>555</v>
      </c>
      <c r="D667" s="263"/>
      <c r="E667" s="263"/>
      <c r="F667" s="264"/>
      <c r="G667" s="265">
        <f>IF(SUM(G668:H671)=0,"",SUM(G668:H671))</f>
        <v>1673743</v>
      </c>
      <c r="H667" s="266"/>
      <c r="I667" s="265">
        <f>IF(SUM(I668:J671)=0,"",SUM(I668:J671))</f>
        <v>-1835626</v>
      </c>
      <c r="J667" s="1175"/>
    </row>
    <row r="668" spans="1:10" ht="14.25" customHeight="1" x14ac:dyDescent="0.2">
      <c r="A668" s="273" t="s">
        <v>556</v>
      </c>
      <c r="B668" s="274"/>
      <c r="C668" s="275" t="s">
        <v>557</v>
      </c>
      <c r="D668" s="276"/>
      <c r="E668" s="276"/>
      <c r="F668" s="277"/>
      <c r="G668" s="1176">
        <f>2259817-23229</f>
        <v>2236588</v>
      </c>
      <c r="H668" s="1177"/>
      <c r="I668" s="1176">
        <v>-1167936</v>
      </c>
      <c r="J668" s="1178"/>
    </row>
    <row r="669" spans="1:10" ht="14.25" customHeight="1" x14ac:dyDescent="0.2">
      <c r="A669" s="253" t="s">
        <v>558</v>
      </c>
      <c r="B669" s="254"/>
      <c r="C669" s="255" t="s">
        <v>559</v>
      </c>
      <c r="D669" s="256"/>
      <c r="E669" s="256"/>
      <c r="F669" s="257"/>
      <c r="G669" s="258">
        <v>476789</v>
      </c>
      <c r="H669" s="1179"/>
      <c r="I669" s="258">
        <f>-113274-11143</f>
        <v>-124417</v>
      </c>
      <c r="J669" s="281"/>
    </row>
    <row r="670" spans="1:10" ht="14.25" customHeight="1" thickBot="1" x14ac:dyDescent="0.25">
      <c r="A670" s="253" t="s">
        <v>560</v>
      </c>
      <c r="B670" s="254"/>
      <c r="C670" s="255" t="s">
        <v>561</v>
      </c>
      <c r="D670" s="256"/>
      <c r="E670" s="256"/>
      <c r="F670" s="257"/>
      <c r="G670" s="258">
        <v>-1039634</v>
      </c>
      <c r="H670" s="1179"/>
      <c r="I670" s="258">
        <v>-543273</v>
      </c>
      <c r="J670" s="281"/>
    </row>
    <row r="671" spans="1:10" ht="48" hidden="1" customHeight="1" thickBot="1" x14ac:dyDescent="0.25">
      <c r="A671" s="1180" t="s">
        <v>562</v>
      </c>
      <c r="B671" s="1181"/>
      <c r="C671" s="1182" t="s">
        <v>563</v>
      </c>
      <c r="D671" s="1183"/>
      <c r="E671" s="1183"/>
      <c r="F671" s="1184"/>
      <c r="G671" s="1172">
        <v>0</v>
      </c>
      <c r="H671" s="1185"/>
      <c r="I671" s="1172">
        <v>0</v>
      </c>
      <c r="J671" s="1174"/>
    </row>
    <row r="672" spans="1:10" ht="72.75" customHeight="1" thickBot="1" x14ac:dyDescent="0.25">
      <c r="A672" s="267"/>
      <c r="B672" s="268"/>
      <c r="C672" s="262" t="s">
        <v>564</v>
      </c>
      <c r="D672" s="263"/>
      <c r="E672" s="263"/>
      <c r="F672" s="264"/>
      <c r="G672" s="265">
        <f>IF(IF(G653="",0,G653)+IF(G667="",0,G667)+G652=0,"",IF(G653="",0,G653)+IF(G667="",0,G667)+G652)</f>
        <v>5672215</v>
      </c>
      <c r="H672" s="266"/>
      <c r="I672" s="265">
        <f>IF(IF(I653="",0,I653)+IF(I667="",0,I667)+I652=0,"",IF(I653="",0,I653)+IF(I667="",0,I667)+I652)</f>
        <v>3281455</v>
      </c>
      <c r="J672" s="1175"/>
    </row>
    <row r="673" spans="1:28" s="208" customFormat="1" ht="28.5" hidden="1" customHeight="1" x14ac:dyDescent="0.2">
      <c r="A673" s="1186" t="s">
        <v>565</v>
      </c>
      <c r="B673" s="1187"/>
      <c r="C673" s="1188" t="s">
        <v>566</v>
      </c>
      <c r="D673" s="1189"/>
      <c r="E673" s="1189"/>
      <c r="F673" s="1190"/>
      <c r="G673" s="1176">
        <v>0</v>
      </c>
      <c r="H673" s="1191"/>
      <c r="I673" s="1176">
        <v>0</v>
      </c>
      <c r="J673" s="1178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32.25" customHeight="1" x14ac:dyDescent="0.2">
      <c r="A674" s="253" t="s">
        <v>567</v>
      </c>
      <c r="B674" s="254"/>
      <c r="C674" s="255" t="s">
        <v>568</v>
      </c>
      <c r="D674" s="256"/>
      <c r="E674" s="256"/>
      <c r="F674" s="257"/>
      <c r="G674" s="258">
        <f>G661*-1</f>
        <v>-81982</v>
      </c>
      <c r="H674" s="1179"/>
      <c r="I674" s="258">
        <f>I661*-1</f>
        <v>-117808</v>
      </c>
      <c r="J674" s="281"/>
    </row>
    <row r="675" spans="1:28" ht="27.75" hidden="1" customHeight="1" x14ac:dyDescent="0.2">
      <c r="A675" s="253" t="s">
        <v>569</v>
      </c>
      <c r="B675" s="254"/>
      <c r="C675" s="255" t="s">
        <v>570</v>
      </c>
      <c r="D675" s="256"/>
      <c r="E675" s="256"/>
      <c r="F675" s="257"/>
      <c r="G675" s="258"/>
      <c r="H675" s="259"/>
      <c r="I675" s="258"/>
      <c r="J675" s="281"/>
    </row>
    <row r="676" spans="1:28" ht="44.25" hidden="1" customHeight="1" x14ac:dyDescent="0.2">
      <c r="A676" s="253" t="s">
        <v>571</v>
      </c>
      <c r="B676" s="254"/>
      <c r="C676" s="255" t="s">
        <v>572</v>
      </c>
      <c r="D676" s="256"/>
      <c r="E676" s="256"/>
      <c r="F676" s="257"/>
      <c r="G676" s="258"/>
      <c r="H676" s="259"/>
      <c r="I676" s="258"/>
      <c r="J676" s="281"/>
    </row>
    <row r="677" spans="1:28" s="208" customFormat="1" ht="24.75" customHeight="1" thickBot="1" x14ac:dyDescent="0.25">
      <c r="A677" s="253" t="s">
        <v>573</v>
      </c>
      <c r="B677" s="254"/>
      <c r="C677" s="255" t="s">
        <v>574</v>
      </c>
      <c r="D677" s="256"/>
      <c r="E677" s="256"/>
      <c r="F677" s="257"/>
      <c r="G677" s="258">
        <v>-727326</v>
      </c>
      <c r="H677" s="1179"/>
      <c r="I677" s="258">
        <f>-857827+822505-643370.4</f>
        <v>-678692.4</v>
      </c>
      <c r="J677" s="28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7" hidden="1" customHeight="1" x14ac:dyDescent="0.2">
      <c r="A678" s="253" t="s">
        <v>575</v>
      </c>
      <c r="B678" s="254"/>
      <c r="C678" s="255" t="s">
        <v>576</v>
      </c>
      <c r="D678" s="256"/>
      <c r="E678" s="256"/>
      <c r="F678" s="257"/>
      <c r="G678" s="1192"/>
      <c r="H678" s="1193"/>
      <c r="I678" s="1192"/>
      <c r="J678" s="1194"/>
    </row>
    <row r="679" spans="1:28" ht="30.75" hidden="1" customHeight="1" x14ac:dyDescent="0.2">
      <c r="A679" s="253" t="s">
        <v>577</v>
      </c>
      <c r="B679" s="254"/>
      <c r="C679" s="255" t="s">
        <v>578</v>
      </c>
      <c r="D679" s="256"/>
      <c r="E679" s="256"/>
      <c r="F679" s="257"/>
      <c r="G679" s="1192"/>
      <c r="H679" s="1193"/>
      <c r="I679" s="1192"/>
      <c r="J679" s="1194"/>
    </row>
    <row r="680" spans="1:28" ht="45" hidden="1" customHeight="1" x14ac:dyDescent="0.2">
      <c r="A680" s="253" t="s">
        <v>579</v>
      </c>
      <c r="B680" s="254"/>
      <c r="C680" s="255" t="s">
        <v>580</v>
      </c>
      <c r="D680" s="256"/>
      <c r="E680" s="256"/>
      <c r="F680" s="257"/>
      <c r="G680" s="1192"/>
      <c r="H680" s="1193"/>
      <c r="I680" s="1192"/>
      <c r="J680" s="1194"/>
    </row>
    <row r="681" spans="1:28" ht="42" hidden="1" customHeight="1" x14ac:dyDescent="0.2">
      <c r="A681" s="253" t="s">
        <v>581</v>
      </c>
      <c r="B681" s="254"/>
      <c r="C681" s="255" t="s">
        <v>582</v>
      </c>
      <c r="D681" s="256"/>
      <c r="E681" s="256"/>
      <c r="F681" s="257"/>
      <c r="G681" s="1192"/>
      <c r="H681" s="1193"/>
      <c r="I681" s="1192"/>
      <c r="J681" s="1194"/>
    </row>
    <row r="682" spans="1:28" ht="48" hidden="1" customHeight="1" x14ac:dyDescent="0.2">
      <c r="A682" s="253" t="s">
        <v>583</v>
      </c>
      <c r="B682" s="254"/>
      <c r="C682" s="255" t="s">
        <v>584</v>
      </c>
      <c r="D682" s="256"/>
      <c r="E682" s="256"/>
      <c r="F682" s="257"/>
      <c r="G682" s="1192"/>
      <c r="H682" s="1193"/>
      <c r="I682" s="1192"/>
      <c r="J682" s="1194"/>
    </row>
    <row r="683" spans="1:28" ht="45.75" hidden="1" customHeight="1" thickBot="1" x14ac:dyDescent="0.25">
      <c r="A683" s="253" t="s">
        <v>585</v>
      </c>
      <c r="B683" s="1195"/>
      <c r="C683" s="255" t="s">
        <v>586</v>
      </c>
      <c r="D683" s="1183"/>
      <c r="E683" s="1183"/>
      <c r="F683" s="1184"/>
      <c r="G683" s="1196"/>
      <c r="H683" s="1197"/>
      <c r="I683" s="1196"/>
      <c r="J683" s="1198"/>
    </row>
    <row r="684" spans="1:28" ht="33.75" customHeight="1" thickBot="1" x14ac:dyDescent="0.25">
      <c r="A684" s="1199" t="s">
        <v>587</v>
      </c>
      <c r="B684" s="260"/>
      <c r="C684" s="1200" t="s">
        <v>588</v>
      </c>
      <c r="D684" s="1201"/>
      <c r="E684" s="1201"/>
      <c r="F684" s="1202"/>
      <c r="G684" s="1203">
        <f>IF(IF(G672="",0,G672)+SUM(G673:H683)=0,"",IF(G672="",0,G672)+SUM(G673:H683))</f>
        <v>4862907</v>
      </c>
      <c r="H684" s="1204"/>
      <c r="I684" s="1203">
        <f>IF(IF(I672="",0,I672)+SUM(I673:J683)=0,"",IF(I672="",0,I672)+SUM(I673:J683))</f>
        <v>2484954.6</v>
      </c>
      <c r="J684" s="1205"/>
    </row>
    <row r="685" spans="1:28" ht="14.25" customHeight="1" x14ac:dyDescent="0.2">
      <c r="A685" s="1206"/>
      <c r="B685" s="1186"/>
      <c r="C685" s="1207" t="s">
        <v>518</v>
      </c>
      <c r="D685" s="1208"/>
      <c r="E685" s="1208"/>
      <c r="F685" s="1209"/>
      <c r="G685" s="1210"/>
      <c r="H685" s="1211"/>
      <c r="I685" s="1210"/>
      <c r="J685" s="1212"/>
    </row>
    <row r="686" spans="1:28" ht="15" customHeight="1" x14ac:dyDescent="0.2">
      <c r="A686" s="1213" t="s">
        <v>589</v>
      </c>
      <c r="B686" s="253"/>
      <c r="C686" s="1214" t="s">
        <v>590</v>
      </c>
      <c r="D686" s="1125"/>
      <c r="E686" s="1125"/>
      <c r="F686" s="1126"/>
      <c r="G686" s="258"/>
      <c r="H686" s="1179"/>
      <c r="I686" s="258">
        <v>-75887</v>
      </c>
      <c r="J686" s="281"/>
    </row>
    <row r="687" spans="1:28" s="208" customFormat="1" ht="15" customHeight="1" x14ac:dyDescent="0.2">
      <c r="A687" s="1213" t="s">
        <v>591</v>
      </c>
      <c r="B687" s="253"/>
      <c r="C687" s="1214" t="s">
        <v>592</v>
      </c>
      <c r="D687" s="1125"/>
      <c r="E687" s="1125"/>
      <c r="F687" s="1126"/>
      <c r="G687" s="258">
        <v>-3510320</v>
      </c>
      <c r="H687" s="1179"/>
      <c r="I687" s="258">
        <f>(1120111+(355695-132485))*-1+8234-7871</f>
        <v>-1342958</v>
      </c>
      <c r="J687" s="28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" customHeight="1" thickBot="1" x14ac:dyDescent="0.25">
      <c r="A688" s="1213" t="s">
        <v>593</v>
      </c>
      <c r="B688" s="253"/>
      <c r="C688" s="1214" t="s">
        <v>594</v>
      </c>
      <c r="D688" s="1125"/>
      <c r="E688" s="1125"/>
      <c r="F688" s="1126"/>
      <c r="G688" s="1215">
        <v>330061</v>
      </c>
      <c r="H688" s="1216"/>
      <c r="I688" s="1215"/>
      <c r="J688" s="1217"/>
    </row>
    <row r="689" spans="1:28" ht="75" hidden="1" customHeight="1" x14ac:dyDescent="0.2">
      <c r="A689" s="1213" t="s">
        <v>595</v>
      </c>
      <c r="B689" s="253"/>
      <c r="C689" s="1214" t="s">
        <v>596</v>
      </c>
      <c r="D689" s="1125"/>
      <c r="E689" s="1125"/>
      <c r="F689" s="1126"/>
      <c r="G689" s="1215"/>
      <c r="H689" s="1216"/>
      <c r="I689" s="1215"/>
      <c r="J689" s="1217"/>
    </row>
    <row r="690" spans="1:28" ht="61.5" hidden="1" customHeight="1" x14ac:dyDescent="0.2">
      <c r="A690" s="1213" t="s">
        <v>597</v>
      </c>
      <c r="B690" s="253"/>
      <c r="C690" s="1214" t="s">
        <v>598</v>
      </c>
      <c r="D690" s="1125"/>
      <c r="E690" s="1125"/>
      <c r="F690" s="1126"/>
      <c r="G690" s="1215"/>
      <c r="H690" s="1216"/>
      <c r="I690" s="1215"/>
      <c r="J690" s="1217"/>
    </row>
    <row r="691" spans="1:28" ht="14.25" hidden="1" customHeight="1" x14ac:dyDescent="0.2">
      <c r="A691" s="1213" t="s">
        <v>599</v>
      </c>
      <c r="B691" s="253"/>
      <c r="C691" s="1214" t="s">
        <v>600</v>
      </c>
      <c r="D691" s="1125"/>
      <c r="E691" s="1125"/>
      <c r="F691" s="1126"/>
      <c r="G691" s="1215"/>
      <c r="H691" s="1216"/>
      <c r="I691" s="1215"/>
      <c r="J691" s="1217"/>
    </row>
    <row r="692" spans="1:28" ht="15" hidden="1" customHeight="1" thickBot="1" x14ac:dyDescent="0.25">
      <c r="A692" s="1232" t="s">
        <v>601</v>
      </c>
      <c r="B692" s="1167"/>
      <c r="C692" s="1233" t="s">
        <v>602</v>
      </c>
      <c r="D692" s="1234"/>
      <c r="E692" s="1234"/>
      <c r="F692" s="1235"/>
      <c r="G692" s="1218"/>
      <c r="H692" s="1236"/>
      <c r="I692" s="1218"/>
      <c r="J692" s="1219"/>
    </row>
    <row r="693" spans="1:28" ht="57.75" customHeight="1" thickBot="1" x14ac:dyDescent="0.25">
      <c r="A693" s="1220" t="s">
        <v>603</v>
      </c>
      <c r="B693" s="1221"/>
      <c r="C693" s="1200" t="s">
        <v>604</v>
      </c>
      <c r="D693" s="1201"/>
      <c r="E693" s="1201"/>
      <c r="F693" s="1222"/>
      <c r="G693" s="1223">
        <f>IF(SUM(G686:H692)=0,"",SUM(G686:H692))</f>
        <v>-3180259</v>
      </c>
      <c r="H693" s="1224"/>
      <c r="I693" s="1223">
        <f>IF(SUM(I686:J692)=0,"",SUM(I686:J692))</f>
        <v>-1418845</v>
      </c>
      <c r="J693" s="1225"/>
    </row>
    <row r="694" spans="1:28" ht="28.5" hidden="1" customHeight="1" x14ac:dyDescent="0.2">
      <c r="A694" s="273" t="s">
        <v>605</v>
      </c>
      <c r="B694" s="1226"/>
      <c r="C694" s="275" t="s">
        <v>606</v>
      </c>
      <c r="D694" s="276"/>
      <c r="E694" s="276"/>
      <c r="F694" s="277"/>
      <c r="G694" s="1227"/>
      <c r="H694" s="1228"/>
      <c r="I694" s="1227"/>
      <c r="J694" s="1229"/>
    </row>
    <row r="695" spans="1:28" ht="14.25" hidden="1" customHeight="1" x14ac:dyDescent="0.2">
      <c r="A695" s="253" t="s">
        <v>607</v>
      </c>
      <c r="B695" s="1230"/>
      <c r="C695" s="255" t="s">
        <v>608</v>
      </c>
      <c r="D695" s="256"/>
      <c r="E695" s="256"/>
      <c r="F695" s="257"/>
      <c r="G695" s="1192"/>
      <c r="H695" s="1231"/>
      <c r="I695" s="1192"/>
      <c r="J695" s="1194"/>
    </row>
    <row r="696" spans="1:28" ht="15" hidden="1" customHeight="1" thickBot="1" x14ac:dyDescent="0.25">
      <c r="A696" s="253" t="s">
        <v>609</v>
      </c>
      <c r="B696" s="1230"/>
      <c r="C696" s="1182" t="s">
        <v>610</v>
      </c>
      <c r="D696" s="1183"/>
      <c r="E696" s="1183"/>
      <c r="F696" s="1184"/>
      <c r="G696" s="1196"/>
      <c r="H696" s="1197"/>
      <c r="I696" s="1196"/>
      <c r="J696" s="1198"/>
    </row>
    <row r="697" spans="1:28" ht="14.25" hidden="1" customHeight="1" x14ac:dyDescent="0.2">
      <c r="A697" s="253" t="s">
        <v>611</v>
      </c>
      <c r="B697" s="1230"/>
      <c r="C697" s="255" t="s">
        <v>612</v>
      </c>
      <c r="D697" s="256"/>
      <c r="E697" s="256"/>
      <c r="F697" s="257"/>
      <c r="G697" s="1192"/>
      <c r="H697" s="1231"/>
      <c r="I697" s="1192"/>
      <c r="J697" s="1194"/>
    </row>
    <row r="698" spans="1:28" ht="14.25" hidden="1" customHeight="1" x14ac:dyDescent="0.2">
      <c r="A698" s="253" t="s">
        <v>613</v>
      </c>
      <c r="B698" s="1230"/>
      <c r="C698" s="255" t="s">
        <v>614</v>
      </c>
      <c r="D698" s="256"/>
      <c r="E698" s="256"/>
      <c r="F698" s="257"/>
      <c r="G698" s="1192"/>
      <c r="H698" s="1231"/>
      <c r="I698" s="1192"/>
      <c r="J698" s="1194"/>
    </row>
    <row r="699" spans="1:28" s="208" customFormat="1" ht="14.25" hidden="1" customHeight="1" x14ac:dyDescent="0.2">
      <c r="A699" s="253" t="s">
        <v>615</v>
      </c>
      <c r="B699" s="1230"/>
      <c r="C699" s="1169" t="s">
        <v>616</v>
      </c>
      <c r="D699" s="1170"/>
      <c r="E699" s="1170"/>
      <c r="F699" s="1171"/>
      <c r="G699" s="1237"/>
      <c r="H699" s="1238"/>
      <c r="I699" s="1237"/>
      <c r="J699" s="123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s="208" customFormat="1" ht="14.25" hidden="1" customHeight="1" x14ac:dyDescent="0.2">
      <c r="A700" s="253" t="s">
        <v>617</v>
      </c>
      <c r="B700" s="1230"/>
      <c r="C700" s="255" t="s">
        <v>618</v>
      </c>
      <c r="D700" s="256"/>
      <c r="E700" s="256"/>
      <c r="F700" s="257"/>
      <c r="G700" s="1192"/>
      <c r="H700" s="1231"/>
      <c r="I700" s="1192"/>
      <c r="J700" s="1194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s="208" customFormat="1" ht="14.25" hidden="1" customHeight="1" x14ac:dyDescent="0.2">
      <c r="A701" s="253" t="s">
        <v>619</v>
      </c>
      <c r="B701" s="1230"/>
      <c r="C701" s="255" t="s">
        <v>620</v>
      </c>
      <c r="D701" s="256"/>
      <c r="E701" s="256"/>
      <c r="F701" s="257"/>
      <c r="G701" s="1240"/>
      <c r="H701" s="1241"/>
      <c r="I701" s="1240"/>
      <c r="J701" s="1242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s="208" customFormat="1" ht="15" hidden="1" customHeight="1" thickBot="1" x14ac:dyDescent="0.25">
      <c r="A702" s="1180" t="s">
        <v>621</v>
      </c>
      <c r="B702" s="1195"/>
      <c r="C702" s="1254" t="s">
        <v>622</v>
      </c>
      <c r="D702" s="1255"/>
      <c r="E702" s="1255"/>
      <c r="F702" s="1256"/>
      <c r="G702" s="1196"/>
      <c r="H702" s="1197"/>
      <c r="I702" s="1196"/>
      <c r="J702" s="1198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s="208" customFormat="1" ht="39.75" customHeight="1" thickBot="1" x14ac:dyDescent="0.25">
      <c r="A703" s="1199" t="s">
        <v>519</v>
      </c>
      <c r="B703" s="260"/>
      <c r="C703" s="1200" t="s">
        <v>623</v>
      </c>
      <c r="D703" s="1243"/>
      <c r="E703" s="1243"/>
      <c r="F703" s="1244"/>
      <c r="G703" s="1203">
        <f>IF((IF(G693="",0,G693)+IF(SUM(G694:H702)=0,0,SUM(G694:H702)))=0,"",(IF(G693="",0,G693)+IF(SUM(G694:H702)=0,0,SUM(G694:H702))))</f>
        <v>-3180259</v>
      </c>
      <c r="H703" s="1204"/>
      <c r="I703" s="1203">
        <f>IF((IF(I693="",0,I693)+IF(SUM(I694:J702)=0,0,SUM(I694:J702)))=0,"",(IF(I693="",0,I693)+IF(SUM(I694:J702)=0,0,SUM(I694:J702))))</f>
        <v>-1418845</v>
      </c>
      <c r="J703" s="1205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" customHeight="1" thickBot="1" x14ac:dyDescent="0.25">
      <c r="A704" s="1245"/>
      <c r="B704" s="1220"/>
      <c r="C704" s="1200" t="s">
        <v>520</v>
      </c>
      <c r="D704" s="1201"/>
      <c r="E704" s="1201"/>
      <c r="F704" s="1222"/>
      <c r="G704" s="1246"/>
      <c r="H704" s="1247"/>
      <c r="I704" s="1246"/>
      <c r="J704" s="1248"/>
    </row>
    <row r="705" spans="1:10" ht="35.25" hidden="1" customHeight="1" thickBot="1" x14ac:dyDescent="0.25">
      <c r="A705" s="1245" t="s">
        <v>624</v>
      </c>
      <c r="B705" s="1220"/>
      <c r="C705" s="1200" t="s">
        <v>625</v>
      </c>
      <c r="D705" s="1201"/>
      <c r="E705" s="1201"/>
      <c r="F705" s="1222"/>
      <c r="G705" s="1203" t="str">
        <f>IF(SUM(G706:H712)=0,"",SUM(G706:H712))</f>
        <v/>
      </c>
      <c r="H705" s="1204"/>
      <c r="I705" s="1203" t="str">
        <f>IF(SUM(I706:J712)=0,"",SUM(I706:J712))</f>
        <v/>
      </c>
      <c r="J705" s="1205"/>
    </row>
    <row r="706" spans="1:10" ht="30.75" hidden="1" customHeight="1" x14ac:dyDescent="0.2">
      <c r="A706" s="1249" t="s">
        <v>626</v>
      </c>
      <c r="B706" s="273"/>
      <c r="C706" s="1250" t="s">
        <v>627</v>
      </c>
      <c r="D706" s="1129"/>
      <c r="E706" s="1129"/>
      <c r="F706" s="1130"/>
      <c r="G706" s="1251"/>
      <c r="H706" s="1252"/>
      <c r="I706" s="1251"/>
      <c r="J706" s="1253"/>
    </row>
    <row r="707" spans="1:10" ht="39" hidden="1" customHeight="1" x14ac:dyDescent="0.2">
      <c r="A707" s="1213" t="s">
        <v>628</v>
      </c>
      <c r="B707" s="253"/>
      <c r="C707" s="1214" t="s">
        <v>629</v>
      </c>
      <c r="D707" s="1125"/>
      <c r="E707" s="1125"/>
      <c r="F707" s="1126"/>
      <c r="G707" s="1215"/>
      <c r="H707" s="1216"/>
      <c r="I707" s="1215"/>
      <c r="J707" s="1217"/>
    </row>
    <row r="708" spans="1:10" ht="30" hidden="1" customHeight="1" x14ac:dyDescent="0.2">
      <c r="A708" s="1213" t="s">
        <v>630</v>
      </c>
      <c r="B708" s="253"/>
      <c r="C708" s="1214" t="s">
        <v>631</v>
      </c>
      <c r="D708" s="1125"/>
      <c r="E708" s="1125"/>
      <c r="F708" s="1126"/>
      <c r="G708" s="1215"/>
      <c r="H708" s="1216"/>
      <c r="I708" s="1215"/>
      <c r="J708" s="1217"/>
    </row>
    <row r="709" spans="1:10" ht="25.5" hidden="1" customHeight="1" x14ac:dyDescent="0.2">
      <c r="A709" s="1213" t="s">
        <v>632</v>
      </c>
      <c r="B709" s="253"/>
      <c r="C709" s="1214" t="s">
        <v>633</v>
      </c>
      <c r="D709" s="1125"/>
      <c r="E709" s="1125"/>
      <c r="F709" s="1126"/>
      <c r="G709" s="1215"/>
      <c r="H709" s="1216"/>
      <c r="I709" s="1215"/>
      <c r="J709" s="1217"/>
    </row>
    <row r="710" spans="1:10" ht="14.25" hidden="1" customHeight="1" x14ac:dyDescent="0.2">
      <c r="A710" s="1213" t="s">
        <v>634</v>
      </c>
      <c r="B710" s="253"/>
      <c r="C710" s="1214" t="s">
        <v>635</v>
      </c>
      <c r="D710" s="1125"/>
      <c r="E710" s="1125"/>
      <c r="F710" s="1126"/>
      <c r="G710" s="1215"/>
      <c r="H710" s="1216"/>
      <c r="I710" s="1215"/>
      <c r="J710" s="1217"/>
    </row>
    <row r="711" spans="1:10" ht="14.25" hidden="1" customHeight="1" x14ac:dyDescent="0.2">
      <c r="A711" s="1213" t="s">
        <v>636</v>
      </c>
      <c r="B711" s="253"/>
      <c r="C711" s="1214" t="s">
        <v>637</v>
      </c>
      <c r="D711" s="1125"/>
      <c r="E711" s="1125"/>
      <c r="F711" s="1126"/>
      <c r="G711" s="1215"/>
      <c r="H711" s="1216"/>
      <c r="I711" s="1215"/>
      <c r="J711" s="1217"/>
    </row>
    <row r="712" spans="1:10" ht="15" hidden="1" customHeight="1" thickBot="1" x14ac:dyDescent="0.25">
      <c r="A712" s="1213" t="s">
        <v>638</v>
      </c>
      <c r="B712" s="253"/>
      <c r="C712" s="1214" t="s">
        <v>639</v>
      </c>
      <c r="D712" s="1125"/>
      <c r="E712" s="1125"/>
      <c r="F712" s="1126"/>
      <c r="G712" s="1215"/>
      <c r="H712" s="1216"/>
      <c r="I712" s="1215"/>
      <c r="J712" s="1217"/>
    </row>
    <row r="713" spans="1:10" ht="49.5" customHeight="1" thickBot="1" x14ac:dyDescent="0.25">
      <c r="A713" s="1199" t="s">
        <v>640</v>
      </c>
      <c r="B713" s="260"/>
      <c r="C713" s="1200" t="s">
        <v>641</v>
      </c>
      <c r="D713" s="1201"/>
      <c r="E713" s="1201"/>
      <c r="F713" s="1222"/>
      <c r="G713" s="1203">
        <f>IF(SUM(G714:H719)=0,"",SUM(G714:H719))</f>
        <v>-1546736</v>
      </c>
      <c r="H713" s="1204"/>
      <c r="I713" s="1203">
        <f>IF(SUM(I714:J719)=0,"",SUM(I714:J719))</f>
        <v>1402570.0999999996</v>
      </c>
      <c r="J713" s="1205"/>
    </row>
    <row r="714" spans="1:10" ht="51.75" customHeight="1" x14ac:dyDescent="0.2">
      <c r="A714" s="1249" t="s">
        <v>642</v>
      </c>
      <c r="B714" s="273"/>
      <c r="C714" s="1250" t="s">
        <v>643</v>
      </c>
      <c r="D714" s="1129"/>
      <c r="E714" s="1129"/>
      <c r="F714" s="1130"/>
      <c r="G714" s="1251">
        <v>3855160</v>
      </c>
      <c r="H714" s="1252"/>
      <c r="I714" s="1251">
        <v>4638468.0999999996</v>
      </c>
      <c r="J714" s="1253"/>
    </row>
    <row r="715" spans="1:10" ht="54.75" customHeight="1" x14ac:dyDescent="0.2">
      <c r="A715" s="1213" t="s">
        <v>644</v>
      </c>
      <c r="B715" s="253"/>
      <c r="C715" s="1214" t="s">
        <v>645</v>
      </c>
      <c r="D715" s="1125"/>
      <c r="E715" s="1125"/>
      <c r="F715" s="1126"/>
      <c r="G715" s="1215">
        <v>-5401896</v>
      </c>
      <c r="H715" s="1216"/>
      <c r="I715" s="1215">
        <v>-3235898</v>
      </c>
      <c r="J715" s="1217"/>
    </row>
    <row r="716" spans="1:10" ht="27.75" hidden="1" customHeight="1" x14ac:dyDescent="0.2">
      <c r="A716" s="1213" t="s">
        <v>646</v>
      </c>
      <c r="B716" s="253"/>
      <c r="C716" s="1214" t="s">
        <v>647</v>
      </c>
      <c r="D716" s="1125"/>
      <c r="E716" s="1125"/>
      <c r="F716" s="1126"/>
      <c r="G716" s="1215"/>
      <c r="H716" s="1216"/>
      <c r="I716" s="1215"/>
      <c r="J716" s="1217"/>
    </row>
    <row r="717" spans="1:10" ht="14.25" hidden="1" customHeight="1" x14ac:dyDescent="0.2">
      <c r="A717" s="1213" t="s">
        <v>648</v>
      </c>
      <c r="B717" s="253"/>
      <c r="C717" s="1214" t="s">
        <v>649</v>
      </c>
      <c r="D717" s="1125"/>
      <c r="E717" s="1125"/>
      <c r="F717" s="1126"/>
      <c r="G717" s="1215"/>
      <c r="H717" s="1216"/>
      <c r="I717" s="1215"/>
      <c r="J717" s="1217"/>
    </row>
    <row r="718" spans="1:10" ht="14.25" hidden="1" customHeight="1" x14ac:dyDescent="0.2">
      <c r="A718" s="1213" t="s">
        <v>650</v>
      </c>
      <c r="B718" s="253"/>
      <c r="C718" s="1214" t="s">
        <v>651</v>
      </c>
      <c r="D718" s="1125"/>
      <c r="E718" s="1125"/>
      <c r="F718" s="1126"/>
      <c r="G718" s="1215"/>
      <c r="H718" s="1216"/>
      <c r="I718" s="1215"/>
      <c r="J718" s="1217"/>
    </row>
    <row r="719" spans="1:10" ht="14.25" hidden="1" customHeight="1" x14ac:dyDescent="0.2">
      <c r="A719" s="1213" t="s">
        <v>652</v>
      </c>
      <c r="B719" s="253"/>
      <c r="C719" s="1214" t="s">
        <v>653</v>
      </c>
      <c r="D719" s="1125"/>
      <c r="E719" s="1125"/>
      <c r="F719" s="1126"/>
      <c r="G719" s="1215"/>
      <c r="H719" s="1216"/>
      <c r="I719" s="1215"/>
      <c r="J719" s="1217"/>
    </row>
    <row r="720" spans="1:10" ht="75" customHeight="1" x14ac:dyDescent="0.2">
      <c r="A720" s="253" t="s">
        <v>603</v>
      </c>
      <c r="B720" s="1230"/>
      <c r="C720" s="1257" t="s">
        <v>654</v>
      </c>
      <c r="D720" s="1258"/>
      <c r="E720" s="1258"/>
      <c r="F720" s="1259"/>
      <c r="G720" s="1260">
        <f>IF(IFERROR(IF(G705="",0,G705)+G713,"")="",IF(G705="","",G705),IF(G705="",0,G705)+IF(G713="",0,G713))</f>
        <v>-1546736</v>
      </c>
      <c r="H720" s="1261"/>
      <c r="I720" s="1260">
        <f>IF(IFERROR(IF(I705="",0,I705)+I713,"")="",IF(I705="","",I705),IF(I705="",0,I705)+IF(I713="",0,I713))</f>
        <v>1402570.0999999996</v>
      </c>
      <c r="J720" s="1262"/>
    </row>
    <row r="721" spans="1:10" ht="14.25" hidden="1" customHeight="1" x14ac:dyDescent="0.2">
      <c r="A721" s="1213" t="s">
        <v>655</v>
      </c>
      <c r="B721" s="253"/>
      <c r="C721" s="1214" t="s">
        <v>656</v>
      </c>
      <c r="D721" s="1125"/>
      <c r="E721" s="1125"/>
      <c r="F721" s="1126"/>
      <c r="G721" s="1215"/>
      <c r="H721" s="1216"/>
      <c r="I721" s="1215"/>
      <c r="J721" s="1217"/>
    </row>
    <row r="722" spans="1:10" ht="34.5" customHeight="1" thickBot="1" x14ac:dyDescent="0.25">
      <c r="A722" s="1213" t="s">
        <v>657</v>
      </c>
      <c r="B722" s="253"/>
      <c r="C722" s="1214" t="s">
        <v>658</v>
      </c>
      <c r="D722" s="1125"/>
      <c r="E722" s="1125"/>
      <c r="F722" s="1126"/>
      <c r="G722" s="1215">
        <v>-200000</v>
      </c>
      <c r="H722" s="1216"/>
      <c r="I722" s="1215">
        <v>-200000</v>
      </c>
      <c r="J722" s="1217"/>
    </row>
    <row r="723" spans="1:10" ht="14.25" hidden="1" customHeight="1" x14ac:dyDescent="0.2">
      <c r="A723" s="1213" t="s">
        <v>659</v>
      </c>
      <c r="B723" s="253"/>
      <c r="C723" s="1214" t="s">
        <v>660</v>
      </c>
      <c r="D723" s="1125"/>
      <c r="E723" s="1125"/>
      <c r="F723" s="1126"/>
      <c r="G723" s="1215"/>
      <c r="H723" s="1216"/>
      <c r="I723" s="1215"/>
      <c r="J723" s="1217"/>
    </row>
    <row r="724" spans="1:10" ht="14.25" hidden="1" customHeight="1" x14ac:dyDescent="0.2">
      <c r="A724" s="1213" t="s">
        <v>661</v>
      </c>
      <c r="B724" s="253"/>
      <c r="C724" s="1214" t="s">
        <v>662</v>
      </c>
      <c r="D724" s="1125"/>
      <c r="E724" s="1125"/>
      <c r="F724" s="1126"/>
      <c r="G724" s="1215"/>
      <c r="H724" s="1216"/>
      <c r="I724" s="1215"/>
      <c r="J724" s="1217"/>
    </row>
    <row r="725" spans="1:10" ht="14.25" hidden="1" customHeight="1" x14ac:dyDescent="0.2">
      <c r="A725" s="1213" t="s">
        <v>663</v>
      </c>
      <c r="B725" s="253"/>
      <c r="C725" s="1214" t="s">
        <v>612</v>
      </c>
      <c r="D725" s="1125"/>
      <c r="E725" s="1125"/>
      <c r="F725" s="1126"/>
      <c r="G725" s="1215"/>
      <c r="H725" s="1216"/>
      <c r="I725" s="1215"/>
      <c r="J725" s="1217"/>
    </row>
    <row r="726" spans="1:10" ht="14.25" hidden="1" customHeight="1" x14ac:dyDescent="0.2">
      <c r="A726" s="1213" t="s">
        <v>664</v>
      </c>
      <c r="B726" s="253"/>
      <c r="C726" s="1214" t="s">
        <v>610</v>
      </c>
      <c r="D726" s="1125"/>
      <c r="E726" s="1125"/>
      <c r="F726" s="1126"/>
      <c r="G726" s="1215"/>
      <c r="H726" s="1216"/>
      <c r="I726" s="1215"/>
      <c r="J726" s="1217"/>
    </row>
    <row r="727" spans="1:10" ht="14.25" hidden="1" customHeight="1" x14ac:dyDescent="0.2">
      <c r="A727" s="1232" t="s">
        <v>665</v>
      </c>
      <c r="B727" s="1167"/>
      <c r="C727" s="1233" t="s">
        <v>666</v>
      </c>
      <c r="D727" s="1234"/>
      <c r="E727" s="1234"/>
      <c r="F727" s="1235"/>
      <c r="G727" s="1218"/>
      <c r="H727" s="1236"/>
      <c r="I727" s="1218"/>
      <c r="J727" s="1219"/>
    </row>
    <row r="728" spans="1:10" ht="14.25" hidden="1" customHeight="1" x14ac:dyDescent="0.2">
      <c r="A728" s="1213" t="s">
        <v>667</v>
      </c>
      <c r="B728" s="253"/>
      <c r="C728" s="1214" t="s">
        <v>668</v>
      </c>
      <c r="D728" s="1125"/>
      <c r="E728" s="1125"/>
      <c r="F728" s="1126"/>
      <c r="G728" s="1215"/>
      <c r="H728" s="1216"/>
      <c r="I728" s="1215"/>
      <c r="J728" s="1217"/>
    </row>
    <row r="729" spans="1:10" ht="30" hidden="1" customHeight="1" thickBot="1" x14ac:dyDescent="0.25">
      <c r="A729" s="1267" t="s">
        <v>669</v>
      </c>
      <c r="B729" s="1268"/>
      <c r="C729" s="1269" t="s">
        <v>670</v>
      </c>
      <c r="D729" s="1270"/>
      <c r="E729" s="1270"/>
      <c r="F729" s="1271"/>
      <c r="G729" s="1272"/>
      <c r="H729" s="1273"/>
      <c r="I729" s="1272"/>
      <c r="J729" s="1274"/>
    </row>
    <row r="730" spans="1:10" ht="31.5" customHeight="1" thickBot="1" x14ac:dyDescent="0.25">
      <c r="A730" s="260" t="s">
        <v>671</v>
      </c>
      <c r="B730" s="1275"/>
      <c r="C730" s="262" t="s">
        <v>672</v>
      </c>
      <c r="D730" s="263"/>
      <c r="E730" s="263"/>
      <c r="F730" s="264"/>
      <c r="G730" s="270">
        <f>IF(G720="",IF(SUM(G721:G729)=0,"",IF(G720="",0,G720)+IF(SUM(G721:H729)="",0,SUM(G721:H729))),G720+SUM(G721:H729))</f>
        <v>-1746736</v>
      </c>
      <c r="H730" s="1263"/>
      <c r="I730" s="270">
        <f>IF(I720="",IF(SUM(I721:I729)=0,"",IF(I720="",0,I720)+IF(SUM(I721:J729)="",0,SUM(I721:J729))),I720+SUM(I721:J729))</f>
        <v>1202570.0999999996</v>
      </c>
      <c r="J730" s="272"/>
    </row>
    <row r="731" spans="1:10" ht="52.5" customHeight="1" thickBot="1" x14ac:dyDescent="0.25">
      <c r="A731" s="260" t="s">
        <v>521</v>
      </c>
      <c r="B731" s="1275"/>
      <c r="C731" s="262" t="s">
        <v>673</v>
      </c>
      <c r="D731" s="263"/>
      <c r="E731" s="263"/>
      <c r="F731" s="264"/>
      <c r="G731" s="270">
        <f>IF(IF(G684="",0,G684)+IF(G703="",0,G703)+IF(G730="",0,G730)=0,"",IF(G684="",0,G684)+IF(G703="",0,G703)+IF(G730="",0,G730))</f>
        <v>-64088</v>
      </c>
      <c r="H731" s="1263"/>
      <c r="I731" s="270">
        <f>IF(IF(I684="",0,I684)+IF(I703="",0,I703)+IF(I730="",0,I730)=0,"",IF(I684="",0,I684)+IF(I703="",0,I703)+IF(I730="",0,I730))</f>
        <v>2268679.6999999997</v>
      </c>
      <c r="J731" s="272"/>
    </row>
    <row r="732" spans="1:10" ht="43.5" customHeight="1" thickBot="1" x14ac:dyDescent="0.25">
      <c r="A732" s="1199" t="s">
        <v>522</v>
      </c>
      <c r="B732" s="260"/>
      <c r="C732" s="1200" t="s">
        <v>674</v>
      </c>
      <c r="D732" s="1201"/>
      <c r="E732" s="1201"/>
      <c r="F732" s="1222"/>
      <c r="G732" s="1264">
        <f>I734</f>
        <v>8088438.6999999993</v>
      </c>
      <c r="H732" s="1265"/>
      <c r="I732" s="1264">
        <v>5819759</v>
      </c>
      <c r="J732" s="1266"/>
    </row>
    <row r="733" spans="1:10" ht="37.5" customHeight="1" thickBot="1" x14ac:dyDescent="0.25">
      <c r="A733" s="1199" t="s">
        <v>523</v>
      </c>
      <c r="B733" s="260"/>
      <c r="C733" s="1200" t="s">
        <v>675</v>
      </c>
      <c r="D733" s="1201"/>
      <c r="E733" s="1201"/>
      <c r="F733" s="1222"/>
      <c r="G733" s="1264"/>
      <c r="H733" s="1265"/>
      <c r="I733" s="1264"/>
      <c r="J733" s="1266"/>
    </row>
    <row r="734" spans="1:10" ht="59.25" customHeight="1" thickBot="1" x14ac:dyDescent="0.25">
      <c r="A734" s="1199" t="s">
        <v>524</v>
      </c>
      <c r="B734" s="260"/>
      <c r="C734" s="1200" t="s">
        <v>676</v>
      </c>
      <c r="D734" s="1201"/>
      <c r="E734" s="1201"/>
      <c r="F734" s="1222"/>
      <c r="G734" s="1264">
        <f>G732+G731</f>
        <v>8024350.6999999993</v>
      </c>
      <c r="H734" s="1265"/>
      <c r="I734" s="1264">
        <f>I732+I731</f>
        <v>8088438.6999999993</v>
      </c>
      <c r="J734" s="1266"/>
    </row>
    <row r="735" spans="1:10" ht="27" customHeight="1" x14ac:dyDescent="0.2"/>
    <row r="736" spans="1:10" ht="41.25" customHeight="1" x14ac:dyDescent="0.2">
      <c r="A736" s="1276" t="s">
        <v>677</v>
      </c>
    </row>
    <row r="737" spans="1:22" ht="48" customHeight="1" x14ac:dyDescent="0.2">
      <c r="A737" s="318" t="s">
        <v>683</v>
      </c>
      <c r="B737" s="319"/>
      <c r="C737" s="319"/>
      <c r="D737" s="319"/>
      <c r="E737" s="319"/>
      <c r="F737" s="319"/>
      <c r="G737" s="319"/>
      <c r="H737" s="319"/>
      <c r="I737" s="319"/>
      <c r="J737" s="319"/>
      <c r="V737" s="236" t="s">
        <v>682</v>
      </c>
    </row>
    <row r="738" spans="1:22" ht="42.75" customHeight="1" x14ac:dyDescent="0.2">
      <c r="A738" s="318" t="s">
        <v>684</v>
      </c>
      <c r="B738" s="318"/>
      <c r="C738" s="318"/>
      <c r="D738" s="318"/>
      <c r="E738" s="318"/>
      <c r="F738" s="318"/>
      <c r="G738" s="318"/>
      <c r="H738" s="318"/>
      <c r="I738" s="318"/>
      <c r="J738" s="318"/>
    </row>
  </sheetData>
  <autoFilter ref="A1:V654" xr:uid="{9F050F74-0974-4BC8-81D1-776FAA106E1D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1755">
    <mergeCell ref="A738:J738"/>
    <mergeCell ref="A737:J737"/>
    <mergeCell ref="A732:B732"/>
    <mergeCell ref="C732:F732"/>
    <mergeCell ref="G732:H732"/>
    <mergeCell ref="I732:J732"/>
    <mergeCell ref="A733:B733"/>
    <mergeCell ref="C733:F733"/>
    <mergeCell ref="G733:H733"/>
    <mergeCell ref="I733:J733"/>
    <mergeCell ref="A734:B734"/>
    <mergeCell ref="C734:F734"/>
    <mergeCell ref="G734:H734"/>
    <mergeCell ref="I734:J734"/>
    <mergeCell ref="A727:B727"/>
    <mergeCell ref="C727:F727"/>
    <mergeCell ref="G727:H727"/>
    <mergeCell ref="I727:J727"/>
    <mergeCell ref="A728:B728"/>
    <mergeCell ref="C728:F728"/>
    <mergeCell ref="G728:H728"/>
    <mergeCell ref="I728:J728"/>
    <mergeCell ref="A729:B729"/>
    <mergeCell ref="C729:F729"/>
    <mergeCell ref="G729:H729"/>
    <mergeCell ref="I729:J729"/>
    <mergeCell ref="A730:B730"/>
    <mergeCell ref="C730:F730"/>
    <mergeCell ref="G730:H730"/>
    <mergeCell ref="I730:J730"/>
    <mergeCell ref="A731:B731"/>
    <mergeCell ref="C731:F731"/>
    <mergeCell ref="A720:B720"/>
    <mergeCell ref="C720:F720"/>
    <mergeCell ref="G720:H720"/>
    <mergeCell ref="I720:J720"/>
    <mergeCell ref="A721:B721"/>
    <mergeCell ref="C721:F721"/>
    <mergeCell ref="G721:H721"/>
    <mergeCell ref="I721:J721"/>
    <mergeCell ref="G731:H731"/>
    <mergeCell ref="I731:J731"/>
    <mergeCell ref="A722:B722"/>
    <mergeCell ref="C722:F722"/>
    <mergeCell ref="G722:H722"/>
    <mergeCell ref="I722:J722"/>
    <mergeCell ref="A723:B723"/>
    <mergeCell ref="C723:F723"/>
    <mergeCell ref="G723:H723"/>
    <mergeCell ref="I723:J723"/>
    <mergeCell ref="A724:B724"/>
    <mergeCell ref="C724:F724"/>
    <mergeCell ref="G724:H724"/>
    <mergeCell ref="I724:J724"/>
    <mergeCell ref="A725:B725"/>
    <mergeCell ref="C725:F725"/>
    <mergeCell ref="G725:H725"/>
    <mergeCell ref="I725:J725"/>
    <mergeCell ref="A726:B726"/>
    <mergeCell ref="C726:F726"/>
    <mergeCell ref="G726:H726"/>
    <mergeCell ref="I726:J726"/>
    <mergeCell ref="A715:B715"/>
    <mergeCell ref="C715:F715"/>
    <mergeCell ref="G715:H715"/>
    <mergeCell ref="I715:J715"/>
    <mergeCell ref="A716:B716"/>
    <mergeCell ref="C716:F716"/>
    <mergeCell ref="G716:H716"/>
    <mergeCell ref="I716:J716"/>
    <mergeCell ref="A717:B717"/>
    <mergeCell ref="C717:F717"/>
    <mergeCell ref="G717:H717"/>
    <mergeCell ref="I717:J717"/>
    <mergeCell ref="A718:B718"/>
    <mergeCell ref="C718:F718"/>
    <mergeCell ref="G718:H718"/>
    <mergeCell ref="I718:J718"/>
    <mergeCell ref="A719:B719"/>
    <mergeCell ref="C719:F719"/>
    <mergeCell ref="G719:H719"/>
    <mergeCell ref="I719:J719"/>
    <mergeCell ref="A711:B711"/>
    <mergeCell ref="C711:F711"/>
    <mergeCell ref="G711:H711"/>
    <mergeCell ref="I711:J711"/>
    <mergeCell ref="A707:B707"/>
    <mergeCell ref="C707:F707"/>
    <mergeCell ref="G707:H707"/>
    <mergeCell ref="A712:B712"/>
    <mergeCell ref="C712:F712"/>
    <mergeCell ref="G712:H712"/>
    <mergeCell ref="I712:J712"/>
    <mergeCell ref="A713:B713"/>
    <mergeCell ref="C713:F713"/>
    <mergeCell ref="G713:H713"/>
    <mergeCell ref="I713:J713"/>
    <mergeCell ref="A714:B714"/>
    <mergeCell ref="C714:F714"/>
    <mergeCell ref="G714:H714"/>
    <mergeCell ref="I714:J714"/>
    <mergeCell ref="A706:B706"/>
    <mergeCell ref="C706:F706"/>
    <mergeCell ref="G706:H706"/>
    <mergeCell ref="I706:J706"/>
    <mergeCell ref="A702:B702"/>
    <mergeCell ref="C702:F702"/>
    <mergeCell ref="G702:H702"/>
    <mergeCell ref="I707:J707"/>
    <mergeCell ref="A708:B708"/>
    <mergeCell ref="C708:F708"/>
    <mergeCell ref="G708:H708"/>
    <mergeCell ref="I708:J708"/>
    <mergeCell ref="A709:B709"/>
    <mergeCell ref="C709:F709"/>
    <mergeCell ref="G709:H709"/>
    <mergeCell ref="I709:J709"/>
    <mergeCell ref="A710:B710"/>
    <mergeCell ref="C710:F710"/>
    <mergeCell ref="G710:H710"/>
    <mergeCell ref="I710:J710"/>
    <mergeCell ref="A701:B701"/>
    <mergeCell ref="C701:F701"/>
    <mergeCell ref="G701:H701"/>
    <mergeCell ref="I701:J701"/>
    <mergeCell ref="A697:B697"/>
    <mergeCell ref="C697:F697"/>
    <mergeCell ref="G697:H697"/>
    <mergeCell ref="I702:J702"/>
    <mergeCell ref="A703:B703"/>
    <mergeCell ref="C703:F703"/>
    <mergeCell ref="G703:H703"/>
    <mergeCell ref="I703:J703"/>
    <mergeCell ref="A704:B704"/>
    <mergeCell ref="C704:F704"/>
    <mergeCell ref="G704:H704"/>
    <mergeCell ref="I704:J704"/>
    <mergeCell ref="A705:B705"/>
    <mergeCell ref="C705:F705"/>
    <mergeCell ref="G705:H705"/>
    <mergeCell ref="I705:J705"/>
    <mergeCell ref="A696:B696"/>
    <mergeCell ref="C696:F696"/>
    <mergeCell ref="G696:H696"/>
    <mergeCell ref="I696:J696"/>
    <mergeCell ref="A692:B692"/>
    <mergeCell ref="C692:F692"/>
    <mergeCell ref="G692:H692"/>
    <mergeCell ref="I697:J697"/>
    <mergeCell ref="A698:B698"/>
    <mergeCell ref="C698:F698"/>
    <mergeCell ref="G698:H698"/>
    <mergeCell ref="I698:J698"/>
    <mergeCell ref="A699:B699"/>
    <mergeCell ref="C699:F699"/>
    <mergeCell ref="G699:H699"/>
    <mergeCell ref="I699:J699"/>
    <mergeCell ref="A700:B700"/>
    <mergeCell ref="C700:F700"/>
    <mergeCell ref="G700:H700"/>
    <mergeCell ref="I700:J700"/>
    <mergeCell ref="A691:B691"/>
    <mergeCell ref="C691:F691"/>
    <mergeCell ref="G691:H691"/>
    <mergeCell ref="I691:J691"/>
    <mergeCell ref="A687:B687"/>
    <mergeCell ref="C687:F687"/>
    <mergeCell ref="G687:H687"/>
    <mergeCell ref="I692:J692"/>
    <mergeCell ref="A693:B693"/>
    <mergeCell ref="C693:F693"/>
    <mergeCell ref="G693:H693"/>
    <mergeCell ref="I693:J693"/>
    <mergeCell ref="A694:B694"/>
    <mergeCell ref="C694:F694"/>
    <mergeCell ref="G694:H694"/>
    <mergeCell ref="I694:J694"/>
    <mergeCell ref="A695:B695"/>
    <mergeCell ref="C695:F695"/>
    <mergeCell ref="G695:H695"/>
    <mergeCell ref="I695:J695"/>
    <mergeCell ref="A686:B686"/>
    <mergeCell ref="C686:F686"/>
    <mergeCell ref="G686:H686"/>
    <mergeCell ref="I686:J686"/>
    <mergeCell ref="A682:B682"/>
    <mergeCell ref="C682:F682"/>
    <mergeCell ref="G682:H682"/>
    <mergeCell ref="I687:J687"/>
    <mergeCell ref="A688:B688"/>
    <mergeCell ref="C688:F688"/>
    <mergeCell ref="G688:H688"/>
    <mergeCell ref="I688:J688"/>
    <mergeCell ref="A689:B689"/>
    <mergeCell ref="C689:F689"/>
    <mergeCell ref="G689:H689"/>
    <mergeCell ref="I689:J689"/>
    <mergeCell ref="A690:B690"/>
    <mergeCell ref="C690:F690"/>
    <mergeCell ref="G690:H690"/>
    <mergeCell ref="I690:J690"/>
    <mergeCell ref="A681:B681"/>
    <mergeCell ref="C681:F681"/>
    <mergeCell ref="G681:H681"/>
    <mergeCell ref="I681:J681"/>
    <mergeCell ref="A677:B677"/>
    <mergeCell ref="C677:F677"/>
    <mergeCell ref="G677:H677"/>
    <mergeCell ref="I682:J682"/>
    <mergeCell ref="A683:B683"/>
    <mergeCell ref="C683:F683"/>
    <mergeCell ref="G683:H683"/>
    <mergeCell ref="I683:J683"/>
    <mergeCell ref="A684:B684"/>
    <mergeCell ref="C684:F684"/>
    <mergeCell ref="G684:H684"/>
    <mergeCell ref="I684:J684"/>
    <mergeCell ref="A685:B685"/>
    <mergeCell ref="C685:F685"/>
    <mergeCell ref="G685:H685"/>
    <mergeCell ref="I685:J685"/>
    <mergeCell ref="A676:B676"/>
    <mergeCell ref="C676:F676"/>
    <mergeCell ref="G676:H676"/>
    <mergeCell ref="I676:J676"/>
    <mergeCell ref="I677:J677"/>
    <mergeCell ref="A678:B678"/>
    <mergeCell ref="C678:F678"/>
    <mergeCell ref="G678:H678"/>
    <mergeCell ref="I678:J678"/>
    <mergeCell ref="A679:B679"/>
    <mergeCell ref="C679:F679"/>
    <mergeCell ref="G679:H679"/>
    <mergeCell ref="I679:J679"/>
    <mergeCell ref="A680:B680"/>
    <mergeCell ref="C680:F680"/>
    <mergeCell ref="G680:H680"/>
    <mergeCell ref="I680:J680"/>
    <mergeCell ref="A671:B671"/>
    <mergeCell ref="C671:F671"/>
    <mergeCell ref="G671:H671"/>
    <mergeCell ref="I671:J671"/>
    <mergeCell ref="I672:J672"/>
    <mergeCell ref="A673:B673"/>
    <mergeCell ref="C673:F673"/>
    <mergeCell ref="G673:H673"/>
    <mergeCell ref="I673:J673"/>
    <mergeCell ref="A674:B674"/>
    <mergeCell ref="C674:F674"/>
    <mergeCell ref="G674:H674"/>
    <mergeCell ref="I674:J674"/>
    <mergeCell ref="A675:B675"/>
    <mergeCell ref="C675:F675"/>
    <mergeCell ref="G675:H675"/>
    <mergeCell ref="I675:J675"/>
    <mergeCell ref="A666:B666"/>
    <mergeCell ref="C666:F666"/>
    <mergeCell ref="G666:H666"/>
    <mergeCell ref="I666:J666"/>
    <mergeCell ref="I667:J667"/>
    <mergeCell ref="A668:B668"/>
    <mergeCell ref="C668:F668"/>
    <mergeCell ref="G668:H668"/>
    <mergeCell ref="I668:J668"/>
    <mergeCell ref="A669:B669"/>
    <mergeCell ref="C669:F669"/>
    <mergeCell ref="G669:H669"/>
    <mergeCell ref="I669:J669"/>
    <mergeCell ref="A670:B670"/>
    <mergeCell ref="C670:F670"/>
    <mergeCell ref="G670:H670"/>
    <mergeCell ref="I670:J670"/>
    <mergeCell ref="A661:B661"/>
    <mergeCell ref="C661:F661"/>
    <mergeCell ref="G661:H661"/>
    <mergeCell ref="I661:J661"/>
    <mergeCell ref="I662:J662"/>
    <mergeCell ref="A663:B663"/>
    <mergeCell ref="C663:F663"/>
    <mergeCell ref="G663:H663"/>
    <mergeCell ref="I663:J663"/>
    <mergeCell ref="A664:B664"/>
    <mergeCell ref="C664:F664"/>
    <mergeCell ref="G664:H664"/>
    <mergeCell ref="I664:J664"/>
    <mergeCell ref="A665:B665"/>
    <mergeCell ref="C665:F665"/>
    <mergeCell ref="G665:H665"/>
    <mergeCell ref="I665:J665"/>
    <mergeCell ref="A656:B656"/>
    <mergeCell ref="C656:F656"/>
    <mergeCell ref="G656:H656"/>
    <mergeCell ref="I656:J656"/>
    <mergeCell ref="I657:J657"/>
    <mergeCell ref="A658:B658"/>
    <mergeCell ref="C658:F658"/>
    <mergeCell ref="G658:H658"/>
    <mergeCell ref="I658:J658"/>
    <mergeCell ref="A659:B659"/>
    <mergeCell ref="C659:F659"/>
    <mergeCell ref="G659:H659"/>
    <mergeCell ref="I659:J659"/>
    <mergeCell ref="A660:B660"/>
    <mergeCell ref="C660:F660"/>
    <mergeCell ref="G660:H660"/>
    <mergeCell ref="I660:J660"/>
    <mergeCell ref="A14:J14"/>
    <mergeCell ref="B15:J15"/>
    <mergeCell ref="A16:J16"/>
    <mergeCell ref="B17:J17"/>
    <mergeCell ref="A19:D19"/>
    <mergeCell ref="E19:G19"/>
    <mergeCell ref="H19:J19"/>
    <mergeCell ref="B6:E6"/>
    <mergeCell ref="F6:J6"/>
    <mergeCell ref="B7:J7"/>
    <mergeCell ref="A9:J9"/>
    <mergeCell ref="B11:J11"/>
    <mergeCell ref="A13:J13"/>
    <mergeCell ref="A1:J1"/>
    <mergeCell ref="A2:J2"/>
    <mergeCell ref="B3:J3"/>
    <mergeCell ref="A4:J4"/>
    <mergeCell ref="B5:E5"/>
    <mergeCell ref="F5:J5"/>
    <mergeCell ref="A31:J31"/>
    <mergeCell ref="B32:J32"/>
    <mergeCell ref="A33:J33"/>
    <mergeCell ref="B35:J35"/>
    <mergeCell ref="A36:D36"/>
    <mergeCell ref="E36:G36"/>
    <mergeCell ref="H36:J36"/>
    <mergeCell ref="A22:D22"/>
    <mergeCell ref="E22:G22"/>
    <mergeCell ref="H22:J22"/>
    <mergeCell ref="B24:J24"/>
    <mergeCell ref="B25:J25"/>
    <mergeCell ref="B30:J30"/>
    <mergeCell ref="A20:D20"/>
    <mergeCell ref="E20:G20"/>
    <mergeCell ref="H20:J20"/>
    <mergeCell ref="A21:D21"/>
    <mergeCell ref="E21:G21"/>
    <mergeCell ref="H21:J21"/>
    <mergeCell ref="A28:J28"/>
    <mergeCell ref="A41:D41"/>
    <mergeCell ref="E41:G41"/>
    <mergeCell ref="H41:J41"/>
    <mergeCell ref="A42:D42"/>
    <mergeCell ref="E42:G42"/>
    <mergeCell ref="H42:J42"/>
    <mergeCell ref="A39:D39"/>
    <mergeCell ref="E39:G39"/>
    <mergeCell ref="H39:J39"/>
    <mergeCell ref="A40:D40"/>
    <mergeCell ref="E40:G40"/>
    <mergeCell ref="H40:J40"/>
    <mergeCell ref="A37:D37"/>
    <mergeCell ref="E37:G37"/>
    <mergeCell ref="H37:J37"/>
    <mergeCell ref="A38:D38"/>
    <mergeCell ref="E38:G38"/>
    <mergeCell ref="H38:J38"/>
    <mergeCell ref="A47:D47"/>
    <mergeCell ref="E47:G47"/>
    <mergeCell ref="H47:J47"/>
    <mergeCell ref="B50:J50"/>
    <mergeCell ref="A51:J52"/>
    <mergeCell ref="A54:C54"/>
    <mergeCell ref="D54:E54"/>
    <mergeCell ref="F54:G54"/>
    <mergeCell ref="H54:J54"/>
    <mergeCell ref="A45:D45"/>
    <mergeCell ref="E45:G45"/>
    <mergeCell ref="H45:J45"/>
    <mergeCell ref="A46:D46"/>
    <mergeCell ref="E46:G46"/>
    <mergeCell ref="H46:J46"/>
    <mergeCell ref="A43:D43"/>
    <mergeCell ref="E43:G43"/>
    <mergeCell ref="H43:J43"/>
    <mergeCell ref="A44:D44"/>
    <mergeCell ref="E44:G44"/>
    <mergeCell ref="H44:J44"/>
    <mergeCell ref="A59:C59"/>
    <mergeCell ref="D59:E59"/>
    <mergeCell ref="F59:G59"/>
    <mergeCell ref="H59:J59"/>
    <mergeCell ref="A60:C60"/>
    <mergeCell ref="D60:E60"/>
    <mergeCell ref="F60:G60"/>
    <mergeCell ref="H60:J60"/>
    <mergeCell ref="A57:C57"/>
    <mergeCell ref="D57:E57"/>
    <mergeCell ref="F57:G57"/>
    <mergeCell ref="H57:J57"/>
    <mergeCell ref="A58:C58"/>
    <mergeCell ref="D58:E58"/>
    <mergeCell ref="F58:G58"/>
    <mergeCell ref="H58:J58"/>
    <mergeCell ref="A55:C55"/>
    <mergeCell ref="D55:E55"/>
    <mergeCell ref="F55:G55"/>
    <mergeCell ref="H55:J55"/>
    <mergeCell ref="A56:C56"/>
    <mergeCell ref="D56:E56"/>
    <mergeCell ref="F56:G56"/>
    <mergeCell ref="H56:J56"/>
    <mergeCell ref="A71:B71"/>
    <mergeCell ref="A72:B72"/>
    <mergeCell ref="A73:B73"/>
    <mergeCell ref="A74:B74"/>
    <mergeCell ref="A75:B75"/>
    <mergeCell ref="A76:J76"/>
    <mergeCell ref="F68:F69"/>
    <mergeCell ref="G68:G69"/>
    <mergeCell ref="H68:H69"/>
    <mergeCell ref="I68:I69"/>
    <mergeCell ref="J68:J69"/>
    <mergeCell ref="A70:J70"/>
    <mergeCell ref="B61:J61"/>
    <mergeCell ref="B63:J63"/>
    <mergeCell ref="B64:J64"/>
    <mergeCell ref="B65:J65"/>
    <mergeCell ref="A66:J66"/>
    <mergeCell ref="A67:B69"/>
    <mergeCell ref="C67:J67"/>
    <mergeCell ref="C68:C69"/>
    <mergeCell ref="D68:D69"/>
    <mergeCell ref="E68:E69"/>
    <mergeCell ref="A89:B89"/>
    <mergeCell ref="A90:B90"/>
    <mergeCell ref="A93:B95"/>
    <mergeCell ref="C93:J93"/>
    <mergeCell ref="C94:C95"/>
    <mergeCell ref="D94:D95"/>
    <mergeCell ref="E94:E95"/>
    <mergeCell ref="F94:F95"/>
    <mergeCell ref="G94:G95"/>
    <mergeCell ref="H94:H95"/>
    <mergeCell ref="A83:B83"/>
    <mergeCell ref="A84:B84"/>
    <mergeCell ref="A85:B85"/>
    <mergeCell ref="A86:B86"/>
    <mergeCell ref="A87:B87"/>
    <mergeCell ref="A88:J88"/>
    <mergeCell ref="A77:B77"/>
    <mergeCell ref="A78:B78"/>
    <mergeCell ref="A79:B79"/>
    <mergeCell ref="A80:B80"/>
    <mergeCell ref="A81:B81"/>
    <mergeCell ref="A82:J82"/>
    <mergeCell ref="A106:B106"/>
    <mergeCell ref="A107:B107"/>
    <mergeCell ref="A108:J108"/>
    <mergeCell ref="A109:B109"/>
    <mergeCell ref="A110:B110"/>
    <mergeCell ref="A111:B111"/>
    <mergeCell ref="A100:B100"/>
    <mergeCell ref="A101:B101"/>
    <mergeCell ref="A102:J102"/>
    <mergeCell ref="A103:B103"/>
    <mergeCell ref="A104:B104"/>
    <mergeCell ref="A105:B105"/>
    <mergeCell ref="I94:I95"/>
    <mergeCell ref="J94:J95"/>
    <mergeCell ref="A96:J96"/>
    <mergeCell ref="A97:B97"/>
    <mergeCell ref="A98:B98"/>
    <mergeCell ref="A99:B99"/>
    <mergeCell ref="H122:H123"/>
    <mergeCell ref="I122:I123"/>
    <mergeCell ref="J122:J123"/>
    <mergeCell ref="A124:J124"/>
    <mergeCell ref="A130:J130"/>
    <mergeCell ref="A136:J136"/>
    <mergeCell ref="B118:J118"/>
    <mergeCell ref="A120:J120"/>
    <mergeCell ref="A121:A123"/>
    <mergeCell ref="B121:J121"/>
    <mergeCell ref="B122:B123"/>
    <mergeCell ref="C122:C123"/>
    <mergeCell ref="D122:D123"/>
    <mergeCell ref="E122:E123"/>
    <mergeCell ref="F122:F123"/>
    <mergeCell ref="G122:G123"/>
    <mergeCell ref="A112:B112"/>
    <mergeCell ref="A113:B113"/>
    <mergeCell ref="A114:J114"/>
    <mergeCell ref="A115:B115"/>
    <mergeCell ref="A116:B116"/>
    <mergeCell ref="A117:J117"/>
    <mergeCell ref="A168:J168"/>
    <mergeCell ref="A171:J171"/>
    <mergeCell ref="B172:J172"/>
    <mergeCell ref="A173:J173"/>
    <mergeCell ref="A176:C176"/>
    <mergeCell ref="D176:E176"/>
    <mergeCell ref="F176:G176"/>
    <mergeCell ref="H176:J176"/>
    <mergeCell ref="H148:H149"/>
    <mergeCell ref="I148:I149"/>
    <mergeCell ref="J148:J149"/>
    <mergeCell ref="A150:J150"/>
    <mergeCell ref="A156:J156"/>
    <mergeCell ref="A162:J162"/>
    <mergeCell ref="A142:J142"/>
    <mergeCell ref="A146:B146"/>
    <mergeCell ref="A147:A149"/>
    <mergeCell ref="B147:J147"/>
    <mergeCell ref="B148:B149"/>
    <mergeCell ref="C148:C149"/>
    <mergeCell ref="D148:D149"/>
    <mergeCell ref="E148:E149"/>
    <mergeCell ref="F148:F149"/>
    <mergeCell ref="G148:G149"/>
    <mergeCell ref="A182:F182"/>
    <mergeCell ref="G182:H182"/>
    <mergeCell ref="I182:J182"/>
    <mergeCell ref="A183:F183"/>
    <mergeCell ref="G183:H183"/>
    <mergeCell ref="I183:J183"/>
    <mergeCell ref="A179:C179"/>
    <mergeCell ref="D179:E179"/>
    <mergeCell ref="F179:G179"/>
    <mergeCell ref="H179:J179"/>
    <mergeCell ref="A181:F181"/>
    <mergeCell ref="G181:H181"/>
    <mergeCell ref="I181:J181"/>
    <mergeCell ref="A177:C177"/>
    <mergeCell ref="D177:E177"/>
    <mergeCell ref="F177:G177"/>
    <mergeCell ref="H177:J177"/>
    <mergeCell ref="A178:C178"/>
    <mergeCell ref="D178:E178"/>
    <mergeCell ref="F178:G178"/>
    <mergeCell ref="H178:J178"/>
    <mergeCell ref="A193:D193"/>
    <mergeCell ref="E193:G193"/>
    <mergeCell ref="H193:J193"/>
    <mergeCell ref="A194:D194"/>
    <mergeCell ref="E194:G194"/>
    <mergeCell ref="H194:J194"/>
    <mergeCell ref="A187:J187"/>
    <mergeCell ref="B188:J188"/>
    <mergeCell ref="A190:J190"/>
    <mergeCell ref="A192:D192"/>
    <mergeCell ref="E192:G192"/>
    <mergeCell ref="H192:J192"/>
    <mergeCell ref="A184:F184"/>
    <mergeCell ref="G184:H184"/>
    <mergeCell ref="I184:J184"/>
    <mergeCell ref="A185:F185"/>
    <mergeCell ref="G185:H185"/>
    <mergeCell ref="I185:J185"/>
    <mergeCell ref="B200:J200"/>
    <mergeCell ref="A202:D202"/>
    <mergeCell ref="E202:G202"/>
    <mergeCell ref="H202:J202"/>
    <mergeCell ref="A203:D203"/>
    <mergeCell ref="E203:G203"/>
    <mergeCell ref="H203:J203"/>
    <mergeCell ref="A197:D197"/>
    <mergeCell ref="E197:G197"/>
    <mergeCell ref="H197:J197"/>
    <mergeCell ref="A198:D198"/>
    <mergeCell ref="E198:G198"/>
    <mergeCell ref="H198:J198"/>
    <mergeCell ref="A195:D195"/>
    <mergeCell ref="E195:G195"/>
    <mergeCell ref="H195:J195"/>
    <mergeCell ref="A196:D196"/>
    <mergeCell ref="E196:G196"/>
    <mergeCell ref="H196:J196"/>
    <mergeCell ref="A208:J208"/>
    <mergeCell ref="B209:J209"/>
    <mergeCell ref="A211:D211"/>
    <mergeCell ref="E211:G211"/>
    <mergeCell ref="H211:J211"/>
    <mergeCell ref="A212:D212"/>
    <mergeCell ref="E212:G212"/>
    <mergeCell ref="H212:J212"/>
    <mergeCell ref="A206:D206"/>
    <mergeCell ref="E206:G206"/>
    <mergeCell ref="H206:J206"/>
    <mergeCell ref="A207:D207"/>
    <mergeCell ref="E207:G207"/>
    <mergeCell ref="H207:J207"/>
    <mergeCell ref="A204:D204"/>
    <mergeCell ref="E204:G204"/>
    <mergeCell ref="H204:J204"/>
    <mergeCell ref="A205:D205"/>
    <mergeCell ref="E205:G205"/>
    <mergeCell ref="H205:J205"/>
    <mergeCell ref="A217:D217"/>
    <mergeCell ref="E217:G217"/>
    <mergeCell ref="H217:J217"/>
    <mergeCell ref="A218:D218"/>
    <mergeCell ref="E218:G218"/>
    <mergeCell ref="H218:J218"/>
    <mergeCell ref="A215:D215"/>
    <mergeCell ref="E215:G215"/>
    <mergeCell ref="H215:J215"/>
    <mergeCell ref="A216:D216"/>
    <mergeCell ref="E216:G216"/>
    <mergeCell ref="H216:J216"/>
    <mergeCell ref="A213:D213"/>
    <mergeCell ref="E213:G213"/>
    <mergeCell ref="H213:J213"/>
    <mergeCell ref="A214:D214"/>
    <mergeCell ref="E214:G214"/>
    <mergeCell ref="H214:J214"/>
    <mergeCell ref="A223:D223"/>
    <mergeCell ref="E223:G223"/>
    <mergeCell ref="H223:J223"/>
    <mergeCell ref="A224:D224"/>
    <mergeCell ref="E224:G224"/>
    <mergeCell ref="H224:J224"/>
    <mergeCell ref="A221:D221"/>
    <mergeCell ref="E221:G221"/>
    <mergeCell ref="H221:J221"/>
    <mergeCell ref="A222:D222"/>
    <mergeCell ref="E222:G222"/>
    <mergeCell ref="H222:J222"/>
    <mergeCell ref="A219:D219"/>
    <mergeCell ref="E219:G219"/>
    <mergeCell ref="H219:J219"/>
    <mergeCell ref="A220:D220"/>
    <mergeCell ref="E220:G220"/>
    <mergeCell ref="H220:J220"/>
    <mergeCell ref="A229:D229"/>
    <mergeCell ref="E229:G229"/>
    <mergeCell ref="H229:J229"/>
    <mergeCell ref="A230:D230"/>
    <mergeCell ref="E230:G230"/>
    <mergeCell ref="H230:J230"/>
    <mergeCell ref="A227:D227"/>
    <mergeCell ref="E227:G227"/>
    <mergeCell ref="H227:J227"/>
    <mergeCell ref="A228:D228"/>
    <mergeCell ref="E228:G228"/>
    <mergeCell ref="H228:J228"/>
    <mergeCell ref="A225:D225"/>
    <mergeCell ref="E225:G225"/>
    <mergeCell ref="H225:J225"/>
    <mergeCell ref="A226:D226"/>
    <mergeCell ref="E226:G226"/>
    <mergeCell ref="H226:J226"/>
    <mergeCell ref="A235:D235"/>
    <mergeCell ref="E235:G235"/>
    <mergeCell ref="H235:J235"/>
    <mergeCell ref="B238:J238"/>
    <mergeCell ref="A239:G239"/>
    <mergeCell ref="H239:J239"/>
    <mergeCell ref="A233:D233"/>
    <mergeCell ref="E233:G233"/>
    <mergeCell ref="H233:J233"/>
    <mergeCell ref="A234:D234"/>
    <mergeCell ref="E234:G234"/>
    <mergeCell ref="H234:J234"/>
    <mergeCell ref="A231:D231"/>
    <mergeCell ref="E231:G231"/>
    <mergeCell ref="H231:J231"/>
    <mergeCell ref="A232:D232"/>
    <mergeCell ref="E232:G232"/>
    <mergeCell ref="H232:J232"/>
    <mergeCell ref="A246:G246"/>
    <mergeCell ref="H246:J246"/>
    <mergeCell ref="A247:G247"/>
    <mergeCell ref="H247:J247"/>
    <mergeCell ref="A248:G248"/>
    <mergeCell ref="H248:J248"/>
    <mergeCell ref="A243:G243"/>
    <mergeCell ref="H243:J243"/>
    <mergeCell ref="A244:G244"/>
    <mergeCell ref="H244:J244"/>
    <mergeCell ref="A245:G245"/>
    <mergeCell ref="H245:J245"/>
    <mergeCell ref="A240:G240"/>
    <mergeCell ref="H240:J240"/>
    <mergeCell ref="A241:G241"/>
    <mergeCell ref="H241:J241"/>
    <mergeCell ref="A242:G242"/>
    <mergeCell ref="H242:J242"/>
    <mergeCell ref="A257:G257"/>
    <mergeCell ref="H257:J257"/>
    <mergeCell ref="A258:G258"/>
    <mergeCell ref="H258:J258"/>
    <mergeCell ref="A259:G259"/>
    <mergeCell ref="H259:J259"/>
    <mergeCell ref="A254:G254"/>
    <mergeCell ref="H254:J254"/>
    <mergeCell ref="A255:G255"/>
    <mergeCell ref="H255:J255"/>
    <mergeCell ref="A256:G256"/>
    <mergeCell ref="H256:J256"/>
    <mergeCell ref="A249:G249"/>
    <mergeCell ref="H249:J249"/>
    <mergeCell ref="A250:G250"/>
    <mergeCell ref="H250:J250"/>
    <mergeCell ref="A252:B252"/>
    <mergeCell ref="A253:G253"/>
    <mergeCell ref="H253:J253"/>
    <mergeCell ref="A269:C269"/>
    <mergeCell ref="D269:E269"/>
    <mergeCell ref="I269:J269"/>
    <mergeCell ref="A270:C270"/>
    <mergeCell ref="D270:E270"/>
    <mergeCell ref="I270:J270"/>
    <mergeCell ref="B264:J264"/>
    <mergeCell ref="A266:B266"/>
    <mergeCell ref="A267:C268"/>
    <mergeCell ref="D267:J267"/>
    <mergeCell ref="D268:E268"/>
    <mergeCell ref="I268:J268"/>
    <mergeCell ref="A260:G260"/>
    <mergeCell ref="H260:J260"/>
    <mergeCell ref="A261:G261"/>
    <mergeCell ref="H261:J261"/>
    <mergeCell ref="A262:G262"/>
    <mergeCell ref="H262:J262"/>
    <mergeCell ref="A275:C275"/>
    <mergeCell ref="D275:E275"/>
    <mergeCell ref="I275:J275"/>
    <mergeCell ref="A276:C276"/>
    <mergeCell ref="D276:E276"/>
    <mergeCell ref="I276:J276"/>
    <mergeCell ref="A273:C273"/>
    <mergeCell ref="D273:E273"/>
    <mergeCell ref="I273:J273"/>
    <mergeCell ref="A274:C274"/>
    <mergeCell ref="D274:E274"/>
    <mergeCell ref="I274:J274"/>
    <mergeCell ref="A271:C271"/>
    <mergeCell ref="D271:E271"/>
    <mergeCell ref="I271:J271"/>
    <mergeCell ref="A272:C272"/>
    <mergeCell ref="D272:E272"/>
    <mergeCell ref="I272:J272"/>
    <mergeCell ref="A282:B282"/>
    <mergeCell ref="A283:C284"/>
    <mergeCell ref="D283:J283"/>
    <mergeCell ref="D284:E284"/>
    <mergeCell ref="I284:J284"/>
    <mergeCell ref="A285:C285"/>
    <mergeCell ref="D285:E285"/>
    <mergeCell ref="I285:J285"/>
    <mergeCell ref="A279:C279"/>
    <mergeCell ref="D279:E279"/>
    <mergeCell ref="I279:J279"/>
    <mergeCell ref="A280:C280"/>
    <mergeCell ref="D280:E280"/>
    <mergeCell ref="I280:J280"/>
    <mergeCell ref="A277:C277"/>
    <mergeCell ref="D277:E277"/>
    <mergeCell ref="I277:J277"/>
    <mergeCell ref="A278:C278"/>
    <mergeCell ref="D278:E278"/>
    <mergeCell ref="I278:J278"/>
    <mergeCell ref="A290:C290"/>
    <mergeCell ref="D290:E290"/>
    <mergeCell ref="I290:J290"/>
    <mergeCell ref="A291:C291"/>
    <mergeCell ref="D291:E291"/>
    <mergeCell ref="I291:J291"/>
    <mergeCell ref="A288:C288"/>
    <mergeCell ref="D288:E288"/>
    <mergeCell ref="I288:J288"/>
    <mergeCell ref="A289:C289"/>
    <mergeCell ref="D289:E289"/>
    <mergeCell ref="I289:J289"/>
    <mergeCell ref="A286:C286"/>
    <mergeCell ref="D286:E286"/>
    <mergeCell ref="I286:J286"/>
    <mergeCell ref="A287:C287"/>
    <mergeCell ref="D287:E287"/>
    <mergeCell ref="I287:J287"/>
    <mergeCell ref="A299:D299"/>
    <mergeCell ref="E299:G299"/>
    <mergeCell ref="H299:J299"/>
    <mergeCell ref="A302:D302"/>
    <mergeCell ref="E302:G302"/>
    <mergeCell ref="H302:J302"/>
    <mergeCell ref="B295:J295"/>
    <mergeCell ref="A297:D297"/>
    <mergeCell ref="E297:G297"/>
    <mergeCell ref="H297:J297"/>
    <mergeCell ref="A298:D298"/>
    <mergeCell ref="E298:G298"/>
    <mergeCell ref="H298:J298"/>
    <mergeCell ref="A292:C292"/>
    <mergeCell ref="D292:E292"/>
    <mergeCell ref="I292:J292"/>
    <mergeCell ref="A293:C293"/>
    <mergeCell ref="D293:E293"/>
    <mergeCell ref="I293:J293"/>
    <mergeCell ref="A307:D307"/>
    <mergeCell ref="E307:G307"/>
    <mergeCell ref="H307:J307"/>
    <mergeCell ref="A308:D308"/>
    <mergeCell ref="E308:G308"/>
    <mergeCell ref="H308:J308"/>
    <mergeCell ref="A305:D305"/>
    <mergeCell ref="E305:G305"/>
    <mergeCell ref="H305:J305"/>
    <mergeCell ref="A306:D306"/>
    <mergeCell ref="E306:G306"/>
    <mergeCell ref="H306:J306"/>
    <mergeCell ref="A303:D303"/>
    <mergeCell ref="E303:G303"/>
    <mergeCell ref="H303:J303"/>
    <mergeCell ref="A304:D304"/>
    <mergeCell ref="E304:G304"/>
    <mergeCell ref="H304:J304"/>
    <mergeCell ref="A316:B316"/>
    <mergeCell ref="C316:D316"/>
    <mergeCell ref="E316:F316"/>
    <mergeCell ref="G316:H316"/>
    <mergeCell ref="I316:J316"/>
    <mergeCell ref="A317:B317"/>
    <mergeCell ref="C317:D317"/>
    <mergeCell ref="E317:F317"/>
    <mergeCell ref="G317:H317"/>
    <mergeCell ref="I317:J317"/>
    <mergeCell ref="B310:J310"/>
    <mergeCell ref="A312:J312"/>
    <mergeCell ref="A313:B313"/>
    <mergeCell ref="A314:B315"/>
    <mergeCell ref="C314:F314"/>
    <mergeCell ref="G314:J314"/>
    <mergeCell ref="C315:D315"/>
    <mergeCell ref="E315:F315"/>
    <mergeCell ref="G315:H315"/>
    <mergeCell ref="I315:J315"/>
    <mergeCell ref="A320:B320"/>
    <mergeCell ref="C320:D320"/>
    <mergeCell ref="E320:F320"/>
    <mergeCell ref="G320:H320"/>
    <mergeCell ref="I320:J320"/>
    <mergeCell ref="A321:B321"/>
    <mergeCell ref="C321:D321"/>
    <mergeCell ref="E321:F321"/>
    <mergeCell ref="G321:H321"/>
    <mergeCell ref="I321:J321"/>
    <mergeCell ref="A318:B318"/>
    <mergeCell ref="C318:D318"/>
    <mergeCell ref="E318:F318"/>
    <mergeCell ref="G318:H318"/>
    <mergeCell ref="I318:J318"/>
    <mergeCell ref="A319:B319"/>
    <mergeCell ref="C319:D319"/>
    <mergeCell ref="E319:F319"/>
    <mergeCell ref="G319:H319"/>
    <mergeCell ref="I319:J319"/>
    <mergeCell ref="A324:B324"/>
    <mergeCell ref="C324:D324"/>
    <mergeCell ref="E324:F324"/>
    <mergeCell ref="G324:H324"/>
    <mergeCell ref="I324:J324"/>
    <mergeCell ref="A325:B325"/>
    <mergeCell ref="C325:D325"/>
    <mergeCell ref="E325:F325"/>
    <mergeCell ref="G325:H325"/>
    <mergeCell ref="I325:J325"/>
    <mergeCell ref="A322:B322"/>
    <mergeCell ref="C322:D322"/>
    <mergeCell ref="E322:F322"/>
    <mergeCell ref="G322:H322"/>
    <mergeCell ref="I322:J322"/>
    <mergeCell ref="A323:B323"/>
    <mergeCell ref="C323:D323"/>
    <mergeCell ref="E323:F323"/>
    <mergeCell ref="G323:H323"/>
    <mergeCell ref="I323:J323"/>
    <mergeCell ref="A330:B330"/>
    <mergeCell ref="C330:D330"/>
    <mergeCell ref="E330:F330"/>
    <mergeCell ref="G330:H330"/>
    <mergeCell ref="I330:J330"/>
    <mergeCell ref="A332:J332"/>
    <mergeCell ref="A328:B328"/>
    <mergeCell ref="C328:D328"/>
    <mergeCell ref="E328:F328"/>
    <mergeCell ref="G328:H328"/>
    <mergeCell ref="I328:J328"/>
    <mergeCell ref="A329:B329"/>
    <mergeCell ref="C329:D329"/>
    <mergeCell ref="E329:F329"/>
    <mergeCell ref="G329:H329"/>
    <mergeCell ref="I329:J329"/>
    <mergeCell ref="A326:B326"/>
    <mergeCell ref="C326:D326"/>
    <mergeCell ref="E326:F326"/>
    <mergeCell ref="G326:H326"/>
    <mergeCell ref="I326:J326"/>
    <mergeCell ref="A327:B327"/>
    <mergeCell ref="C327:D327"/>
    <mergeCell ref="E327:F327"/>
    <mergeCell ref="G327:H327"/>
    <mergeCell ref="I327:J327"/>
    <mergeCell ref="A336:B336"/>
    <mergeCell ref="C336:D336"/>
    <mergeCell ref="E336:F336"/>
    <mergeCell ref="G336:H336"/>
    <mergeCell ref="I336:J336"/>
    <mergeCell ref="A337:B337"/>
    <mergeCell ref="C337:D337"/>
    <mergeCell ref="E337:F337"/>
    <mergeCell ref="G337:H337"/>
    <mergeCell ref="I337:J337"/>
    <mergeCell ref="A333:B333"/>
    <mergeCell ref="A334:B335"/>
    <mergeCell ref="C334:F334"/>
    <mergeCell ref="G334:J334"/>
    <mergeCell ref="C335:D335"/>
    <mergeCell ref="E335:F335"/>
    <mergeCell ref="G335:H335"/>
    <mergeCell ref="I335:J335"/>
    <mergeCell ref="A340:B340"/>
    <mergeCell ref="C340:D340"/>
    <mergeCell ref="E340:F340"/>
    <mergeCell ref="G340:H340"/>
    <mergeCell ref="I340:J340"/>
    <mergeCell ref="A341:B341"/>
    <mergeCell ref="C341:D341"/>
    <mergeCell ref="E341:F341"/>
    <mergeCell ref="G341:H341"/>
    <mergeCell ref="I341:J341"/>
    <mergeCell ref="A338:B338"/>
    <mergeCell ref="C338:D338"/>
    <mergeCell ref="E338:F338"/>
    <mergeCell ref="G338:H338"/>
    <mergeCell ref="I338:J338"/>
    <mergeCell ref="A339:B339"/>
    <mergeCell ref="C339:D339"/>
    <mergeCell ref="E339:F339"/>
    <mergeCell ref="G339:H339"/>
    <mergeCell ref="I339:J339"/>
    <mergeCell ref="A344:B344"/>
    <mergeCell ref="C344:D344"/>
    <mergeCell ref="E344:F344"/>
    <mergeCell ref="G344:H344"/>
    <mergeCell ref="I344:J344"/>
    <mergeCell ref="A345:B345"/>
    <mergeCell ref="C345:D345"/>
    <mergeCell ref="E345:F345"/>
    <mergeCell ref="G345:H345"/>
    <mergeCell ref="I345:J345"/>
    <mergeCell ref="A342:B342"/>
    <mergeCell ref="C342:D342"/>
    <mergeCell ref="E342:F342"/>
    <mergeCell ref="G342:H342"/>
    <mergeCell ref="I342:J342"/>
    <mergeCell ref="A343:B343"/>
    <mergeCell ref="C343:D343"/>
    <mergeCell ref="E343:F343"/>
    <mergeCell ref="G343:H343"/>
    <mergeCell ref="I343:J343"/>
    <mergeCell ref="A353:D353"/>
    <mergeCell ref="E353:G353"/>
    <mergeCell ref="H353:J353"/>
    <mergeCell ref="A354:D354"/>
    <mergeCell ref="E354:G354"/>
    <mergeCell ref="H354:J354"/>
    <mergeCell ref="A348:B348"/>
    <mergeCell ref="C348:D348"/>
    <mergeCell ref="E348:F348"/>
    <mergeCell ref="G348:H348"/>
    <mergeCell ref="I348:J348"/>
    <mergeCell ref="B351:J351"/>
    <mergeCell ref="A346:B346"/>
    <mergeCell ref="C346:D346"/>
    <mergeCell ref="E346:F346"/>
    <mergeCell ref="G346:H346"/>
    <mergeCell ref="I346:J346"/>
    <mergeCell ref="A347:B347"/>
    <mergeCell ref="C347:D347"/>
    <mergeCell ref="E347:F347"/>
    <mergeCell ref="G347:H347"/>
    <mergeCell ref="I347:J347"/>
    <mergeCell ref="A359:D359"/>
    <mergeCell ref="E359:G359"/>
    <mergeCell ref="H359:J359"/>
    <mergeCell ref="A360:D360"/>
    <mergeCell ref="E360:G360"/>
    <mergeCell ref="H360:J360"/>
    <mergeCell ref="A357:D357"/>
    <mergeCell ref="E357:G357"/>
    <mergeCell ref="H357:J357"/>
    <mergeCell ref="A358:D358"/>
    <mergeCell ref="E358:G358"/>
    <mergeCell ref="H358:J358"/>
    <mergeCell ref="A355:D355"/>
    <mergeCell ref="E355:G355"/>
    <mergeCell ref="H355:J355"/>
    <mergeCell ref="A356:D356"/>
    <mergeCell ref="E356:G356"/>
    <mergeCell ref="H356:J356"/>
    <mergeCell ref="A365:D365"/>
    <mergeCell ref="E365:G365"/>
    <mergeCell ref="H365:J365"/>
    <mergeCell ref="A366:D366"/>
    <mergeCell ref="E366:G366"/>
    <mergeCell ref="H366:J366"/>
    <mergeCell ref="A363:D363"/>
    <mergeCell ref="E363:G363"/>
    <mergeCell ref="H363:J363"/>
    <mergeCell ref="A364:D364"/>
    <mergeCell ref="E364:G364"/>
    <mergeCell ref="H364:J364"/>
    <mergeCell ref="A361:D361"/>
    <mergeCell ref="E361:G361"/>
    <mergeCell ref="H361:J361"/>
    <mergeCell ref="A362:D362"/>
    <mergeCell ref="E362:G362"/>
    <mergeCell ref="H362:J362"/>
    <mergeCell ref="A371:D371"/>
    <mergeCell ref="E371:G371"/>
    <mergeCell ref="H371:J371"/>
    <mergeCell ref="B373:J373"/>
    <mergeCell ref="A375:D375"/>
    <mergeCell ref="E375:G375"/>
    <mergeCell ref="H375:J375"/>
    <mergeCell ref="A369:D369"/>
    <mergeCell ref="E369:G369"/>
    <mergeCell ref="H369:J369"/>
    <mergeCell ref="A370:D370"/>
    <mergeCell ref="E370:G370"/>
    <mergeCell ref="H370:J370"/>
    <mergeCell ref="A367:D367"/>
    <mergeCell ref="E367:G367"/>
    <mergeCell ref="H367:J367"/>
    <mergeCell ref="A368:D368"/>
    <mergeCell ref="E368:G368"/>
    <mergeCell ref="H368:J368"/>
    <mergeCell ref="A380:D380"/>
    <mergeCell ref="E380:G380"/>
    <mergeCell ref="H380:J380"/>
    <mergeCell ref="A381:D381"/>
    <mergeCell ref="E381:G381"/>
    <mergeCell ref="H381:J381"/>
    <mergeCell ref="A378:D378"/>
    <mergeCell ref="E378:G378"/>
    <mergeCell ref="H378:J378"/>
    <mergeCell ref="A379:D379"/>
    <mergeCell ref="E379:G379"/>
    <mergeCell ref="H379:J379"/>
    <mergeCell ref="A376:D376"/>
    <mergeCell ref="E376:G376"/>
    <mergeCell ref="H376:J376"/>
    <mergeCell ref="A377:D377"/>
    <mergeCell ref="E377:G377"/>
    <mergeCell ref="H377:J377"/>
    <mergeCell ref="E389:G389"/>
    <mergeCell ref="H389:J389"/>
    <mergeCell ref="E390:G390"/>
    <mergeCell ref="H390:J390"/>
    <mergeCell ref="A391:J391"/>
    <mergeCell ref="A392:B393"/>
    <mergeCell ref="C392:C393"/>
    <mergeCell ref="D392:D393"/>
    <mergeCell ref="E392:G392"/>
    <mergeCell ref="H392:J392"/>
    <mergeCell ref="A382:D382"/>
    <mergeCell ref="E382:G382"/>
    <mergeCell ref="H382:J382"/>
    <mergeCell ref="B385:J385"/>
    <mergeCell ref="A387:B390"/>
    <mergeCell ref="C387:C390"/>
    <mergeCell ref="D387:D390"/>
    <mergeCell ref="E387:J387"/>
    <mergeCell ref="E388:G388"/>
    <mergeCell ref="H388:J388"/>
    <mergeCell ref="A398:J398"/>
    <mergeCell ref="A399:B400"/>
    <mergeCell ref="C399:C400"/>
    <mergeCell ref="D399:D400"/>
    <mergeCell ref="E399:G399"/>
    <mergeCell ref="H399:J399"/>
    <mergeCell ref="E400:G400"/>
    <mergeCell ref="H400:J400"/>
    <mergeCell ref="A396:B397"/>
    <mergeCell ref="C396:C397"/>
    <mergeCell ref="D396:D397"/>
    <mergeCell ref="E396:G396"/>
    <mergeCell ref="H396:J396"/>
    <mergeCell ref="E397:G397"/>
    <mergeCell ref="H397:J397"/>
    <mergeCell ref="E393:G393"/>
    <mergeCell ref="H393:J393"/>
    <mergeCell ref="A394:B395"/>
    <mergeCell ref="C394:C395"/>
    <mergeCell ref="D394:D395"/>
    <mergeCell ref="E394:G394"/>
    <mergeCell ref="H394:J394"/>
    <mergeCell ref="E395:G395"/>
    <mergeCell ref="H395:J395"/>
    <mergeCell ref="A405:J405"/>
    <mergeCell ref="A406:B407"/>
    <mergeCell ref="C406:C407"/>
    <mergeCell ref="D406:D407"/>
    <mergeCell ref="E406:G406"/>
    <mergeCell ref="H406:J406"/>
    <mergeCell ref="E407:G407"/>
    <mergeCell ref="H407:J407"/>
    <mergeCell ref="A403:B404"/>
    <mergeCell ref="C403:C404"/>
    <mergeCell ref="D403:D404"/>
    <mergeCell ref="E403:G403"/>
    <mergeCell ref="H403:J403"/>
    <mergeCell ref="E404:G404"/>
    <mergeCell ref="H404:J404"/>
    <mergeCell ref="A401:B402"/>
    <mergeCell ref="C401:C402"/>
    <mergeCell ref="D401:D402"/>
    <mergeCell ref="E401:G401"/>
    <mergeCell ref="H401:J401"/>
    <mergeCell ref="E402:G402"/>
    <mergeCell ref="H402:J402"/>
    <mergeCell ref="A412:J412"/>
    <mergeCell ref="A413:B414"/>
    <mergeCell ref="C413:C414"/>
    <mergeCell ref="D413:D414"/>
    <mergeCell ref="E413:G413"/>
    <mergeCell ref="H413:J413"/>
    <mergeCell ref="E414:G414"/>
    <mergeCell ref="H414:J414"/>
    <mergeCell ref="A410:B411"/>
    <mergeCell ref="C410:C411"/>
    <mergeCell ref="D410:D411"/>
    <mergeCell ref="E410:G410"/>
    <mergeCell ref="H410:J410"/>
    <mergeCell ref="E411:G411"/>
    <mergeCell ref="H411:J411"/>
    <mergeCell ref="A408:B409"/>
    <mergeCell ref="C408:C409"/>
    <mergeCell ref="D408:D409"/>
    <mergeCell ref="E408:G408"/>
    <mergeCell ref="H408:J408"/>
    <mergeCell ref="E409:G409"/>
    <mergeCell ref="H409:J409"/>
    <mergeCell ref="A419:J419"/>
    <mergeCell ref="A420:B421"/>
    <mergeCell ref="C420:C421"/>
    <mergeCell ref="D420:D421"/>
    <mergeCell ref="E420:G420"/>
    <mergeCell ref="H420:J420"/>
    <mergeCell ref="E421:G421"/>
    <mergeCell ref="H421:J421"/>
    <mergeCell ref="A417:B418"/>
    <mergeCell ref="C417:C418"/>
    <mergeCell ref="D417:D418"/>
    <mergeCell ref="E417:G417"/>
    <mergeCell ref="H417:J417"/>
    <mergeCell ref="E418:G418"/>
    <mergeCell ref="H418:J418"/>
    <mergeCell ref="A415:B416"/>
    <mergeCell ref="C415:C416"/>
    <mergeCell ref="D415:D416"/>
    <mergeCell ref="E415:G415"/>
    <mergeCell ref="H415:J415"/>
    <mergeCell ref="E416:G416"/>
    <mergeCell ref="H416:J416"/>
    <mergeCell ref="B427:J427"/>
    <mergeCell ref="A428:D430"/>
    <mergeCell ref="E428:G428"/>
    <mergeCell ref="H428:J428"/>
    <mergeCell ref="E429:G429"/>
    <mergeCell ref="H429:J429"/>
    <mergeCell ref="A424:B425"/>
    <mergeCell ref="C424:C425"/>
    <mergeCell ref="D424:D425"/>
    <mergeCell ref="E424:G424"/>
    <mergeCell ref="H424:J424"/>
    <mergeCell ref="E425:G425"/>
    <mergeCell ref="H425:J425"/>
    <mergeCell ref="A422:B423"/>
    <mergeCell ref="C422:C423"/>
    <mergeCell ref="D422:D423"/>
    <mergeCell ref="E422:G422"/>
    <mergeCell ref="H422:J422"/>
    <mergeCell ref="E423:G423"/>
    <mergeCell ref="H423:J423"/>
    <mergeCell ref="A445:D445"/>
    <mergeCell ref="A446:D446"/>
    <mergeCell ref="A447:D447"/>
    <mergeCell ref="A448:D448"/>
    <mergeCell ref="A449:D449"/>
    <mergeCell ref="A450:D450"/>
    <mergeCell ref="A439:D439"/>
    <mergeCell ref="A440:D440"/>
    <mergeCell ref="A441:D441"/>
    <mergeCell ref="A442:D442"/>
    <mergeCell ref="A443:D443"/>
    <mergeCell ref="A444:D444"/>
    <mergeCell ref="A431:D431"/>
    <mergeCell ref="A432:D432"/>
    <mergeCell ref="A433:D433"/>
    <mergeCell ref="A435:J435"/>
    <mergeCell ref="B436:J436"/>
    <mergeCell ref="A437:D438"/>
    <mergeCell ref="E437:G437"/>
    <mergeCell ref="H437:J437"/>
    <mergeCell ref="B464:J464"/>
    <mergeCell ref="A466:C467"/>
    <mergeCell ref="E466:F466"/>
    <mergeCell ref="G466:J466"/>
    <mergeCell ref="G467:H467"/>
    <mergeCell ref="I467:J467"/>
    <mergeCell ref="A458:B458"/>
    <mergeCell ref="A459:B459"/>
    <mergeCell ref="A460:B460"/>
    <mergeCell ref="A461:B461"/>
    <mergeCell ref="A462:B462"/>
    <mergeCell ref="A463:J463"/>
    <mergeCell ref="B452:J452"/>
    <mergeCell ref="B454:J454"/>
    <mergeCell ref="A455:J455"/>
    <mergeCell ref="A456:B457"/>
    <mergeCell ref="C456:D456"/>
    <mergeCell ref="E456:F456"/>
    <mergeCell ref="G456:H456"/>
    <mergeCell ref="I456:J456"/>
    <mergeCell ref="A472:C472"/>
    <mergeCell ref="G472:H472"/>
    <mergeCell ref="I472:J472"/>
    <mergeCell ref="A473:C473"/>
    <mergeCell ref="G473:H473"/>
    <mergeCell ref="I473:J473"/>
    <mergeCell ref="A470:C470"/>
    <mergeCell ref="G470:H470"/>
    <mergeCell ref="I470:J470"/>
    <mergeCell ref="A471:C471"/>
    <mergeCell ref="G471:H471"/>
    <mergeCell ref="I471:J471"/>
    <mergeCell ref="A468:C468"/>
    <mergeCell ref="G468:H468"/>
    <mergeCell ref="I468:J468"/>
    <mergeCell ref="A469:C469"/>
    <mergeCell ref="G469:H469"/>
    <mergeCell ref="I469:J469"/>
    <mergeCell ref="A482:D482"/>
    <mergeCell ref="E482:G482"/>
    <mergeCell ref="H482:J482"/>
    <mergeCell ref="A483:D483"/>
    <mergeCell ref="E483:G483"/>
    <mergeCell ref="H483:J483"/>
    <mergeCell ref="B478:J478"/>
    <mergeCell ref="A480:D480"/>
    <mergeCell ref="E480:G480"/>
    <mergeCell ref="H480:J480"/>
    <mergeCell ref="A481:D481"/>
    <mergeCell ref="E481:G481"/>
    <mergeCell ref="H481:J481"/>
    <mergeCell ref="A474:C474"/>
    <mergeCell ref="G474:H474"/>
    <mergeCell ref="I474:J474"/>
    <mergeCell ref="A475:C475"/>
    <mergeCell ref="G475:H475"/>
    <mergeCell ref="I475:J475"/>
    <mergeCell ref="A488:D488"/>
    <mergeCell ref="E488:G488"/>
    <mergeCell ref="H488:J488"/>
    <mergeCell ref="A489:D489"/>
    <mergeCell ref="E489:G489"/>
    <mergeCell ref="H489:J489"/>
    <mergeCell ref="A486:D486"/>
    <mergeCell ref="E486:G486"/>
    <mergeCell ref="H486:J486"/>
    <mergeCell ref="A487:D487"/>
    <mergeCell ref="E487:G487"/>
    <mergeCell ref="H487:J487"/>
    <mergeCell ref="A484:D484"/>
    <mergeCell ref="E484:G484"/>
    <mergeCell ref="H484:J484"/>
    <mergeCell ref="A485:D485"/>
    <mergeCell ref="E485:G485"/>
    <mergeCell ref="H485:J485"/>
    <mergeCell ref="A494:D494"/>
    <mergeCell ref="E494:G494"/>
    <mergeCell ref="H494:J494"/>
    <mergeCell ref="A495:D495"/>
    <mergeCell ref="E495:G495"/>
    <mergeCell ref="H495:J495"/>
    <mergeCell ref="A492:D492"/>
    <mergeCell ref="E492:G492"/>
    <mergeCell ref="H492:J492"/>
    <mergeCell ref="A493:D493"/>
    <mergeCell ref="E493:G493"/>
    <mergeCell ref="H493:J493"/>
    <mergeCell ref="A490:D490"/>
    <mergeCell ref="E490:G490"/>
    <mergeCell ref="H490:J490"/>
    <mergeCell ref="A491:D491"/>
    <mergeCell ref="E491:G491"/>
    <mergeCell ref="H491:J491"/>
    <mergeCell ref="A502:A503"/>
    <mergeCell ref="B502:J503"/>
    <mergeCell ref="A505:D505"/>
    <mergeCell ref="E505:G505"/>
    <mergeCell ref="H505:J505"/>
    <mergeCell ref="A506:D506"/>
    <mergeCell ref="E506:G506"/>
    <mergeCell ref="H506:J506"/>
    <mergeCell ref="A498:D498"/>
    <mergeCell ref="E498:G498"/>
    <mergeCell ref="H498:J498"/>
    <mergeCell ref="A499:D499"/>
    <mergeCell ref="E499:G499"/>
    <mergeCell ref="H499:J499"/>
    <mergeCell ref="A496:D496"/>
    <mergeCell ref="E496:G496"/>
    <mergeCell ref="H496:J496"/>
    <mergeCell ref="A497:D497"/>
    <mergeCell ref="E497:G497"/>
    <mergeCell ref="H497:J497"/>
    <mergeCell ref="A511:D511"/>
    <mergeCell ref="E511:G511"/>
    <mergeCell ref="H511:J511"/>
    <mergeCell ref="A512:D512"/>
    <mergeCell ref="E512:G512"/>
    <mergeCell ref="H512:J512"/>
    <mergeCell ref="A509:D509"/>
    <mergeCell ref="E509:G509"/>
    <mergeCell ref="H509:J509"/>
    <mergeCell ref="A510:D510"/>
    <mergeCell ref="E510:G510"/>
    <mergeCell ref="H510:J510"/>
    <mergeCell ref="A507:D507"/>
    <mergeCell ref="E507:G507"/>
    <mergeCell ref="H507:J507"/>
    <mergeCell ref="A508:D508"/>
    <mergeCell ref="E508:G508"/>
    <mergeCell ref="H508:J508"/>
    <mergeCell ref="A517:D517"/>
    <mergeCell ref="E517:G517"/>
    <mergeCell ref="H517:J517"/>
    <mergeCell ref="A518:D518"/>
    <mergeCell ref="E518:G518"/>
    <mergeCell ref="H518:J518"/>
    <mergeCell ref="A515:D515"/>
    <mergeCell ref="E515:G515"/>
    <mergeCell ref="H515:J515"/>
    <mergeCell ref="A516:D516"/>
    <mergeCell ref="E516:G516"/>
    <mergeCell ref="H516:J516"/>
    <mergeCell ref="A513:D513"/>
    <mergeCell ref="E513:G513"/>
    <mergeCell ref="H513:J513"/>
    <mergeCell ref="A514:D514"/>
    <mergeCell ref="E514:G514"/>
    <mergeCell ref="H514:J514"/>
    <mergeCell ref="A523:D523"/>
    <mergeCell ref="E523:G523"/>
    <mergeCell ref="H523:J523"/>
    <mergeCell ref="A524:D524"/>
    <mergeCell ref="E524:G524"/>
    <mergeCell ref="H524:J524"/>
    <mergeCell ref="A521:D521"/>
    <mergeCell ref="E521:G521"/>
    <mergeCell ref="H521:J521"/>
    <mergeCell ref="A522:D522"/>
    <mergeCell ref="E522:G522"/>
    <mergeCell ref="H522:J522"/>
    <mergeCell ref="A519:D519"/>
    <mergeCell ref="E519:G519"/>
    <mergeCell ref="H519:J519"/>
    <mergeCell ref="A520:D520"/>
    <mergeCell ref="E520:G520"/>
    <mergeCell ref="H520:J520"/>
    <mergeCell ref="A529:D529"/>
    <mergeCell ref="E529:G529"/>
    <mergeCell ref="H529:J529"/>
    <mergeCell ref="A530:D530"/>
    <mergeCell ref="E530:G530"/>
    <mergeCell ref="H530:J530"/>
    <mergeCell ref="A527:D527"/>
    <mergeCell ref="E527:G527"/>
    <mergeCell ref="H527:J527"/>
    <mergeCell ref="A528:D528"/>
    <mergeCell ref="E528:G528"/>
    <mergeCell ref="H528:J528"/>
    <mergeCell ref="A525:D525"/>
    <mergeCell ref="E525:G525"/>
    <mergeCell ref="H525:J525"/>
    <mergeCell ref="A526:D526"/>
    <mergeCell ref="E526:G526"/>
    <mergeCell ref="H526:J526"/>
    <mergeCell ref="A535:D535"/>
    <mergeCell ref="E535:G535"/>
    <mergeCell ref="H535:J535"/>
    <mergeCell ref="A536:D536"/>
    <mergeCell ref="E536:G536"/>
    <mergeCell ref="H536:J536"/>
    <mergeCell ref="A533:D533"/>
    <mergeCell ref="E533:G533"/>
    <mergeCell ref="H533:J533"/>
    <mergeCell ref="A534:D534"/>
    <mergeCell ref="E534:G534"/>
    <mergeCell ref="H534:J534"/>
    <mergeCell ref="A531:D531"/>
    <mergeCell ref="E531:G531"/>
    <mergeCell ref="H531:J531"/>
    <mergeCell ref="A532:D532"/>
    <mergeCell ref="E532:G532"/>
    <mergeCell ref="H532:J532"/>
    <mergeCell ref="A544:D544"/>
    <mergeCell ref="E544:G544"/>
    <mergeCell ref="H544:J544"/>
    <mergeCell ref="A545:D545"/>
    <mergeCell ref="E545:G545"/>
    <mergeCell ref="H545:J545"/>
    <mergeCell ref="B540:J540"/>
    <mergeCell ref="A542:D542"/>
    <mergeCell ref="E542:G542"/>
    <mergeCell ref="H542:J542"/>
    <mergeCell ref="A543:D543"/>
    <mergeCell ref="E543:G543"/>
    <mergeCell ref="H543:J543"/>
    <mergeCell ref="A537:D537"/>
    <mergeCell ref="E537:G537"/>
    <mergeCell ref="H537:J537"/>
    <mergeCell ref="A538:D538"/>
    <mergeCell ref="E538:G538"/>
    <mergeCell ref="H538:J538"/>
    <mergeCell ref="B551:J551"/>
    <mergeCell ref="B553:J553"/>
    <mergeCell ref="A554:B554"/>
    <mergeCell ref="A555:F556"/>
    <mergeCell ref="G555:J555"/>
    <mergeCell ref="G556:H556"/>
    <mergeCell ref="I556:J556"/>
    <mergeCell ref="A548:D548"/>
    <mergeCell ref="E548:G548"/>
    <mergeCell ref="H548:J548"/>
    <mergeCell ref="A549:D549"/>
    <mergeCell ref="E549:G549"/>
    <mergeCell ref="H549:J549"/>
    <mergeCell ref="A546:D546"/>
    <mergeCell ref="E546:G546"/>
    <mergeCell ref="H546:J546"/>
    <mergeCell ref="A547:D547"/>
    <mergeCell ref="E547:G547"/>
    <mergeCell ref="H547:J547"/>
    <mergeCell ref="A561:F561"/>
    <mergeCell ref="G561:H561"/>
    <mergeCell ref="I561:J561"/>
    <mergeCell ref="A562:F562"/>
    <mergeCell ref="G562:H562"/>
    <mergeCell ref="I562:J562"/>
    <mergeCell ref="A559:F559"/>
    <mergeCell ref="G559:H559"/>
    <mergeCell ref="I559:J559"/>
    <mergeCell ref="A560:F560"/>
    <mergeCell ref="G560:H560"/>
    <mergeCell ref="I560:J560"/>
    <mergeCell ref="A557:F557"/>
    <mergeCell ref="G557:H557"/>
    <mergeCell ref="I557:J557"/>
    <mergeCell ref="A558:F558"/>
    <mergeCell ref="G558:H558"/>
    <mergeCell ref="I558:J558"/>
    <mergeCell ref="A568:B568"/>
    <mergeCell ref="C568:D568"/>
    <mergeCell ref="E568:F568"/>
    <mergeCell ref="G568:H568"/>
    <mergeCell ref="A569:B569"/>
    <mergeCell ref="C569:D569"/>
    <mergeCell ref="E569:F569"/>
    <mergeCell ref="G569:H569"/>
    <mergeCell ref="A566:B566"/>
    <mergeCell ref="C566:D566"/>
    <mergeCell ref="E566:F566"/>
    <mergeCell ref="G566:H566"/>
    <mergeCell ref="A567:B567"/>
    <mergeCell ref="C567:D567"/>
    <mergeCell ref="E567:F567"/>
    <mergeCell ref="G567:H567"/>
    <mergeCell ref="A563:J563"/>
    <mergeCell ref="A564:B564"/>
    <mergeCell ref="C564:D564"/>
    <mergeCell ref="E564:F564"/>
    <mergeCell ref="G564:H564"/>
    <mergeCell ref="A565:B565"/>
    <mergeCell ref="C565:D565"/>
    <mergeCell ref="E565:F565"/>
    <mergeCell ref="G565:H565"/>
    <mergeCell ref="A574:B574"/>
    <mergeCell ref="C574:D574"/>
    <mergeCell ref="E574:F574"/>
    <mergeCell ref="G574:H574"/>
    <mergeCell ref="A575:B575"/>
    <mergeCell ref="C575:D575"/>
    <mergeCell ref="E575:F575"/>
    <mergeCell ref="G575:H575"/>
    <mergeCell ref="A572:B572"/>
    <mergeCell ref="C572:D572"/>
    <mergeCell ref="E572:F572"/>
    <mergeCell ref="G572:H572"/>
    <mergeCell ref="A573:B573"/>
    <mergeCell ref="C573:D573"/>
    <mergeCell ref="E573:F573"/>
    <mergeCell ref="G573:H573"/>
    <mergeCell ref="A570:B570"/>
    <mergeCell ref="C570:D570"/>
    <mergeCell ref="E570:F570"/>
    <mergeCell ref="G570:H570"/>
    <mergeCell ref="A571:B571"/>
    <mergeCell ref="C571:D571"/>
    <mergeCell ref="E571:F571"/>
    <mergeCell ref="G571:H571"/>
    <mergeCell ref="A580:B580"/>
    <mergeCell ref="C580:D580"/>
    <mergeCell ref="E580:F580"/>
    <mergeCell ref="G580:H580"/>
    <mergeCell ref="A581:B581"/>
    <mergeCell ref="C581:D581"/>
    <mergeCell ref="E581:F581"/>
    <mergeCell ref="G581:H581"/>
    <mergeCell ref="A578:B578"/>
    <mergeCell ref="C578:D578"/>
    <mergeCell ref="E578:F578"/>
    <mergeCell ref="G578:H578"/>
    <mergeCell ref="A579:B579"/>
    <mergeCell ref="C579:D579"/>
    <mergeCell ref="E579:F579"/>
    <mergeCell ref="G579:H579"/>
    <mergeCell ref="A576:B576"/>
    <mergeCell ref="C576:D576"/>
    <mergeCell ref="E576:F576"/>
    <mergeCell ref="G576:H576"/>
    <mergeCell ref="A577:B577"/>
    <mergeCell ref="C577:D577"/>
    <mergeCell ref="E577:F577"/>
    <mergeCell ref="G577:H577"/>
    <mergeCell ref="A586:B586"/>
    <mergeCell ref="C586:D586"/>
    <mergeCell ref="B588:J588"/>
    <mergeCell ref="A589:J589"/>
    <mergeCell ref="B590:J590"/>
    <mergeCell ref="B591:J591"/>
    <mergeCell ref="A584:B584"/>
    <mergeCell ref="C584:D584"/>
    <mergeCell ref="E584:F584"/>
    <mergeCell ref="G584:H584"/>
    <mergeCell ref="A585:B585"/>
    <mergeCell ref="C585:D585"/>
    <mergeCell ref="E585:F585"/>
    <mergeCell ref="G585:H585"/>
    <mergeCell ref="A582:B582"/>
    <mergeCell ref="C582:D582"/>
    <mergeCell ref="E582:F582"/>
    <mergeCell ref="G582:H582"/>
    <mergeCell ref="A583:B583"/>
    <mergeCell ref="C583:D583"/>
    <mergeCell ref="E583:F583"/>
    <mergeCell ref="G583:H583"/>
    <mergeCell ref="A598:D598"/>
    <mergeCell ref="E598:F598"/>
    <mergeCell ref="G598:H598"/>
    <mergeCell ref="I598:J598"/>
    <mergeCell ref="A599:D599"/>
    <mergeCell ref="E599:F599"/>
    <mergeCell ref="G599:H599"/>
    <mergeCell ref="I599:J599"/>
    <mergeCell ref="A596:D596"/>
    <mergeCell ref="E596:F596"/>
    <mergeCell ref="G596:H596"/>
    <mergeCell ref="I596:J596"/>
    <mergeCell ref="A597:D597"/>
    <mergeCell ref="E597:F597"/>
    <mergeCell ref="G597:H597"/>
    <mergeCell ref="I597:J597"/>
    <mergeCell ref="A593:D594"/>
    <mergeCell ref="E593:F594"/>
    <mergeCell ref="G593:J593"/>
    <mergeCell ref="G594:H594"/>
    <mergeCell ref="I594:J594"/>
    <mergeCell ref="A595:D595"/>
    <mergeCell ref="E595:F595"/>
    <mergeCell ref="G595:H595"/>
    <mergeCell ref="I595:J595"/>
    <mergeCell ref="A604:D604"/>
    <mergeCell ref="E604:F604"/>
    <mergeCell ref="G604:H604"/>
    <mergeCell ref="I604:J604"/>
    <mergeCell ref="A605:D605"/>
    <mergeCell ref="E605:F605"/>
    <mergeCell ref="G605:H605"/>
    <mergeCell ref="I605:J605"/>
    <mergeCell ref="A602:D602"/>
    <mergeCell ref="E602:F602"/>
    <mergeCell ref="G602:H602"/>
    <mergeCell ref="I602:J602"/>
    <mergeCell ref="A603:D603"/>
    <mergeCell ref="E603:F603"/>
    <mergeCell ref="G603:H603"/>
    <mergeCell ref="I603:J603"/>
    <mergeCell ref="A600:D600"/>
    <mergeCell ref="E600:F600"/>
    <mergeCell ref="G600:H600"/>
    <mergeCell ref="I600:J600"/>
    <mergeCell ref="A601:D601"/>
    <mergeCell ref="E601:F601"/>
    <mergeCell ref="G601:H601"/>
    <mergeCell ref="I601:J601"/>
    <mergeCell ref="B611:J611"/>
    <mergeCell ref="A612:J612"/>
    <mergeCell ref="B613:J613"/>
    <mergeCell ref="A614:C615"/>
    <mergeCell ref="D614:J614"/>
    <mergeCell ref="D615:E615"/>
    <mergeCell ref="I615:J615"/>
    <mergeCell ref="A608:D608"/>
    <mergeCell ref="E608:F608"/>
    <mergeCell ref="G608:H608"/>
    <mergeCell ref="I608:J608"/>
    <mergeCell ref="A609:D609"/>
    <mergeCell ref="E609:F609"/>
    <mergeCell ref="G609:H609"/>
    <mergeCell ref="I609:J609"/>
    <mergeCell ref="A606:D606"/>
    <mergeCell ref="E606:F606"/>
    <mergeCell ref="G606:H606"/>
    <mergeCell ref="I606:J606"/>
    <mergeCell ref="A607:D607"/>
    <mergeCell ref="E607:F607"/>
    <mergeCell ref="G607:H607"/>
    <mergeCell ref="I607:J607"/>
    <mergeCell ref="A620:C620"/>
    <mergeCell ref="D620:E620"/>
    <mergeCell ref="I620:J620"/>
    <mergeCell ref="A621:C621"/>
    <mergeCell ref="D621:E621"/>
    <mergeCell ref="I621:J621"/>
    <mergeCell ref="A618:C618"/>
    <mergeCell ref="D618:E618"/>
    <mergeCell ref="I618:J618"/>
    <mergeCell ref="A619:C619"/>
    <mergeCell ref="D619:E619"/>
    <mergeCell ref="I619:J619"/>
    <mergeCell ref="A616:C616"/>
    <mergeCell ref="D616:E616"/>
    <mergeCell ref="I616:J616"/>
    <mergeCell ref="A617:C617"/>
    <mergeCell ref="D617:E617"/>
    <mergeCell ref="I617:J617"/>
    <mergeCell ref="A626:C626"/>
    <mergeCell ref="D626:E626"/>
    <mergeCell ref="I626:J626"/>
    <mergeCell ref="A627:C627"/>
    <mergeCell ref="D627:E627"/>
    <mergeCell ref="I627:J627"/>
    <mergeCell ref="A624:C624"/>
    <mergeCell ref="D624:E624"/>
    <mergeCell ref="I624:J624"/>
    <mergeCell ref="A625:C625"/>
    <mergeCell ref="D625:E625"/>
    <mergeCell ref="I625:J625"/>
    <mergeCell ref="A622:C622"/>
    <mergeCell ref="D622:E622"/>
    <mergeCell ref="I622:J622"/>
    <mergeCell ref="A623:C623"/>
    <mergeCell ref="D623:E623"/>
    <mergeCell ref="I623:J623"/>
    <mergeCell ref="A635:C635"/>
    <mergeCell ref="D635:E635"/>
    <mergeCell ref="I635:J635"/>
    <mergeCell ref="A636:C636"/>
    <mergeCell ref="D636:E636"/>
    <mergeCell ref="I636:J636"/>
    <mergeCell ref="A631:B631"/>
    <mergeCell ref="A632:C633"/>
    <mergeCell ref="D632:J632"/>
    <mergeCell ref="D633:E633"/>
    <mergeCell ref="I633:J633"/>
    <mergeCell ref="A634:C634"/>
    <mergeCell ref="D634:E634"/>
    <mergeCell ref="I634:J634"/>
    <mergeCell ref="A628:C628"/>
    <mergeCell ref="D628:E628"/>
    <mergeCell ref="I628:J628"/>
    <mergeCell ref="A629:C629"/>
    <mergeCell ref="D629:E629"/>
    <mergeCell ref="I629:J629"/>
    <mergeCell ref="A641:C641"/>
    <mergeCell ref="D641:E641"/>
    <mergeCell ref="I641:J641"/>
    <mergeCell ref="A642:C642"/>
    <mergeCell ref="D642:E642"/>
    <mergeCell ref="I642:J642"/>
    <mergeCell ref="A639:C639"/>
    <mergeCell ref="D639:E639"/>
    <mergeCell ref="I639:J639"/>
    <mergeCell ref="A640:C640"/>
    <mergeCell ref="D640:E640"/>
    <mergeCell ref="I640:J640"/>
    <mergeCell ref="A637:C637"/>
    <mergeCell ref="D637:E637"/>
    <mergeCell ref="I637:J637"/>
    <mergeCell ref="A638:C638"/>
    <mergeCell ref="D638:E638"/>
    <mergeCell ref="I638:J638"/>
    <mergeCell ref="A647:C647"/>
    <mergeCell ref="D647:E647"/>
    <mergeCell ref="I647:J647"/>
    <mergeCell ref="B649:J649"/>
    <mergeCell ref="A645:C645"/>
    <mergeCell ref="D645:E645"/>
    <mergeCell ref="I645:J645"/>
    <mergeCell ref="A646:C646"/>
    <mergeCell ref="D646:E646"/>
    <mergeCell ref="I646:J646"/>
    <mergeCell ref="A643:C643"/>
    <mergeCell ref="D643:E643"/>
    <mergeCell ref="I643:J643"/>
    <mergeCell ref="A644:C644"/>
    <mergeCell ref="D644:E644"/>
    <mergeCell ref="I644:J644"/>
    <mergeCell ref="A650:B650"/>
    <mergeCell ref="C650:F650"/>
    <mergeCell ref="G650:H650"/>
    <mergeCell ref="I650:J650"/>
    <mergeCell ref="A651:B651"/>
    <mergeCell ref="C651:F651"/>
    <mergeCell ref="G651:H651"/>
    <mergeCell ref="I651:J651"/>
    <mergeCell ref="A652:B652"/>
    <mergeCell ref="C652:F652"/>
    <mergeCell ref="G652:H652"/>
    <mergeCell ref="A657:B657"/>
    <mergeCell ref="C657:F657"/>
    <mergeCell ref="G657:H657"/>
    <mergeCell ref="A662:B662"/>
    <mergeCell ref="C662:F662"/>
    <mergeCell ref="G662:H662"/>
    <mergeCell ref="A667:B667"/>
    <mergeCell ref="C667:F667"/>
    <mergeCell ref="G667:H667"/>
    <mergeCell ref="A672:B672"/>
    <mergeCell ref="C672:F672"/>
    <mergeCell ref="G672:H672"/>
    <mergeCell ref="I652:J652"/>
    <mergeCell ref="A653:B653"/>
    <mergeCell ref="C653:F653"/>
    <mergeCell ref="G653:H653"/>
    <mergeCell ref="I653:J653"/>
    <mergeCell ref="A654:B654"/>
    <mergeCell ref="C654:F654"/>
    <mergeCell ref="G654:H654"/>
    <mergeCell ref="I654:J654"/>
    <mergeCell ref="A655:B655"/>
    <mergeCell ref="C655:F655"/>
    <mergeCell ref="G655:H655"/>
    <mergeCell ref="I655:J655"/>
  </mergeCells>
  <dataValidations count="7">
    <dataValidation type="whole" allowBlank="1" showInputMessage="1" showErrorMessage="1" sqref="E20:H22" xr:uid="{F1856E09-F033-4FF5-9723-231C67638B1B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P485:FU485 PL485:PQ485 ZH485:ZM485 AJD485:AJI485 ASZ485:ATE485 BCV485:BDA485 BMR485:BMW485 BWN485:BWS485 CGJ485:CGO485 CQF485:CQK485 DAB485:DAG485 DJX485:DKC485 DTT485:DTY485 EDP485:EDU485 ENL485:ENQ485 EXH485:EXM485 FHD485:FHI485 FQZ485:FRE485 GAV485:GBA485 GKR485:GKW485 GUN485:GUS485 HEJ485:HEO485 HOF485:HOK485 HYB485:HYG485 IHX485:IIC485 IRT485:IRY485 JBP485:JBU485 JLL485:JLQ485 JVH485:JVM485 KFD485:KFI485 KOZ485:KPE485 KYV485:KZA485 LIR485:LIW485 LSN485:LSS485 MCJ485:MCO485 MMF485:MMK485 MWB485:MWG485 NFX485:NGC485 NPT485:NPY485 NZP485:NZU485 OJL485:OJQ485 OTH485:OTM485 PDD485:PDI485 PMZ485:PNE485 PWV485:PXA485 QGR485:QGW485 QQN485:QQS485 RAJ485:RAO485 RKF485:RKK485 RUB485:RUG485 SDX485:SEC485 SNT485:SNY485 SXP485:SXU485 THL485:THQ485 TRH485:TRM485 UBD485:UBI485 UKZ485:ULE485 UUV485:UVA485 VER485:VEW485 VON485:VOS485 VYJ485:VYO485 WIF485:WIK485 FP489:FU489 PL489:PQ489 ZH489:ZM489 AJD489:AJI489 ASZ489:ATE489 BCV489:BDA489 BMR489:BMW489 BWN489:BWS489 CGJ489:CGO489 CQF489:CQK489 DAB489:DAG489 DJX489:DKC489 DTT489:DTY489 EDP489:EDU489 ENL489:ENQ489 EXH489:EXM489 FHD489:FHI489 FQZ489:FRE489 GAV489:GBA489 GKR489:GKW489 GUN489:GUS489 HEJ489:HEO489 HOF489:HOK489 HYB489:HYG489 IHX489:IIC489 IRT489:IRY489 JBP489:JBU489 JLL489:JLQ489 JVH489:JVM489 KFD489:KFI489 KOZ489:KPE489 KYV489:KZA489 LIR489:LIW489 LSN489:LSS489 MCJ489:MCO489 MMF489:MMK489 MWB489:MWG489 NFX489:NGC489 NPT489:NPY489 NZP489:NZU489 OJL489:OJQ489 OTH489:OTM489 PDD489:PDI489 PMZ489:PNE489 PWV489:PXA489 QGR489:QGW489 QQN489:QQS489 RAJ489:RAO489 RKF489:RKK489 RUB489:RUG489 SDX489:SEC489 SNT489:SNY489 SXP489:SXU489 THL489:THQ489 TRH489:TRM489 UBD489:UBI489 UKZ489:ULE489 UUV489:UVA489 VER489:VEW489 VON489:VOS489 VYJ489:VYO489 WIF489:WIK489 FP478:FU482 PL478:PQ482 ZH478:ZM482 AJD478:AJI482 ASZ478:ATE482 BCV478:BDA482 BMR478:BMW482 BWN478:BWS482 CGJ478:CGO482 CQF478:CQK482 DAB478:DAG482 DJX478:DKC482 DTT478:DTY482 EDP478:EDU482 ENL478:ENQ482 EXH478:EXM482 FHD478:FHI482 FQZ478:FRE482 GAV478:GBA482 GKR478:GKW482 GUN478:GUS482 HEJ478:HEO482 HOF478:HOK482 HYB478:HYG482 IHX478:IIC482 IRT478:IRY482 JBP478:JBU482 JLL478:JLQ482 JVH478:JVM482 KFD478:KFI482 KOZ478:KPE482 KYV478:KZA482 LIR478:LIW482 LSN478:LSS482 MCJ478:MCO482 MMF478:MMK482 MWB478:MWG482 NFX478:NGC482 NPT478:NPY482 NZP478:NZU482 OJL478:OJQ482 OTH478:OTM482 PDD478:PDI482 PMZ478:PNE482 PWV478:PXA482 QGR478:QGW482 QQN478:QQS482 RAJ478:RAO482 RKF478:RKK482 RUB478:RUG482 SDX478:SEC482 SNT478:SNY482 SXP478:SXU482 THL478:THQ482 TRH478:TRM482 UBD478:UBI482 UKZ478:ULE482 UUV478:UVA482 VER478:VEW482 VON478:VOS482 VYJ478:VYO482 WIF478:WIK482 FP235:FU235 PL235:PQ235 ZH235:ZM235 AJD235:AJI235 ASZ235:ATE235 BCV235:BDA235 BMR235:BMW235 BWN235:BWS235 CGJ235:CGO235 CQF235:CQK235 DAB235:DAG235 DJX235:DKC235 DTT235:DTY235 EDP235:EDU235 ENL235:ENQ235 EXH235:EXM235 FHD235:FHI235 FQZ235:FRE235 GAV235:GBA235 GKR235:GKW235 GUN235:GUS235 HEJ235:HEO235 HOF235:HOK235 HYB235:HYG235 IHX235:IIC235 IRT235:IRY235 JBP235:JBU235 JLL235:JLQ235 JVH235:JVM235 KFD235:KFI235 KOZ235:KPE235 KYV235:KZA235 LIR235:LIW235 LSN235:LSS235 MCJ235:MCO235 MMF235:MMK235 MWB235:MWG235 NFX235:NGC235 NPT235:NPY235 NZP235:NZU235 OJL235:OJQ235 OTH235:OTM235 PDD235:PDI235 PMZ235:PNE235 PWV235:PXA235 QGR235:QGW235 QQN235:QQS235 RAJ235:RAO235 RKF235:RKK235 RUB235:RUG235 SDX235:SEC235 SNT235:SNY235 SXP235:SXU235 THL235:THQ235 TRH235:TRM235 UBD235:UBI235 UKZ235:ULE235 UUV235:UVA235 VER235:VEW235 VON235:VOS235 VYJ235:VYO235 WIF235:WIK235 FP229:FU229 PL229:PQ229 ZH229:ZM229 AJD229:AJI229 ASZ229:ATE229 BCV229:BDA229 BMR229:BMW229 BWN229:BWS229 CGJ229:CGO229 CQF229:CQK229 DAB229:DAG229 DJX229:DKC229 DTT229:DTY229 EDP229:EDU229 ENL229:ENQ229 EXH229:EXM229 FHD229:FHI229 FQZ229:FRE229 GAV229:GBA229 GKR229:GKW229 GUN229:GUS229 HEJ229:HEO229 HOF229:HOK229 HYB229:HYG229 IHX229:IIC229 IRT229:IRY229 JBP229:JBU229 JLL229:JLQ229 JVH229:JVM229 KFD229:KFI229 KOZ229:KPE229 KYV229:KZA229 LIR229:LIW229 LSN229:LSS229 MCJ229:MCO229 MMF229:MMK229 MWB229:MWG229 NFX229:NGC229 NPT229:NPY229 NZP229:NZU229 OJL229:OJQ229 OTH229:OTM229 PDD229:PDI229 PMZ229:PNE229 PWV229:PXA229 QGR229:QGW229 QQN229:QQS229 RAJ229:RAO229 RKF229:RKK229 RUB229:RUG229 SDX229:SEC229 SNT229:SNY229 SXP229:SXU229 THL229:THQ229 TRH229:TRM229 UBD229:UBI229 UKZ229:ULE229 UUV229:UVA229 VER229:VEW229 VON229:VOS229 VYJ229:VYO229 WIF229:WIK229 FP223:FU223 PL223:PQ223 ZH223:ZM223 AJD223:AJI223 ASZ223:ATE223 BCV223:BDA223 BMR223:BMW223 BWN223:BWS223 CGJ223:CGO223 CQF223:CQK223 DAB223:DAG223 DJX223:DKC223 DTT223:DTY223 EDP223:EDU223 ENL223:ENQ223 EXH223:EXM223 FHD223:FHI223 FQZ223:FRE223 GAV223:GBA223 GKR223:GKW223 GUN223:GUS223 HEJ223:HEO223 HOF223:HOK223 HYB223:HYG223 IHX223:IIC223 IRT223:IRY223 JBP223:JBU223 JLL223:JLQ223 JVH223:JVM223 KFD223:KFI223 KOZ223:KPE223 KYV223:KZA223 LIR223:LIW223 LSN223:LSS223 MCJ223:MCO223 MMF223:MMK223 MWB223:MWG223 NFX223:NGC223 NPT223:NPY223 NZP223:NZU223 OJL223:OJQ223 OTH223:OTM223 PDD223:PDI223 PMZ223:PNE223 PWV223:PXA223 QGR223:QGW223 QQN223:QQS223 RAJ223:RAO223 RKF223:RKK223 RUB223:RUG223 SDX223:SEC223 SNT223:SNY223 SXP223:SXU223 THL223:THQ223 TRH223:TRM223 UBD223:UBI223 UKZ223:ULE223 UUV223:UVA223 VER223:VEW223 VON223:VOS223 VYJ223:VYO223 WIF223:WIK223 FP217:FU217 PL217:PQ217 ZH217:ZM217 AJD217:AJI217 ASZ217:ATE217 BCV217:BDA217 BMR217:BMW217 BWN217:BWS217 CGJ217:CGO217 CQF217:CQK217 DAB217:DAG217 DJX217:DKC217 DTT217:DTY217 EDP217:EDU217 ENL217:ENQ217 EXH217:EXM217 FHD217:FHI217 FQZ217:FRE217 GAV217:GBA217 GKR217:GKW217 GUN217:GUS217 HEJ217:HEO217 HOF217:HOK217 HYB217:HYG217 IHX217:IIC217 IRT217:IRY217 JBP217:JBU217 JLL217:JLQ217 JVH217:JVM217 KFD217:KFI217 KOZ217:KPE217 KYV217:KZA217 LIR217:LIW217 LSN217:LSS217 MCJ217:MCO217 MMF217:MMK217 MWB217:MWG217 NFX217:NGC217 NPT217:NPY217 NZP217:NZU217 OJL217:OJQ217 OTH217:OTM217 PDD217:PDI217 PMZ217:PNE217 PWV217:PXA217 QGR217:QGW217 QQN217:QQS217 RAJ217:RAO217 RKF217:RKK217 RUB217:RUG217 SDX217:SEC217 SNT217:SNY217 SXP217:SXU217 THL217:THQ217 TRH217:TRM217 UBD217:UBI217 UKZ217:ULE217 UUV217:UVA217 VER217:VEW217 VON217:VOS217 VYJ217:VYO217 WIF217:WIK217 FP440:FT440 PL440:PP440 ZH440:ZL440 AJD440:AJH440 ASZ440:ATD440 BCV440:BCZ440 BMR440:BMV440 BWN440:BWR440 CGJ440:CGN440 CQF440:CQJ440 DAB440:DAF440 DJX440:DKB440 DTT440:DTX440 EDP440:EDT440 ENL440:ENP440 EXH440:EXL440 FHD440:FHH440 FQZ440:FRD440 GAV440:GAZ440 GKR440:GKV440 GUN440:GUR440 HEJ440:HEN440 HOF440:HOJ440 HYB440:HYF440 IHX440:IIB440 IRT440:IRX440 JBP440:JBT440 JLL440:JLP440 JVH440:JVL440 KFD440:KFH440 KOZ440:KPD440 KYV440:KYZ440 LIR440:LIV440 LSN440:LSR440 MCJ440:MCN440 MMF440:MMJ440 MWB440:MWF440 NFX440:NGB440 NPT440:NPX440 NZP440:NZT440 OJL440:OJP440 OTH440:OTL440 PDD440:PDH440 PMZ440:PND440 PWV440:PWZ440 QGR440:QGV440 QQN440:QQR440 RAJ440:RAN440 RKF440:RKJ440 RUB440:RUF440 SDX440:SEB440 SNT440:SNX440 SXP440:SXT440 THL440:THP440 TRH440:TRL440 UBD440:UBH440 UKZ440:ULD440 UUV440:UUZ440 VER440:VEV440 VON440:VOR440 VYJ440:VYN440 WIF440:WIJ440 FN341:FU341 PJ341:PQ341 ZF341:ZM341 AJB341:AJI341 ASX341:ATE341 BCT341:BDA341 BMP341:BMW341 BWL341:BWS341 CGH341:CGO341 CQD341:CQK341 CZZ341:DAG341 DJV341:DKC341 DTR341:DTY341 EDN341:EDU341 ENJ341:ENQ341 EXF341:EXM341 FHB341:FHI341 FQX341:FRE341 GAT341:GBA341 GKP341:GKW341 GUL341:GUS341 HEH341:HEO341 HOD341:HOK341 HXZ341:HYG341 IHV341:IIC341 IRR341:IRY341 JBN341:JBU341 JLJ341:JLQ341 JVF341:JVM341 KFB341:KFI341 KOX341:KPE341 KYT341:KZA341 LIP341:LIW341 LSL341:LSS341 MCH341:MCO341 MMD341:MMK341 MVZ341:MWG341 NFV341:NGC341 NPR341:NPY341 NZN341:NZU341 OJJ341:OJQ341 OTF341:OTM341 PDB341:PDI341 PMX341:PNE341 PWT341:PXA341 QGP341:QGW341 QQL341:QQS341 RAH341:RAO341 RKD341:RKK341 RTZ341:RUG341 SDV341:SEC341 SNR341:SNY341 SXN341:SXU341 THJ341:THQ341 TRF341:TRM341 UBB341:UBI341 UKX341:ULE341 UUT341:UVA341 VEP341:VEW341 VOL341:VOS341 VYH341:VYO341 WID341:WIK341 FO290:FS290 PK290:PO290 ZG290:ZK290 AJC290:AJG290 ASY290:ATC290 BCU290:BCY290 BMQ290:BMU290 BWM290:BWQ290 CGI290:CGM290 CQE290:CQI290 DAA290:DAE290 DJW290:DKA290 DTS290:DTW290 EDO290:EDS290 ENK290:ENO290 EXG290:EXK290 FHC290:FHG290 FQY290:FRC290 GAU290:GAY290 GKQ290:GKU290 GUM290:GUQ290 HEI290:HEM290 HOE290:HOI290 HYA290:HYE290 IHW290:IIA290 IRS290:IRW290 JBO290:JBS290 JLK290:JLO290 JVG290:JVK290 KFC290:KFG290 KOY290:KPC290 KYU290:KYY290 LIQ290:LIU290 LSM290:LSQ290 MCI290:MCM290 MME290:MMI290 MWA290:MWE290 NFW290:NGA290 NPS290:NPW290 NZO290:NZS290 OJK290:OJO290 OTG290:OTK290 PDC290:PDG290 PMY290:PNC290 PWU290:PWY290 QGQ290:QGU290 QQM290:QQQ290 RAI290:RAM290 RKE290:RKI290 RUA290:RUE290 SDW290:SEA290 SNS290:SNW290 SXO290:SXS290 THK290:THO290 TRG290:TRK290 UBC290:UBG290 UKY290:ULC290 UUU290:UUY290 VEQ290:VEU290 VOM290:VOQ290 VYI290:VYM290 WIE290:WII290 FP361:FU361 PL361:PQ361 ZH361:ZM361 AJD361:AJI361 ASZ361:ATE361 BCV361:BDA361 BMR361:BMW361 BWN361:BWS361 CGJ361:CGO361 CQF361:CQK361 DAB361:DAG361 DJX361:DKC361 DTT361:DTY361 EDP361:EDU361 ENL361:ENQ361 EXH361:EXM361 FHD361:FHI361 FQZ361:FRE361 GAV361:GBA361 GKR361:GKW361 GUN361:GUS361 HEJ361:HEO361 HOF361:HOK361 HYB361:HYG361 IHX361:IIC361 IRT361:IRY361 JBP361:JBU361 JLL361:JLQ361 JVH361:JVM361 KFD361:KFI361 KOZ361:KPE361 KYV361:KZA361 LIR361:LIW361 LSN361:LSS361 MCJ361:MCO361 MMF361:MMK361 MWB361:MWG361 NFX361:NGC361 NPT361:NPY361 NZP361:NZU361 OJL361:OJQ361 OTH361:OTM361 PDD361:PDI361 PMZ361:PNE361 PWV361:PXA361 QGR361:QGW361 QQN361:QQS361 RAJ361:RAO361 RKF361:RKK361 RUB361:RUG361 SDX361:SEC361 SNT361:SNY361 SXP361:SXU361 THL361:THQ361 TRH361:TRM361 UBD361:UBI361 UKZ361:ULE361 UUV361:UVA361 VER361:VEW361 VON361:VOS361 VYJ361:VYO361 WIF361:WIK361 FP357:FU357 PL357:PQ357 ZH357:ZM357 AJD357:AJI357 ASZ357:ATE357 BCV357:BDA357 BMR357:BMW357 BWN357:BWS357 CGJ357:CGO357 CQF357:CQK357 DAB357:DAG357 DJX357:DKC357 DTT357:DTY357 EDP357:EDU357 ENL357:ENQ357 EXH357:EXM357 FHD357:FHI357 FQZ357:FRE357 GAV357:GBA357 GKR357:GKW357 GUN357:GUS357 HEJ357:HEO357 HOF357:HOK357 HYB357:HYG357 IHX357:IIC357 IRT357:IRY357 JBP357:JBU357 JLL357:JLQ357 JVH357:JVM357 KFD357:KFI357 KOZ357:KPE357 KYV357:KZA357 LIR357:LIW357 LSN357:LSS357 MCJ357:MCO357 MMF357:MMK357 MWB357:MWG357 NFX357:NGC357 NPT357:NPY357 NZP357:NZU357 OJL357:OJQ357 OTH357:OTM357 PDD357:PDI357 PMZ357:PNE357 PWV357:PXA357 QGR357:QGW357 QQN357:QQS357 RAJ357:RAO357 RKF357:RKK357 RUB357:RUG357 SDX357:SEC357 SNT357:SNY357 SXP357:SXU357 THL357:THQ357 TRH357:TRM357 UBD357:UBI357 UKZ357:ULE357 UUV357:UVA357 VER357:VEW357 VON357:VOS357 VYJ357:VYO357 WIF357:WIK357 FT290:FU293 PP290:PQ293 ZL290:ZM293 AJH290:AJI293 ATD290:ATE293 BCZ290:BDA293 BMV290:BMW293 BWR290:BWS293 CGN290:CGO293 CQJ290:CQK293 DAF290:DAG293 DKB290:DKC293 DTX290:DTY293 EDT290:EDU293 ENP290:ENQ293 EXL290:EXM293 FHH290:FHI293 FRD290:FRE293 GAZ290:GBA293 GKV290:GKW293 GUR290:GUS293 HEN290:HEO293 HOJ290:HOK293 HYF290:HYG293 IIB290:IIC293 IRX290:IRY293 JBT290:JBU293 JLP290:JLQ293 JVL290:JVM293 KFH290:KFI293 KPD290:KPE293 KYZ290:KZA293 LIV290:LIW293 LSR290:LSS293 MCN290:MCO293 MMJ290:MMK293 MWF290:MWG293 NGB290:NGC293 NPX290:NPY293 NZT290:NZU293 OJP290:OJQ293 OTL290:OTM293 PDH290:PDI293 PND290:PNE293 PWZ290:PXA293 QGV290:QGW293 QQR290:QQS293 RAN290:RAO293 RKJ290:RKK293 RUF290:RUG293 SEB290:SEC293 SNX290:SNY293 SXT290:SXU293 THP290:THQ293 TRL290:TRM293 UBH290:UBI293 ULD290:ULE293 UUZ290:UVA293 VEV290:VEW293 VOR290:VOS293 VYN290:VYO293 WIJ290:WIK293 FO277:FU277 PK277:PQ277 ZG277:ZM277 AJC277:AJI277 ASY277:ATE277 BCU277:BDA277 BMQ277:BMW277 BWM277:BWS277 CGI277:CGO277 CQE277:CQK277 DAA277:DAG277 DJW277:DKC277 DTS277:DTY277 EDO277:EDU277 ENK277:ENQ277 EXG277:EXM277 FHC277:FHI277 FQY277:FRE277 GAU277:GBA277 GKQ277:GKW277 GUM277:GUS277 HEI277:HEO277 HOE277:HOK277 HYA277:HYG277 IHW277:IIC277 IRS277:IRY277 JBO277:JBU277 JLK277:JLQ277 JVG277:JVM277 KFC277:KFI277 KOY277:KPE277 KYU277:KZA277 LIQ277:LIW277 LSM277:LSS277 MCI277:MCO277 MME277:MMK277 MWA277:MWG277 NFW277:NGC277 NPS277:NPY277 NZO277:NZU277 OJK277:OJQ277 OTG277:OTM277 PDC277:PDI277 PMY277:PNE277 PWU277:PXA277 QGQ277:QGW277 QQM277:QQS277 RAI277:RAO277 RKE277:RKK277 RUA277:RUG277 SDW277:SEC277 SNS277:SNY277 SXO277:SXU277 THK277:THQ277 TRG277:TRM277 UBC277:UBI277 UKY277:ULE277 UUU277:UVA277 VEQ277:VEW277 VOM277:VOS277 VYI277:VYO277 WIE277:WIK277 FT282:FU286 PP282:PQ286 ZL282:ZM286 AJH282:AJI286 ATD282:ATE286 BCZ282:BDA286 BMV282:BMW286 BWR282:BWS286 CGN282:CGO286 CQJ282:CQK286 DAF282:DAG286 DKB282:DKC286 DTX282:DTY286 EDT282:EDU286 ENP282:ENQ286 EXL282:EXM286 FHH282:FHI286 FRD282:FRE286 GAZ282:GBA286 GKV282:GKW286 GUR282:GUS286 HEN282:HEO286 HOJ282:HOK286 HYF282:HYG286 IIB282:IIC286 IRX282:IRY286 JBT282:JBU286 JLP282:JLQ286 JVL282:JVM286 KFH282:KFI286 KPD282:KPE286 KYZ282:KZA286 LIV282:LIW286 LSR282:LSS286 MCN282:MCO286 MMJ282:MMK286 MWF282:MWG286 NGB282:NGC286 NPX282:NPY286 NZT282:NZU286 OJP282:OJQ286 OTL282:OTM286 PDH282:PDI286 PND282:PNE286 PWZ282:PXA286 QGV282:QGW286 QQR282:QQS286 RAN282:RAO286 RKJ282:RKK286 RUF282:RUG286 SEB282:SEC286 SNX282:SNY286 SXT282:SXU286 THP282:THQ286 TRL282:TRM286 UBH282:UBI286 ULD282:ULE286 UUZ282:UVA286 VEV282:VEW286 VOR282:VOS286 VYN282:VYO286 WIJ282:WIK286 FO281:FS281 PK281:PO281 ZG281:ZK281 AJC281:AJG281 ASY281:ATC281 BCU281:BCY281 BMQ281:BMU281 BWM281:BWQ281 CGI281:CGM281 CQE281:CQI281 DAA281:DAE281 DJW281:DKA281 DTS281:DTW281 EDO281:EDS281 ENK281:ENO281 EXG281:EXK281 FHC281:FHG281 FQY281:FRC281 GAU281:GAY281 GKQ281:GKU281 GUM281:GUQ281 HEI281:HEM281 HOE281:HOI281 HYA281:HYE281 IHW281:IIA281 IRS281:IRW281 JBO281:JBS281 JLK281:JLO281 JVG281:JVK281 KFC281:KFG281 KOY281:KPC281 KYU281:KYY281 LIQ281:LIU281 LSM281:LSQ281 MCI281:MCM281 MME281:MMI281 MWA281:MWE281 NFW281:NGA281 NPS281:NPW281 NZO281:NZS281 OJK281:OJO281 OTG281:OTK281 PDC281:PDG281 PMY281:PNC281 PWU281:PWY281 QGQ281:QGU281 QQM281:QQQ281 RAI281:RAM281 RKE281:RKI281 RUA281:RUE281 SDW281:SEA281 SNS281:SNW281 SXO281:SXS281 THK281:THO281 TRG281:TRK281 UBC281:UBG281 UKY281:ULC281 UUU281:UUY281 VEQ281:VEU281 VOM281:VOQ281 VYI281:VYM281 WIE281:WII281 FS263:FU263 PO263:PQ263 ZK263:ZM263 AJG263:AJI263 ATC263:ATE263 BCY263:BDA263 BMU263:BMW263 BWQ263:BWS263 CGM263:CGO263 CQI263:CQK263 DAE263:DAG263 DKA263:DKC263 DTW263:DTY263 EDS263:EDU263 ENO263:ENQ263 EXK263:EXM263 FHG263:FHI263 FRC263:FRE263 GAY263:GBA263 GKU263:GKW263 GUQ263:GUS263 HEM263:HEO263 HOI263:HOK263 HYE263:HYG263 IIA263:IIC263 IRW263:IRY263 JBS263:JBU263 JLO263:JLQ263 JVK263:JVM263 KFG263:KFI263 KPC263:KPE263 KYY263:KZA263 LIU263:LIW263 LSQ263:LSS263 MCM263:MCO263 MMI263:MMK263 MWE263:MWG263 NGA263:NGC263 NPW263:NPY263 NZS263:NZU263 OJO263:OJQ263 OTK263:OTM263 PDG263:PDI263 PNC263:PNE263 PWY263:PXA263 QGU263:QGW263 QQQ263:QQS263 RAM263:RAO263 RKI263:RKK263 RUE263:RUG263 SEA263:SEC263 SNW263:SNY263 SXS263:SXU263 THO263:THQ263 TRK263:TRM263 UBG263:UBI263 ULC263:ULE263 UUY263:UVA263 VEU263:VEW263 VOQ263:VOS263 VYM263:VYO263 WII263:WIK263 FT278:FU280 PP278:PQ280 ZL278:ZM280 AJH278:AJI280 ATD278:ATE280 BCZ278:BDA280 BMV278:BMW280 BWR278:BWS280 CGN278:CGO280 CQJ278:CQK280 DAF278:DAG280 DKB278:DKC280 DTX278:DTY280 EDT278:EDU280 ENP278:ENQ280 EXL278:EXM280 FHH278:FHI280 FRD278:FRE280 GAZ278:GBA280 GKV278:GKW280 GUR278:GUS280 HEN278:HEO280 HOJ278:HOK280 HYF278:HYG280 IIB278:IIC280 IRX278:IRY280 JBT278:JBU280 JLP278:JLQ280 JVL278:JVM280 KFH278:KFI280 KPD278:KPE280 KYZ278:KZA280 LIV278:LIW280 LSR278:LSS280 MCN278:MCO280 MMJ278:MMK280 MWF278:MWG280 NGB278:NGC280 NPX278:NPY280 NZT278:NZU280 OJP278:OJQ280 OTL278:OTM280 PDH278:PDI280 PND278:PNE280 PWZ278:PXA280 QGV278:QGW280 QQR278:QQS280 RAN278:RAO280 RKJ278:RKK280 RUF278:RUG280 SEB278:SEC280 SNX278:SNY280 SXT278:SXU280 THP278:THQ280 TRL278:TRM280 UBH278:UBI280 ULD278:ULE280 UUZ278:UVA280 VEV278:VEW280 VOR278:VOS280 VYN278:VYO280 WIJ278:WIK280 FS255:FU255 PO255:PQ255 ZK255:ZM255 AJG255:AJI255 ATC255:ATE255 BCY255:BDA255 BMU255:BMW255 BWQ255:BWS255 CGM255:CGO255 CQI255:CQK255 DAE255:DAG255 DKA255:DKC255 DTW255:DTY255 EDS255:EDU255 ENO255:ENQ255 EXK255:EXM255 FHG255:FHI255 FRC255:FRE255 GAY255:GBA255 GKU255:GKW255 GUQ255:GUS255 HEM255:HEO255 HOI255:HOK255 HYE255:HYG255 IIA255:IIC255 IRW255:IRY255 JBS255:JBU255 JLO255:JLQ255 JVK255:JVM255 KFG255:KFI255 KPC255:KPE255 KYY255:KZA255 LIU255:LIW255 LSQ255:LSS255 MCM255:MCO255 MMI255:MMK255 MWE255:MWG255 NGA255:NGC255 NPW255:NPY255 NZS255:NZU255 OJO255:OJQ255 OTK255:OTM255 PDG255:PDI255 PNC255:PNE255 PWY255:PXA255 QGU255:QGW255 QQQ255:QQS255 RAM255:RAO255 RKI255:RKK255 RUE255:RUG255 SEA255:SEC255 SNW255:SNY255 SXS255:SXU255 THO255:THQ255 TRK255:TRM255 UBG255:UBI255 ULC255:ULE255 UUY255:UVA255 VEU255:VEW255 VOQ255:VOS255 VYM255:VYO255 WII255:WIK255 FO450:FU450 PK450:PQ450 ZG450:ZM450 AJC450:AJI450 ASY450:ATE450 BCU450:BDA450 BMQ450:BMW450 BWM450:BWS450 CGI450:CGO450 CQE450:CQK450 DAA450:DAG450 DJW450:DKC450 DTS450:DTY450 EDO450:EDU450 ENK450:ENQ450 EXG450:EXM450 FHC450:FHI450 FQY450:FRE450 GAU450:GBA450 GKQ450:GKW450 GUM450:GUS450 HEI450:HEO450 HOE450:HOK450 HYA450:HYG450 IHW450:IIC450 IRS450:IRY450 JBO450:JBU450 JLK450:JLQ450 JVG450:JVM450 KFC450:KFI450 KOY450:KPE450 KYU450:KZA450 LIQ450:LIW450 LSM450:LSS450 MCI450:MCO450 MME450:MMK450 MWA450:MWG450 NFW450:NGC450 NPS450:NPY450 NZO450:NZU450 OJK450:OJQ450 OTG450:OTM450 PDC450:PDI450 PMY450:PNE450 PWU450:PXA450 QGQ450:QGW450 QQM450:QQS450 RAI450:RAO450 RKE450:RKK450 RUA450:RUG450 SDW450:SEC450 SNS450:SNY450 SXO450:SXU450 THK450:THQ450 TRG450:TRM450 UBC450:UBI450 UKY450:ULE450 UUU450:UVA450 VEQ450:VEW450 VOM450:VOS450 VYI450:VYO450 WIE450:WIK450 FP528:FU528 PL528:PQ528 ZH528:ZM528 AJD528:AJI528 ASZ528:ATE528 BCV528:BDA528 BMR528:BMW528 BWN528:BWS528 CGJ528:CGO528 CQF528:CQK528 DAB528:DAG528 DJX528:DKC528 DTT528:DTY528 EDP528:EDU528 ENL528:ENQ528 EXH528:EXM528 FHD528:FHI528 FQZ528:FRE528 GAV528:GBA528 GKR528:GKW528 GUN528:GUS528 HEJ528:HEO528 HOF528:HOK528 HYB528:HYG528 IHX528:IIC528 IRT528:IRY528 JBP528:JBU528 JLL528:JLQ528 JVH528:JVM528 KFD528:KFI528 KOZ528:KPE528 KYV528:KZA528 LIR528:LIW528 LSN528:LSS528 MCJ528:MCO528 MMF528:MMK528 MWB528:MWG528 NFX528:NGC528 NPT528:NPY528 NZP528:NZU528 OJL528:OJQ528 OTH528:OTM528 PDD528:PDI528 PMZ528:PNE528 PWV528:PXA528 QGR528:QGW528 QQN528:QQS528 RAJ528:RAO528 RKF528:RKK528 RUB528:RUG528 SDX528:SEC528 SNT528:SNY528 SXP528:SXU528 THL528:THQ528 TRH528:TRM528 UBD528:UBI528 UKZ528:ULE528 UUV528:UVA528 VER528:VEW528 VON528:VOS528 VYJ528:VYO528 WIF528:WIK528 FP519:FU519 PL519:PQ519 ZH519:ZM519 AJD519:AJI519 ASZ519:ATE519 BCV519:BDA519 BMR519:BMW519 BWN519:BWS519 CGJ519:CGO519 CQF519:CQK519 DAB519:DAG519 DJX519:DKC519 DTT519:DTY519 EDP519:EDU519 ENL519:ENQ519 EXH519:EXM519 FHD519:FHI519 FQZ519:FRE519 GAV519:GBA519 GKR519:GKW519 GUN519:GUS519 HEJ519:HEO519 HOF519:HOK519 HYB519:HYG519 IHX519:IIC519 IRT519:IRY519 JBP519:JBU519 JLL519:JLQ519 JVH519:JVM519 KFD519:KFI519 KOZ519:KPE519 KYV519:KZA519 LIR519:LIW519 LSN519:LSS519 MCJ519:MCO519 MMF519:MMK519 MWB519:MWG519 NFX519:NGC519 NPT519:NPY519 NZP519:NZU519 OJL519:OJQ519 OTH519:OTM519 PDD519:PDI519 PMZ519:PNE519 PWV519:PXA519 QGR519:QGW519 QQN519:QQS519 RAJ519:RAO519 RKF519:RKK519 RUB519:RUG519 SDX519:SEC519 SNT519:SNY519 SXP519:SXU519 THL519:THQ519 TRH519:TRM519 UBD519:UBI519 UKZ519:ULE519 UUV519:UVA519 VER519:VEW519 VON519:VOS519 VYJ519:VYO519 WIF519:WIK519 FR469:FU469 PN469:PQ469 ZJ469:ZM469 AJF469:AJI469 ATB469:ATE469 BCX469:BDA469 BMT469:BMW469 BWP469:BWS469 CGL469:CGO469 CQH469:CQK469 DAD469:DAG469 DJZ469:DKC469 DTV469:DTY469 EDR469:EDU469 ENN469:ENQ469 EXJ469:EXM469 FHF469:FHI469 FRB469:FRE469 GAX469:GBA469 GKT469:GKW469 GUP469:GUS469 HEL469:HEO469 HOH469:HOK469 HYD469:HYG469 IHZ469:IIC469 IRV469:IRY469 JBR469:JBU469 JLN469:JLQ469 JVJ469:JVM469 KFF469:KFI469 KPB469:KPE469 KYX469:KZA469 LIT469:LIW469 LSP469:LSS469 MCL469:MCO469 MMH469:MMK469 MWD469:MWG469 NFZ469:NGC469 NPV469:NPY469 NZR469:NZU469 OJN469:OJQ469 OTJ469:OTM469 PDF469:PDI469 PNB469:PNE469 PWX469:PXA469 QGT469:QGW469 QQP469:QQS469 RAL469:RAO469 RKH469:RKK469 RUD469:RUG469 SDZ469:SEC469 SNV469:SNY469 SXR469:SXU469 THN469:THQ469 TRJ469:TRM469 UBF469:UBI469 ULB469:ULE469 UUX469:UVA469 VET469:VEW469 VOP469:VOS469 VYL469:VYO469 WIH469:WIK469 FT443:FT444 PP443:PP444 ZL443:ZL444 AJH443:AJH444 ATD443:ATD444 BCZ443:BCZ444 BMV443:BMV444 BWR443:BWR444 CGN443:CGN444 CQJ443:CQJ444 DAF443:DAF444 DKB443:DKB444 DTX443:DTX444 EDT443:EDT444 ENP443:ENP444 EXL443:EXL444 FHH443:FHH444 FRD443:FRD444 GAZ443:GAZ444 GKV443:GKV444 GUR443:GUR444 HEN443:HEN444 HOJ443:HOJ444 HYF443:HYF444 IIB443:IIB444 IRX443:IRX444 JBT443:JBT444 JLP443:JLP444 JVL443:JVL444 KFH443:KFH444 KPD443:KPD444 KYZ443:KYZ444 LIV443:LIV444 LSR443:LSR444 MCN443:MCN444 MMJ443:MMJ444 MWF443:MWF444 NGB443:NGB444 NPX443:NPX444 NZT443:NZT444 OJP443:OJP444 OTL443:OTL444 PDH443:PDH444 PND443:PND444 PWZ443:PWZ444 QGV443:QGV444 QQR443:QQR444 RAN443:RAN444 RKJ443:RKJ444 RUF443:RUF444 SEB443:SEB444 SNX443:SNX444 SXT443:SXT444 THP443:THP444 TRL443:TRL444 UBH443:UBH444 ULD443:ULD444 UUZ443:UUZ444 VEV443:VEV444 VOR443:VOR444 VYN443:VYN444 WIJ443:WIJ444 FQ443:FQ444 PM443:PM444 ZI443:ZI444 AJE443:AJE444 ATA443:ATA444 BCW443:BCW444 BMS443:BMS444 BWO443:BWO444 CGK443:CGK444 CQG443:CQG444 DAC443:DAC444 DJY443:DJY444 DTU443:DTU444 EDQ443:EDQ444 ENM443:ENM444 EXI443:EXI444 FHE443:FHE444 FRA443:FRA444 GAW443:GAW444 GKS443:GKS444 GUO443:GUO444 HEK443:HEK444 HOG443:HOG444 HYC443:HYC444 IHY443:IHY444 IRU443:IRU444 JBQ443:JBQ444 JLM443:JLM444 JVI443:JVI444 KFE443:KFE444 KPA443:KPA444 KYW443:KYW444 LIS443:LIS444 LSO443:LSO444 MCK443:MCK444 MMG443:MMG444 MWC443:MWC444 NFY443:NFY444 NPU443:NPU444 NZQ443:NZQ444 OJM443:OJM444 OTI443:OTI444 PDE443:PDE444 PNA443:PNA444 PWW443:PWW444 QGS443:QGS444 QQO443:QQO444 RAK443:RAK444 RKG443:RKG444 RUC443:RUC444 SDY443:SDY444 SNU443:SNU444 SXQ443:SXQ444 THM443:THM444 TRI443:TRI444 UBE443:UBE444 ULA443:ULA444 UUW443:UUW444 VES443:VES444 VOO443:VOO444 VYK443:VYK444 WIG443:WIG444 FN321:FU321 PJ321:PQ321 ZF321:ZM321 AJB321:AJI321 ASX321:ATE321 BCT321:BDA321 BMP321:BMW321 BWL321:BWS321 CGH321:CGO321 CQD321:CQK321 CZZ321:DAG321 DJV321:DKC321 DTR321:DTY321 EDN321:EDU321 ENJ321:ENQ321 EXF321:EXM321 FHB321:FHI321 FQX321:FRE321 GAT321:GBA321 GKP321:GKW321 GUL321:GUS321 HEH321:HEO321 HOD321:HOK321 HXZ321:HYG321 IHV321:IIC321 IRR321:IRY321 JBN321:JBU321 JLJ321:JLQ321 JVF321:JVM321 KFB321:KFI321 KOX321:KPE321 KYT321:KZA321 LIP321:LIW321 LSL321:LSS321 MCH321:MCO321 MMD321:MMK321 MVZ321:MWG321 NFV321:NGC321 NPR321:NPY321 NZN321:NZU321 OJJ321:OJQ321 OTF321:OTM321 PDB321:PDI321 PMX321:PNE321 PWT321:PXA321 QGP321:QGW321 QQL321:QQS321 RAH321:RAO321 RKD321:RKK321 RTZ321:RUG321 SDV321:SEC321 SNR321:SNY321 SXN321:SXU321 THJ321:THQ321 TRF321:TRM321 UBB321:UBI321 UKX321:ULE321 UUT321:UVA321 VEP321:VEW321 VOL321:VOS321 VYH321:VYO321 WID321:WIK321 WIE184:WIF185 VYI184:VYJ185 VOM184:VON185 VEQ184:VER185 UUU184:UUV185 UKY184:UKZ185 UBC184:UBD185 TRG184:TRH185 THK184:THL185 SXO184:SXP185 SNS184:SNT185 SDW184:SDX185 RUA184:RUB185 RKE184:RKF185 RAI184:RAJ185 QQM184:QQN185 QGQ184:QGR185 PWU184:PWV185 PMY184:PMZ185 PDC184:PDD185 OTG184:OTH185 OJK184:OJL185 NZO184:NZP185 NPS184:NPT185 NFW184:NFX185 MWA184:MWB185 MME184:MMF185 MCI184:MCJ185 LSM184:LSN185 LIQ184:LIR185 KYU184:KYV185 KOY184:KOZ185 KFC184:KFD185 JVG184:JVH185 JLK184:JLL185 JBO184:JBP185 IRS184:IRT185 IHW184:IHX185 HYA184:HYB185 HOE184:HOF185 HEI184:HEJ185 GUM184:GUN185 GKQ184:GKR185 GAU184:GAV185 FQY184:FQZ185 FHC184:FHD185 EXG184:EXH185 ENK184:ENL185 EDO184:EDP185 DTS184:DTT185 DJW184:DJX185 DAA184:DAB185 CQE184:CQF185 CGI184:CGJ185 BWM184:BWN185 BMQ184:BMR185 BCU184:BCV185 ASY184:ASZ185 AJC184:AJD185 ZG184:ZH185 PK184:PL185 FO184:FP185 WID187:WIG190 VYH187:VYK190 VOL187:VOO190 VEP187:VES190 UUT187:UUW190 UKX187:ULA190 UBB187:UBE190 TRF187:TRI190 THJ187:THM190 SXN187:SXQ190 SNR187:SNU190 SDV187:SDY190 RTZ187:RUC190 RKD187:RKG190 RAH187:RAK190 QQL187:QQO190 QGP187:QGS190 PWT187:PWW190 PMX187:PNA190 PDB187:PDE190 OTF187:OTI190 OJJ187:OJM190 NZN187:NZQ190 NPR187:NPU190 NFV187:NFY190 MVZ187:MWC190 MMD187:MMG190 MCH187:MCK190 LSL187:LSO190 LIP187:LIS190 KYT187:KYW190 KOX187:KPA190 KFB187:KFE190 JVF187:JVI190 JLJ187:JLM190 JBN187:JBQ190 IRR187:IRU190 IHV187:IHY190 HXZ187:HYC190 HOD187:HOG190 HEH187:HEK190 GUL187:GUO190 GKP187:GKS190 GAT187:GAW190 FQX187:FRA190 FHB187:FHE190 EXF187:EXI190 ENJ187:ENM190 EDN187:EDQ190 DTR187:DTU190 DJV187:DJY190 CZZ187:DAC190 CQD187:CQG190 CGH187:CGK190 BWL187:BWO190 BMP187:BMS190 BCT187:BCW190 ASX187:ATA190 AJB187:AJE190 ZF187:ZI190 PJ187:PM190 FN187:FQ190 WII187:WIK190 VYM187:VYO190 VOQ187:VOS190 VEU187:VEW190 UUY187:UVA190 ULC187:ULE190 UBG187:UBI190 TRK187:TRM190 THO187:THQ190 SXS187:SXU190 SNW187:SNY190 SEA187:SEC190 RUE187:RUG190 RKI187:RKK190 RAM187:RAO190 QQQ187:QQS190 QGU187:QGW190 PWY187:PXA190 PNC187:PNE190 PDG187:PDI190 OTK187:OTM190 OJO187:OJQ190 NZS187:NZU190 NPW187:NPY190 NGA187:NGC190 MWE187:MWG190 MMI187:MMK190 MCM187:MCO190 LSQ187:LSS190 LIU187:LIW190 KYY187:KZA190 KPC187:KPE190 KFG187:KFI190 JVK187:JVM190 JLO187:JLQ190 JBS187:JBU190 IRW187:IRY190 IIA187:IIC190 HYE187:HYG190 HOI187:HOK190 HEM187:HEO190 GUQ187:GUS190 GKU187:GKW190 GAY187:GBA190 FRC187:FRE190 FHG187:FHI190 EXK187:EXM190 ENO187:ENQ190 EDS187:EDU190 DTW187:DTY190 DKA187:DKC190 DAE187:DAG190 CQI187:CQK190 CGM187:CGO190 BWQ187:BWS190 BMU187:BMW190 BCY187:BDA190 ATC187:ATE190 AJG187:AJI190 ZK187:ZM190 PO187:PQ190 FS187:FU190 WIJ614:WIK624 FT614:FU624 PP614:PQ624 ZL614:ZM624 AJH614:AJI624 ATD614:ATE624 BCZ614:BDA624 BMV614:BMW624 BWR614:BWS624 CGN614:CGO624 CQJ614:CQK624 DAF614:DAG624 DKB614:DKC624 DTX614:DTY624 EDT614:EDU624 ENP614:ENQ624 EXL614:EXM624 FHH614:FHI624 FRD614:FRE624 GAZ614:GBA624 GKV614:GKW624 GUR614:GUS624 HEN614:HEO624 HOJ614:HOK624 HYF614:HYG624 IIB614:IIC624 IRX614:IRY624 JBT614:JBU624 JLP614:JLQ624 JVL614:JVM624 KFH614:KFI624 KPD614:KPE624 KYZ614:KZA624 LIV614:LIW624 LSR614:LSS624 MCN614:MCO624 MMJ614:MMK624 MWF614:MWG624 NGB614:NGC624 NPX614:NPY624 NZT614:NZU624 OJP614:OJQ624 OTL614:OTM624 PDH614:PDI624 PND614:PNE624 PWZ614:PXA624 QGV614:QGW624 QQR614:QQS624 RAN614:RAO624 RKJ614:RKK624 RUF614:RUG624 SEB614:SEC624 SNX614:SNY624 SXT614:SXU624 THP614:THQ624 TRL614:TRM624 UBH614:UBI624 ULD614:ULE624 UUZ614:UVA624 VEV614:VEW624 VOR614:VOS624 VYN614:VYO624 FT628:FU641 WIJ628:WIK641 VYN628:VYO641 VOR628:VOS641 VEV628:VEW641 UUZ628:UVA641 ULD628:ULE641 UBH628:UBI641 TRL628:TRM641 THP628:THQ641 SXT628:SXU641 SNX628:SNY641 SEB628:SEC641 RUF628:RUG641 RKJ628:RKK641 RAN628:RAO641 QQR628:QQS641 QGV628:QGW641 PWZ628:PXA641 PND628:PNE641 PDH628:PDI641 OTL628:OTM641 OJP628:OJQ641 NZT628:NZU641 NPX628:NPY641 NGB628:NGC641 MWF628:MWG641 MMJ628:MMK641 MCN628:MCO641 LSR628:LSS641 LIV628:LIW641 KYZ628:KZA641 KPD628:KPE641 KFH628:KFI641 JVL628:JVM641 JLP628:JLQ641 JBT628:JBU641 IRX628:IRY641 IIB628:IIC641 HYF628:HYG641 HOJ628:HOK641 HEN628:HEO641 GUR628:GUS641 GKV628:GKW641 GAZ628:GBA641 FRD628:FRE641 FHH628:FHI641 EXL628:EXM641 ENP628:ENQ641 EDT628:EDU641 DTX628:DTY641 DKB628:DKC641 DAF628:DAG641 CQJ628:CQK641 CGN628:CGO641 BWR628:BWS641 BMV628:BMW641 BCZ628:BDA641 ATD628:ATE641 AJH628:AJI641 ZL628:ZM641 PP628:PQ641 I648:J648 F285:H285 E380:G380 D179:E180 I630:J630 C316:J316 I451 G475:J475 F451 E198:J199 E195:J195 E506:J506 E492:J492 E433:J433 E526:J526 E531:J531 E535:J535 H250:J250 E364:J364 H262:J262 D276:H276 I277:J281 D269:J269 I285:J288 D289:H289 E357:J357 E354:G354 E489:J489 I290:J293 C336:J336 E207:J207 D285 E212:J212 E218:J218 E224:J224 E230:J230 E549:J549 C462:J462 E481:J481 E485:J485 E496:J496 I270:J275 WIF515:WIK516 VYJ515:VYO516 VON515:VOS516 VER515:VEW516 UUV515:UVA516 UKZ515:ULE516 UBD515:UBI516 TRH515:TRM516 THL515:THQ516 SXP515:SXU516 SNT515:SNY516 SDX515:SEC516 RUB515:RUG516 RKF515:RKK516 RAJ515:RAO516 QQN515:QQS516 QGR515:QGW516 PWV515:PXA516 PMZ515:PNE516 PDD515:PDI516 OTH515:OTM516 OJL515:OJQ516 NZP515:NZU516 NPT515:NPY516 NFX515:NGC516 MWB515:MWG516 MMF515:MMK516 MCJ515:MCO516 LSN515:LSS516 LIR515:LIW516 KYV515:KZA516 KOZ515:KPE516 KFD515:KFI516 JVH515:JVM516 JLL515:JLQ516 JBP515:JBU516 IRT515:IRY516 IHX515:IIC516 HYB515:HYG516 HOF515:HOK516 HEJ515:HEO516 GUN515:GUS516 GKR515:GKW516 GAV515:GBA516 FQZ515:FRE516 FHD515:FHI516 EXH515:EXM516 ENL515:ENQ516 EDP515:EDU516 DTT515:DTY516 DJX515:DKC516 DAB515:DAG516 CQF515:CQK516 CGJ515:CGO516 BWN515:BWS516 BMR515:BMW516 BCV515:BDA516 ASZ515:ATE516 AJD515:AJI516 ZH515:ZM516 PL515:PQ516 FP515:FU516 G684:J684 G705:J705 G667:J667 G730:J731 G703:J703 G672:J672 G713:J713" xr:uid="{1A1CED0A-3D49-470B-B857-5A461F1E5633}">
      <formula1>"xy1"</formula1>
    </dataValidation>
    <dataValidation allowBlank="1" showInputMessage="1" showErrorMessage="1" errorTitle="UPOZORNENIE" error="Pokúšate sa zmeniť bunku s automatickým výpočtom!" sqref="FP483:FU484 PL483:PQ484 ZH483:ZM484 AJD483:AJI484 ASZ483:ATE484 BCV483:BDA484 BMR483:BMW484 BWN483:BWS484 CGJ483:CGO484 CQF483:CQK484 DAB483:DAG484 DJX483:DKC484 DTT483:DTY484 EDP483:EDU484 ENL483:ENQ484 EXH483:EXM484 FHD483:FHI484 FQZ483:FRE484 GAV483:GBA484 GKR483:GKW484 GUN483:GUS484 HEJ483:HEO484 HOF483:HOK484 HYB483:HYG484 IHX483:IIC484 IRT483:IRY484 JBP483:JBU484 JLL483:JLQ484 JVH483:JVM484 KFD483:KFI484 KOZ483:KPE484 KYV483:KZA484 LIR483:LIW484 LSN483:LSS484 MCJ483:MCO484 MMF483:MMK484 MWB483:MWG484 NFX483:NGC484 NPT483:NPY484 NZP483:NZU484 OJL483:OJQ484 OTH483:OTM484 PDD483:PDI484 PMZ483:PNE484 PWV483:PXA484 QGR483:QGW484 QQN483:QQS484 RAJ483:RAO484 RKF483:RKK484 RUB483:RUG484 SDX483:SEC484 SNT483:SNY484 SXP483:SXU484 THL483:THQ484 TRH483:TRM484 UBD483:UBI484 UKZ483:ULE484 UUV483:UVA484 VER483:VEW484 VON483:VOS484 VYJ483:VYO484 WIF483:WIK484 FP486:FU488 PL486:PQ488 ZH486:ZM488 AJD486:AJI488 ASZ486:ATE488 BCV486:BDA488 BMR486:BMW488 BWN486:BWS488 CGJ486:CGO488 CQF486:CQK488 DAB486:DAG488 DJX486:DKC488 DTT486:DTY488 EDP486:EDU488 ENL486:ENQ488 EXH486:EXM488 FHD486:FHI488 FQZ486:FRE488 GAV486:GBA488 GKR486:GKW488 GUN486:GUS488 HEJ486:HEO488 HOF486:HOK488 HYB486:HYG488 IHX486:IIC488 IRT486:IRY488 JBP486:JBU488 JLL486:JLQ488 JVH486:JVM488 KFD486:KFI488 KOZ486:KPE488 KYV486:KZA488 LIR486:LIW488 LSN486:LSS488 MCJ486:MCO488 MMF486:MMK488 MWB486:MWG488 NFX486:NGC488 NPT486:NPY488 NZP486:NZU488 OJL486:OJQ488 OTH486:OTM488 PDD486:PDI488 PMZ486:PNE488 PWV486:PXA488 QGR486:QGW488 QQN486:QQS488 RAJ486:RAO488 RKF486:RKK488 RUB486:RUG488 SDX486:SEC488 SNT486:SNY488 SXP486:SXU488 THL486:THQ488 TRH486:TRM488 UBD486:UBI488 UKZ486:ULE488 UUV486:UVA488 VER486:VEW488 VON486:VOS488 VYJ486:VYO488 WIF486:WIK488 FP490:FU492 PL490:PQ492 ZH490:ZM492 AJD490:AJI492 ASZ490:ATE492 BCV490:BDA492 BMR490:BMW492 BWN490:BWS492 CGJ490:CGO492 CQF490:CQK492 DAB490:DAG492 DJX490:DKC492 DTT490:DTY492 EDP490:EDU492 ENL490:ENQ492 EXH490:EXM492 FHD490:FHI492 FQZ490:FRE492 GAV490:GBA492 GKR490:GKW492 GUN490:GUS492 HEJ490:HEO492 HOF490:HOK492 HYB490:HYG492 IHX490:IIC492 IRT490:IRY492 JBP490:JBU492 JLL490:JLQ492 JVH490:JVM492 KFD490:KFI492 KOZ490:KPE492 KYV490:KZA492 LIR490:LIW492 LSN490:LSS492 MCJ490:MCO492 MMF490:MMK492 MWB490:MWG492 NFX490:NGC492 NPT490:NPY492 NZP490:NZU492 OJL490:OJQ492 OTH490:OTM492 PDD490:PDI492 PMZ490:PNE492 PWV490:PXA492 QGR490:QGW492 QQN490:QQS492 RAJ490:RAO492 RKF490:RKK492 RUB490:RUG492 SDX490:SEC492 SNT490:SNY492 SXP490:SXU492 THL490:THQ492 TRH490:TRM492 UBD490:UBI492 UKZ490:ULE492 UUV490:UVA492 VER490:VEW492 VON490:VOS492 VYJ490:VYO492 WIF490:WIK492 FT281:FU281 PP281:PQ281 ZL281:ZM281 AJH281:AJI281 ATD281:ATE281 BCZ281:BDA281 BMV281:BMW281 BWR281:BWS281 CGN281:CGO281 CQJ281:CQK281 DAF281:DAG281 DKB281:DKC281 DTX281:DTY281 EDT281:EDU281 ENP281:ENQ281 EXL281:EXM281 FHH281:FHI281 FRD281:FRE281 GAZ281:GBA281 GKV281:GKW281 GUR281:GUS281 HEN281:HEO281 HOJ281:HOK281 HYF281:HYG281 IIB281:IIC281 IRX281:IRY281 JBT281:JBU281 JLP281:JLQ281 JVL281:JVM281 KFH281:KFI281 KPD281:KPE281 KYZ281:KZA281 LIV281:LIW281 LSR281:LSS281 MCN281:MCO281 MMJ281:MMK281 MWF281:MWG281 NGB281:NGC281 NPX281:NPY281 NZT281:NZU281 OJP281:OJQ281 OTL281:OTM281 PDH281:PDI281 PND281:PNE281 PWZ281:PXA281 QGV281:QGW281 QQR281:QQS281 RAN281:RAO281 RKJ281:RKK281 RUF281:RUG281 SEB281:SEC281 SNX281:SNY281 SXT281:SXU281 THP281:THQ281 TRL281:TRM281 UBH281:UBI281 ULD281:ULE281 UUZ281:UVA281 VEV281:VEW281 VOR281:VOS281 VYN281:VYO281 WIJ281:WIK281 FP218:FU222 PL218:PQ222 ZH218:ZM222 AJD218:AJI222 ASZ218:ATE222 BCV218:BDA222 BMR218:BMW222 BWN218:BWS222 CGJ218:CGO222 CQF218:CQK222 DAB218:DAG222 DJX218:DKC222 DTT218:DTY222 EDP218:EDU222 ENL218:ENQ222 EXH218:EXM222 FHD218:FHI222 FQZ218:FRE222 GAV218:GBA222 GKR218:GKW222 GUN218:GUS222 HEJ218:HEO222 HOF218:HOK222 HYB218:HYG222 IHX218:IIC222 IRT218:IRY222 JBP218:JBU222 JLL218:JLQ222 JVH218:JVM222 KFD218:KFI222 KOZ218:KPE222 KYV218:KZA222 LIR218:LIW222 LSN218:LSS222 MCJ218:MCO222 MMF218:MMK222 MWB218:MWG222 NFX218:NGC222 NPT218:NPY222 NZP218:NZU222 OJL218:OJQ222 OTH218:OTM222 PDD218:PDI222 PMZ218:PNE222 PWV218:PXA222 QGR218:QGW222 QQN218:QQS222 RAJ218:RAO222 RKF218:RKK222 RUB218:RUG222 SDX218:SEC222 SNT218:SNY222 SXP218:SXU222 THL218:THQ222 TRH218:TRM222 UBD218:UBI222 UKZ218:ULE222 UUV218:UVA222 VER218:VEW222 VON218:VOS222 VYJ218:VYO222 WIF218:WIK222 FS182:FU183 PO182:PQ183 ZK182:ZM183 AJG182:AJI183 ATC182:ATE183 BCY182:BDA183 BMU182:BMW183 BWQ182:BWS183 CGM182:CGO183 CQI182:CQK183 DAE182:DAG183 DKA182:DKC183 DTW182:DTY183 EDS182:EDU183 ENO182:ENQ183 EXK182:EXM183 FHG182:FHI183 FRC182:FRE183 GAY182:GBA183 GKU182:GKW183 GUQ182:GUS183 HEM182:HEO183 HOI182:HOK183 HYE182:HYG183 IIA182:IIC183 IRW182:IRY183 JBS182:JBU183 JLO182:JLQ183 JVK182:JVM183 KFG182:KFI183 KPC182:KPE183 KYY182:KZA183 LIU182:LIW183 LSQ182:LSS183 MCM182:MCO183 MMI182:MMK183 MWE182:MWG183 NGA182:NGC183 NPW182:NPY183 NZS182:NZU183 OJO182:OJQ183 OTK182:OTM183 PDG182:PDI183 PNC182:PNE183 PWY182:PXA183 QGU182:QGW183 QQQ182:QQS183 RAM182:RAO183 RKI182:RKK183 RUE182:RUG183 SEA182:SEC183 SNW182:SNY183 SXS182:SXU183 THO182:THQ183 TRK182:TRM183 UBG182:UBI183 ULC182:ULE183 UUY182:UVA183 VEU182:VEW183 VOQ182:VOS183 VYM182:VYO183 WII182:WIK183 WIG184:WIK185 VYK184:VYO185 VOO184:VOS185 VES184:VEW185 UUW184:UVA185 ULA184:ULE185 UBE184:UBI185 TRI184:TRM185 THM184:THQ185 SXQ184:SXU185 SNU184:SNY185 SDY184:SEC185 RUC184:RUG185 RKG184:RKK185 RAK184:RAO185 QQO184:QQS185 QGS184:QGW185 PWW184:PXA185 PNA184:PNE185 PDE184:PDI185 OTI184:OTM185 OJM184:OJQ185 NZQ184:NZU185 NPU184:NPY185 NFY184:NGC185 MWC184:MWG185 MMG184:MMK185 MCK184:MCO185 LSO184:LSS185 LIS184:LIW185 KYW184:KZA185 KPA184:KPE185 KFE184:KFI185 JVI184:JVM185 JLM184:JLQ185 JBQ184:JBU185 IRU184:IRY185 IHY184:IIC185 HYC184:HYG185 HOG184:HOK185 HEK184:HEO185 GUO184:GUS185 GKS184:GKW185 GAW184:GBA185 FRA184:FRE185 FHE184:FHI185 EXI184:EXM185 ENM184:ENQ185 EDQ184:EDU185 DTU184:DTY185 DJY184:DKC185 DAC184:DAG185 CQG184:CQK185 CGK184:CGO185 BWO184:BWS185 BMS184:BMW185 BCW184:BDA185 ATA184:ATE185 AJE184:AJI185 ZI184:ZM185 PM184:PQ185 FQ184:FU185 E490:J491 I179:I185 H179:H180 G179:G185 F179:F180 H177:J178 E213:J217 I276:J276 I289:J289 J179:J180 E497:J499 E493:J495 E482:J484 E486:J488" xr:uid="{01E90B50-CDD3-4525-AE0A-11E36B94C78E}"/>
    <dataValidation type="custom" allowBlank="1" showInputMessage="1" showErrorMessage="1" sqref="FP501:FU501 PL501:PQ501 ZH501:ZM501 AJD501:AJI501 ASZ501:ATE501 BCV501:BDA501 BMR501:BMW501 BWN501:BWS501 CGJ501:CGO501 CQF501:CQK501 DAB501:DAG501 DJX501:DKC501 DTT501:DTY501 EDP501:EDU501 ENL501:ENQ501 EXH501:EXM501 FHD501:FHI501 FQZ501:FRE501 GAV501:GBA501 GKR501:GKW501 GUN501:GUS501 HEJ501:HEO501 HOF501:HOK501 HYB501:HYG501 IHX501:IIC501 IRT501:IRY501 JBP501:JBU501 JLL501:JLQ501 JVH501:JVM501 KFD501:KFI501 KOZ501:KPE501 KYV501:KZA501 LIR501:LIW501 LSN501:LSS501 MCJ501:MCO501 MMF501:MMK501 MWB501:MWG501 NFX501:NGC501 NPT501:NPY501 NZP501:NZU501 OJL501:OJQ501 OTH501:OTM501 PDD501:PDI501 PMZ501:PNE501 PWV501:PXA501 QGR501:QGW501 QQN501:QQS501 RAJ501:RAO501 RKF501:RKK501 RUB501:RUG501 SDX501:SEC501 SNT501:SNY501 SXP501:SXU501 THL501:THQ501 TRH501:TRM501 UBD501:UBI501 UKZ501:ULE501 UUV501:UVA501 VER501:VEW501 VON501:VOS501 VYJ501:VYO501 WIF501:WIK501 FN208:FU208 PJ208:PQ208 ZF208:ZM208 AJB208:AJI208 ASX208:ATE208 BCT208:BDA208 BMP208:BMW208 BWL208:BWS208 CGH208:CGO208 CQD208:CQK208 CZZ208:DAG208 DJV208:DKC208 DTR208:DTY208 EDN208:EDU208 ENJ208:ENQ208 EXF208:EXM208 FHB208:FHI208 FQX208:FRE208 GAT208:GBA208 GKP208:GKW208 GUL208:GUS208 HEH208:HEO208 HOD208:HOK208 HXZ208:HYG208 IHV208:IIC208 IRR208:IRY208 JBN208:JBU208 JLJ208:JLQ208 JVF208:JVM208 KFB208:KFI208 KOX208:KPE208 KYT208:KZA208 LIP208:LIW208 LSL208:LSS208 MCH208:MCO208 MMD208:MMK208 MVZ208:MWG208 NFV208:NGC208 NPR208:NPY208 NZN208:NZU208 OJJ208:OJQ208 OTF208:OTM208 PDB208:PDI208 PMX208:PNE208 PWT208:PXA208 QGP208:QGW208 QQL208:QQS208 RAH208:RAO208 RKD208:RKK208 RTZ208:RUG208 SDV208:SEC208 SNR208:SNY208 SXN208:SXU208 THJ208:THQ208 TRF208:TRM208 UBB208:UBI208 UKX208:ULE208 UUT208:UVA208 VEP208:VEW208 VOL208:VOS208 VYH208:VYO208 WID208:WIK208 FP509:FU509 PL509:PQ509 ZH509:ZM509 AJD509:AJI509 ASZ509:ATE509 BCV509:BDA509 BMR509:BMW509 BWN509:BWS509 CGJ509:CGO509 CQF509:CQK509 DAB509:DAG509 DJX509:DKC509 DTT509:DTY509 EDP509:EDU509 ENL509:ENQ509 EXH509:EXM509 FHD509:FHI509 FQZ509:FRE509 GAV509:GBA509 GKR509:GKW509 GUN509:GUS509 HEJ509:HEO509 HOF509:HOK509 HYB509:HYG509 IHX509:IIC509 IRT509:IRY509 JBP509:JBU509 JLL509:JLQ509 JVH509:JVM509 KFD509:KFI509 KOZ509:KPE509 KYV509:KZA509 LIR509:LIW509 LSN509:LSS509 MCJ509:MCO509 MMF509:MMK509 MWB509:MWG509 NFX509:NGC509 NPT509:NPY509 NZP509:NZU509 OJL509:OJQ509 OTH509:OTM509 PDD509:PDI509 PMZ509:PNE509 PWV509:PXA509 QGR509:QGW509 QQN509:QQS509 RAJ509:RAO509 RKF509:RKK509 RUB509:RUG509 SDX509:SEC509 SNT509:SNY509 SXP509:SXU509 THL509:THQ509 TRH509:TRM509 UBD509:UBI509 UKZ509:ULE509 UUV509:UVA509 VER509:VEW509 VON509:VOS509 VYJ509:VYO509 WIF509:WIK509 F470:J470 E517:J517 E507:J507 G693:J693 G720:J720 G653:J653" xr:uid="{A22D9903-E112-420D-9547-32409B95C17C}">
      <formula1>"xy1"</formula1>
    </dataValidation>
    <dataValidation type="custom" allowBlank="1" showInputMessage="1" showErrorMessage="1" errorTitle="Upozornenie" error="Pokúšate sa zmeniť bunku s automatickým výpočtom" sqref="FN106:FT106 PJ106:PP106 ZF106:ZL106 AJB106:AJH106 ASX106:ATD106 BCT106:BCZ106 BMP106:BMV106 BWL106:BWR106 CGH106:CGN106 CQD106:CQJ106 CZZ106:DAF106 DJV106:DKB106 DTR106:DTX106 EDN106:EDT106 ENJ106:ENP106 EXF106:EXL106 FHB106:FHH106 FQX106:FRD106 GAT106:GAZ106 GKP106:GKV106 GUL106:GUR106 HEH106:HEN106 HOD106:HOJ106 HXZ106:HYF106 IHV106:IIB106 IRR106:IRX106 JBN106:JBT106 JLJ106:JLP106 JVF106:JVL106 KFB106:KFH106 KOX106:KPD106 KYT106:KYZ106 LIP106:LIV106 LSL106:LSR106 MCH106:MCN106 MMD106:MMJ106 MVZ106:MWF106 NFV106:NGB106 NPR106:NPX106 NZN106:NZT106 OJJ106:OJP106 OTF106:OTL106 PDB106:PDH106 PMX106:PND106 PWT106:PWZ106 QGP106:QGV106 QQL106:QQR106 RAH106:RAN106 RKD106:RKJ106 RTZ106:RUF106 SDV106:SEB106 SNR106:SNX106 SXN106:SXT106 THJ106:THP106 TRF106:TRL106 UBB106:UBH106 UKX106:ULD106 UUT106:UUZ106 VEP106:VEV106 VOL106:VOR106 VYH106:VYN106 WID106:WIJ106 FN112:FT112 PJ112:PP112 ZF112:ZL112 AJB112:AJH112 ASX112:ATD112 BCT112:BCZ112 BMP112:BMV112 BWL112:BWR112 CGH112:CGN112 CQD112:CQJ112 CZZ112:DAF112 DJV112:DKB112 DTR112:DTX112 EDN112:EDT112 ENJ112:ENP112 EXF112:EXL112 FHB112:FHH112 FQX112:FRD112 GAT112:GAZ112 GKP112:GKV112 GUL112:GUR112 HEH112:HEN112 HOD112:HOJ112 HXZ112:HYF112 IHV112:IIB112 IRR112:IRX112 JBN112:JBT112 JLJ112:JLP112 JVF112:JVL112 KFB112:KFH112 KOX112:KPD112 KYT112:KYZ112 LIP112:LIV112 LSL112:LSR112 MCH112:MCN112 MMD112:MMJ112 MVZ112:MWF112 NFV112:NGB112 NPR112:NPX112 NZN112:NZT112 OJJ112:OJP112 OTF112:OTL112 PDB112:PDH112 PMX112:PND112 PWT112:PWZ112 QGP112:QGV112 QQL112:QQR112 RAH112:RAN112 RKD112:RKJ112 RTZ112:RUF112 SDV112:SEB112 SNR112:SNX112 SXN112:SXT112 THJ112:THP112 TRF112:TRL112 UBB112:UBH112 UKX112:ULD112 UUT112:UUZ112 VEP112:VEV112 VOL112:VOR112 VYH112:VYN112 WID112:WIJ112 FM160:FT160 PI160:PP160 ZE160:ZL160 AJA160:AJH160 ASW160:ATD160 BCS160:BCZ160 BMO160:BMV160 BWK160:BWR160 CGG160:CGN160 CQC160:CQJ160 CZY160:DAF160 DJU160:DKB160 DTQ160:DTX160 EDM160:EDT160 ENI160:ENP160 EXE160:EXL160 FHA160:FHH160 FQW160:FRD160 GAS160:GAZ160 GKO160:GKV160 GUK160:GUR160 HEG160:HEN160 HOC160:HOJ160 HXY160:HYF160 IHU160:IIB160 IRQ160:IRX160 JBM160:JBT160 JLI160:JLP160 JVE160:JVL160 KFA160:KFH160 KOW160:KPD160 KYS160:KYZ160 LIO160:LIV160 LSK160:LSR160 MCG160:MCN160 MMC160:MMJ160 MVY160:MWF160 NFU160:NGB160 NPQ160:NPX160 NZM160:NZT160 OJI160:OJP160 OTE160:OTL160 PDA160:PDH160 PMW160:PND160 PWS160:PWZ160 QGO160:QGV160 QQK160:QQR160 RAG160:RAN160 RKC160:RKJ160 RTY160:RUF160 SDU160:SEB160 SNQ160:SNX160 SXM160:SXT160 THI160:THP160 TRE160:TRL160 UBA160:UBH160 UKW160:ULD160 UUS160:UUZ160 VEO160:VEV160 VOK160:VOR160 VYG160:VYN160 WIC160:WIJ160 FM166:FT166 PI166:PP166 ZE166:ZL166 AJA166:AJH166 ASW166:ATD166 BCS166:BCZ166 BMO166:BMV166 BWK166:BWR166 CGG166:CGN166 CQC166:CQJ166 CZY166:DAF166 DJU166:DKB166 DTQ166:DTX166 EDM166:EDT166 ENI166:ENP166 EXE166:EXL166 FHA166:FHH166 FQW166:FRD166 GAS166:GAZ166 GKO166:GKV166 GUK166:GUR166 HEG166:HEN166 HOC166:HOJ166 HXY166:HYF166 IHU166:IIB166 IRQ166:IRX166 JBM166:JBT166 JLI166:JLP166 JVE166:JVL166 KFA166:KFH166 KOW166:KPD166 KYS166:KYZ166 LIO166:LIV166 LSK166:LSR166 MCG166:MCN166 MMC166:MMJ166 MVY166:MWF166 NFU166:NGB166 NPQ166:NPX166 NZM166:NZT166 OJI166:OJP166 OTE166:OTL166 PDA166:PDH166 PMW166:PND166 PWS166:PWZ166 QGO166:QGV166 QQK166:QQR166 RAG166:RAN166 RKC166:RKJ166 RTY166:RUF166 SDU166:SEB166 SNQ166:SNX166 SXM166:SXT166 THI166:THP166 TRE166:TRL166 UBA166:UBH166 UKW166:ULD166 UUS166:UUZ166 VEO166:VEV166 VOK166:VOR166 VYG166:VYN166 WIC166:WIJ166 B167:I167 B161:I161 B155:I155 C107:I107 C113:I113 C101:I101" xr:uid="{240ECD0F-B263-469E-BBB3-69C66700A2F3}">
      <formula1>"xy1"</formula1>
    </dataValidation>
    <dataValidation type="custom" allowBlank="1" showInputMessage="1" showErrorMessage="1" errorTitle="UPOZORNENIE" error="Pokúšate sa zmeniť bunku s automatickým výpočtom" sqref="FU76:FU79 PQ76:PQ79 ZM76:ZM79 AJI76:AJI79 ATE76:ATE79 BDA76:BDA79 BMW76:BMW79 BWS76:BWS79 CGO76:CGO79 CQK76:CQK79 DAG76:DAG79 DKC76:DKC79 DTY76:DTY79 EDU76:EDU79 ENQ76:ENQ79 EXM76:EXM79 FHI76:FHI79 FRE76:FRE79 GBA76:GBA79 GKW76:GKW79 GUS76:GUS79 HEO76:HEO79 HOK76:HOK79 HYG76:HYG79 IIC76:IIC79 IRY76:IRY79 JBU76:JBU79 JLQ76:JLQ79 JVM76:JVM79 KFI76:KFI79 KPE76:KPE79 KZA76:KZA79 LIW76:LIW79 LSS76:LSS79 MCO76:MCO79 MMK76:MMK79 MWG76:MWG79 NGC76:NGC79 NPY76:NPY79 NZU76:NZU79 OJQ76:OJQ79 OTM76:OTM79 PDI76:PDI79 PNE76:PNE79 PXA76:PXA79 QGW76:QGW79 QQS76:QQS79 RAO76:RAO79 RKK76:RKK79 RUG76:RUG79 SEC76:SEC79 SNY76:SNY79 SXU76:SXU79 THQ76:THQ79 TRM76:TRM79 UBI76:UBI79 ULE76:ULE79 UVA76:UVA79 VEW76:VEW79 VOS76:VOS79 VYO76:VYO79 WIK76:WIK79 FU82:FU86 PQ82:PQ86 ZM82:ZM86 AJI82:AJI86 ATE82:ATE86 BDA82:BDA86 BMW82:BMW86 BWS82:BWS86 CGO82:CGO86 CQK82:CQK86 DAG82:DAG86 DKC82:DKC86 DTY82:DTY86 EDU82:EDU86 ENQ82:ENQ86 EXM82:EXM86 FHI82:FHI86 FRE82:FRE86 GBA82:GBA86 GKW82:GKW86 GUS82:GUS86 HEO82:HEO86 HOK82:HOK86 HYG82:HYG86 IIC82:IIC86 IRY82:IRY86 JBU82:JBU86 JLQ82:JLQ86 JVM82:JVM86 KFI82:KFI86 KPE82:KPE86 KZA82:KZA86 LIW82:LIW86 LSS82:LSS86 MCO82:MCO86 MMK82:MMK86 MWG82:MWG86 NGC82:NGC86 NPY82:NPY86 NZU82:NZU86 OJQ82:OJQ86 OTM82:OTM86 PDI82:PDI86 PNE82:PNE86 PXA82:PXA86 QGW82:QGW86 QQS82:QQS86 RAO82:RAO86 RKK82:RKK86 RUG82:RUG86 SEC82:SEC86 SNY82:SNY86 SXU82:SXU86 THQ82:THQ86 TRM82:TRM86 UBI82:UBI86 ULE82:ULE86 UVA82:UVA86 VEW82:VEW86 VOS82:VOS86 VYO82:VYO86 WIK82:WIK86 FU88:FU91 PQ88:PQ91 ZM88:ZM91 AJI88:AJI91 ATE88:ATE91 BDA88:BDA91 BMW88:BMW91 BWS88:BWS91 CGO88:CGO91 CQK88:CQK91 DAG88:DAG91 DKC88:DKC91 DTY88:DTY91 EDU88:EDU91 ENQ88:ENQ91 EXM88:EXM91 FHI88:FHI91 FRE88:FRE91 GBA88:GBA91 GKW88:GKW91 GUS88:GUS91 HEO88:HEO91 HOK88:HOK91 HYG88:HYG91 IIC88:IIC91 IRY88:IRY91 JBU88:JBU91 JLQ88:JLQ91 JVM88:JVM91 KFI88:KFI91 KPE88:KPE91 KZA88:KZA91 LIW88:LIW91 LSS88:LSS91 MCO88:MCO91 MMK88:MMK91 MWG88:MWG91 NGC88:NGC91 NPY88:NPY91 NZU88:NZU91 OJQ88:OJQ91 OTM88:OTM91 PDI88:PDI91 PNE88:PNE91 PXA88:PXA91 QGW88:QGW91 QQS88:QQS91 RAO88:RAO91 RKK88:RKK91 RUG88:RUG91 SEC88:SEC91 SNY88:SNY91 SXU88:SXU91 THQ88:THQ91 TRM88:TRM91 UBI88:UBI91 ULE88:ULE91 UVA88:UVA91 VEW88:VEW91 VOS88:VOS91 VYO88:VYO91 WIK88:WIK91 FN80:FU80 PJ80:PQ80 ZF80:ZM80 AJB80:AJI80 ASX80:ATE80 BCT80:BDA80 BMP80:BMW80 BWL80:BWS80 CGH80:CGO80 CQD80:CQK80 CZZ80:DAG80 DJV80:DKC80 DTR80:DTY80 EDN80:EDU80 ENJ80:ENQ80 EXF80:EXM80 FHB80:FHI80 FQX80:FRE80 GAT80:GBA80 GKP80:GKW80 GUL80:GUS80 HEH80:HEO80 HOD80:HOK80 HXZ80:HYG80 IHV80:IIC80 IRR80:IRY80 JBN80:JBU80 JLJ80:JLQ80 JVF80:JVM80 KFB80:KFI80 KOX80:KPE80 KYT80:KZA80 LIP80:LIW80 LSL80:LSS80 MCH80:MCO80 MMD80:MMK80 MVZ80:MWG80 NFV80:NGC80 NPR80:NPY80 NZN80:NZU80 OJJ80:OJQ80 OTF80:OTM80 PDB80:PDI80 PMX80:PNE80 PWT80:PXA80 QGP80:QGW80 QQL80:QQS80 RAH80:RAO80 RKD80:RKK80 RTZ80:RUG80 SDV80:SEC80 SNR80:SNY80 SXN80:SXU80 THJ80:THQ80 TRF80:TRM80 UBB80:UBI80 UKX80:ULE80 UUT80:UVA80 VEP80:VEW80 VOL80:VOS80 VYH80:VYO80 WID80:WIK80 FU142:FU145 PQ142:PQ145 ZM142:ZM145 AJI142:AJI145 ATE142:ATE145 BDA142:BDA145 BMW142:BMW145 BWS142:BWS145 CGO142:CGO145 CQK142:CQK145 DAG142:DAG145 DKC142:DKC145 DTY142:DTY145 EDU142:EDU145 ENQ142:ENQ145 EXM142:EXM145 FHI142:FHI145 FRE142:FRE145 GBA142:GBA145 GKW142:GKW145 GUS142:GUS145 HEO142:HEO145 HOK142:HOK145 HYG142:HYG145 IIC142:IIC145 IRY142:IRY145 JBU142:JBU145 JLQ142:JLQ145 JVM142:JVM145 KFI142:KFI145 KPE142:KPE145 KZA142:KZA145 LIW142:LIW145 LSS142:LSS145 MCO142:MCO145 MMK142:MMK145 MWG142:MWG145 NGC142:NGC145 NPY142:NPY145 NZU142:NZU145 OJQ142:OJQ145 OTM142:OTM145 PDI142:PDI145 PNE142:PNE145 PXA142:PXA145 QGW142:QGW145 QQS142:QQS145 RAO142:RAO145 RKK142:RKK145 RUG142:RUG145 SEC142:SEC145 SNY142:SNY145 SXU142:SXU145 THQ142:THQ145 TRM142:TRM145 UBI142:UBI145 ULE142:ULE145 UVA142:UVA145 VEW142:VEW145 VOS142:VOS145 VYO142:VYO145 WIK142:WIK145 FU136:FU140 PQ136:PQ140 ZM136:ZM140 AJI136:AJI140 ATE136:ATE140 BDA136:BDA140 BMW136:BMW140 BWS136:BWS140 CGO136:CGO140 CQK136:CQK140 DAG136:DAG140 DKC136:DKC140 DTY136:DTY140 EDU136:EDU140 ENQ136:ENQ140 EXM136:EXM140 FHI136:FHI140 FRE136:FRE140 GBA136:GBA140 GKW136:GKW140 GUS136:GUS140 HEO136:HEO140 HOK136:HOK140 HYG136:HYG140 IIC136:IIC140 IRY136:IRY140 JBU136:JBU140 JLQ136:JLQ140 JVM136:JVM140 KFI136:KFI140 KPE136:KPE140 KZA136:KZA140 LIW136:LIW140 LSS136:LSS140 MCO136:MCO140 MMK136:MMK140 MWG136:MWG140 NGC136:NGC140 NPY136:NPY140 NZU136:NZU140 OJQ136:OJQ140 OTM136:OTM140 PDI136:PDI140 PNE136:PNE140 PXA136:PXA140 QGW136:QGW140 QQS136:QQS140 RAO136:RAO140 RKK136:RKK140 RUG136:RUG140 SEC136:SEC140 SNY136:SNY140 SXU136:SXU140 THQ136:THQ140 TRM136:TRM140 UBI136:UBI140 ULE136:ULE140 UVA136:UVA140 VEW136:VEW140 VOS136:VOS140 VYO136:VYO140 WIK136:WIK140 FU130:FU134 PQ130:PQ134 ZM130:ZM134 AJI130:AJI134 ATE130:ATE134 BDA130:BDA134 BMW130:BMW134 BWS130:BWS134 CGO130:CGO134 CQK130:CQK134 DAG130:DAG134 DKC130:DKC134 DTY130:DTY134 EDU130:EDU134 ENQ130:ENQ134 EXM130:EXM134 FHI130:FHI134 FRE130:FRE134 GBA130:GBA134 GKW130:GKW134 GUS130:GUS134 HEO130:HEO134 HOK130:HOK134 HYG130:HYG134 IIC130:IIC134 IRY130:IRY134 JBU130:JBU134 JLQ130:JLQ134 JVM130:JVM134 KFI130:KFI134 KPE130:KPE134 KZA130:KZA134 LIW130:LIW134 LSS130:LSS134 MCO130:MCO134 MMK130:MMK134 MWG130:MWG134 NGC130:NGC134 NPY130:NPY134 NZU130:NZU134 OJQ130:OJQ134 OTM130:OTM134 PDI130:PDI134 PNE130:PNE134 PXA130:PXA134 QGW130:QGW134 QQS130:QQS134 RAO130:RAO134 RKK130:RKK134 RUG130:RUG134 SEC130:SEC134 SNY130:SNY134 SXU130:SXU134 THQ130:THQ134 TRM130:TRM134 UBI130:UBI134 ULE130:ULE134 UVA130:UVA134 VEW130:VEW134 VOS130:VOS134 VYO130:VYO134 WIK130:WIK134 FU168:FU170 PQ168:PQ170 ZM168:ZM170 AJI168:AJI170 ATE168:ATE170 BDA168:BDA170 BMW168:BMW170 BWS168:BWS170 CGO168:CGO170 CQK168:CQK170 DAG168:DAG170 DKC168:DKC170 DTY168:DTY170 EDU168:EDU170 ENQ168:ENQ170 EXM168:EXM170 FHI168:FHI170 FRE168:FRE170 GBA168:GBA170 GKW168:GKW170 GUS168:GUS170 HEO168:HEO170 HOK168:HOK170 HYG168:HYG170 IIC168:IIC170 IRY168:IRY170 JBU168:JBU170 JLQ168:JLQ170 JVM168:JVM170 KFI168:KFI170 KPE168:KPE170 KZA168:KZA170 LIW168:LIW170 LSS168:LSS170 MCO168:MCO170 MMK168:MMK170 MWG168:MWG170 NGC168:NGC170 NPY168:NPY170 NZU168:NZU170 OJQ168:OJQ170 OTM168:OTM170 PDI168:PDI170 PNE168:PNE170 PXA168:PXA170 QGW168:QGW170 QQS168:QQS170 RAO168:RAO170 RKK168:RKK170 RUG168:RUG170 SEC168:SEC170 SNY168:SNY170 SXU168:SXU170 THQ168:THQ170 TRM168:TRM170 UBI168:UBI170 ULE168:ULE170 UVA168:UVA170 VEW168:VEW170 VOS168:VOS170 VYO168:VYO170 WIK168:WIK170 FM134:FT134 PI134:PP134 ZE134:ZL134 AJA134:AJH134 ASW134:ATD134 BCS134:BCZ134 BMO134:BMV134 BWK134:BWR134 CGG134:CGN134 CQC134:CQJ134 CZY134:DAF134 DJU134:DKB134 DTQ134:DTX134 EDM134:EDT134 ENI134:ENP134 EXE134:EXL134 FHA134:FHH134 FQW134:FRD134 GAS134:GAZ134 GKO134:GKV134 GUK134:GUR134 HEG134:HEN134 HOC134:HOJ134 HXY134:HYF134 IHU134:IIB134 IRQ134:IRX134 JBM134:JBT134 JLI134:JLP134 JVE134:JVL134 KFA134:KFH134 KOW134:KPD134 KYS134:KYZ134 LIO134:LIV134 LSK134:LSR134 MCG134:MCN134 MMC134:MMJ134 MVY134:MWF134 NFU134:NGB134 NPQ134:NPX134 NZM134:NZT134 OJI134:OJP134 OTE134:OTL134 PDA134:PDH134 PMW134:PND134 PWS134:PWZ134 QGO134:QGV134 QQK134:QQR134 RAG134:RAN134 RKC134:RKJ134 RTY134:RUF134 SDU134:SEB134 SNQ134:SNX134 SXM134:SXT134 THI134:THP134 TRE134:TRL134 UBA134:UBH134 UKW134:ULD134 UUS134:UUZ134 VEO134:VEV134 VOK134:VOR134 VYG134:VYN134 WIC134:WIJ134 FU162:FU166 PQ162:PQ166 ZM162:ZM166 AJI162:AJI166 ATE162:ATE166 BDA162:BDA166 BMW162:BMW166 BWS162:BWS166 CGO162:CGO166 CQK162:CQK166 DAG162:DAG166 DKC162:DKC166 DTY162:DTY166 EDU162:EDU166 ENQ162:ENQ166 EXM162:EXM166 FHI162:FHI166 FRE162:FRE166 GBA162:GBA166 GKW162:GKW166 GUS162:GUS166 HEO162:HEO166 HOK162:HOK166 HYG162:HYG166 IIC162:IIC166 IRY162:IRY166 JBU162:JBU166 JLQ162:JLQ166 JVM162:JVM166 KFI162:KFI166 KPE162:KPE166 KZA162:KZA166 LIW162:LIW166 LSS162:LSS166 MCO162:MCO166 MMK162:MMK166 MWG162:MWG166 NGC162:NGC166 NPY162:NPY166 NZU162:NZU166 OJQ162:OJQ166 OTM162:OTM166 PDI162:PDI166 PNE162:PNE166 PXA162:PXA166 QGW162:QGW166 QQS162:QQS166 RAO162:RAO166 RKK162:RKK166 RUG162:RUG166 SEC162:SEC166 SNY162:SNY166 SXU162:SXU166 THQ162:THQ166 TRM162:TRM166 UBI162:UBI166 ULE162:ULE166 UVA162:UVA166 VEW162:VEW166 VOS162:VOS166 VYO162:VYO166 WIK162:WIK166 FU156:FU160 PQ156:PQ160 ZM156:ZM160 AJI156:AJI160 ATE156:ATE160 BDA156:BDA160 BMW156:BMW160 BWS156:BWS160 CGO156:CGO160 CQK156:CQK160 DAG156:DAG160 DKC156:DKC160 DTY156:DTY160 EDU156:EDU160 ENQ156:ENQ160 EXM156:EXM160 FHI156:FHI160 FRE156:FRE160 GBA156:GBA160 GKW156:GKW160 GUS156:GUS160 HEO156:HEO160 HOK156:HOK160 HYG156:HYG160 IIC156:IIC160 IRY156:IRY160 JBU156:JBU160 JLQ156:JLQ160 JVM156:JVM160 KFI156:KFI160 KPE156:KPE160 KZA156:KZA160 LIW156:LIW160 LSS156:LSS160 MCO156:MCO160 MMK156:MMK160 MWG156:MWG160 NGC156:NGC160 NPY156:NPY160 NZU156:NZU160 OJQ156:OJQ160 OTM156:OTM160 PDI156:PDI160 PNE156:PNE160 PXA156:PXA160 QGW156:QGW160 QQS156:QQS160 RAO156:RAO160 RKK156:RKK160 RUG156:RUG160 SEC156:SEC160 SNY156:SNY160 SXU156:SXU160 THQ156:THQ160 TRM156:TRM160 UBI156:UBI160 ULE156:ULE160 UVA156:UVA160 VEW156:VEW160 VOS156:VOS160 VYO156:VYO160 WIK156:WIK160 J151:J155 J157:J161 B129:I129 B143:J144 J163:J167 B169:J170 J125:J129 J131:J135 J137:J141 C75:J75 J83:J87 J77:J81 J71:J74 C89:J90 C115:J116" xr:uid="{301B9872-2D5A-4EA9-841D-5992C3E3A66D}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FN82:FT82 PJ82:PP82 ZF82:ZL82 AJB82:AJH82 ASX82:ATD82 BCT82:BCZ82 BMP82:BMV82 BWL82:BWR82 CGH82:CGN82 CQD82:CQJ82 CZZ82:DAF82 DJV82:DKB82 DTR82:DTX82 EDN82:EDT82 ENJ82:ENP82 EXF82:EXL82 FHB82:FHH82 FQX82:FRD82 GAT82:GAZ82 GKP82:GKV82 GUL82:GUR82 HEH82:HEN82 HOD82:HOJ82 HXZ82:HYF82 IHV82:IIB82 IRR82:IRX82 JBN82:JBT82 JLJ82:JLP82 JVF82:JVL82 KFB82:KFH82 KOX82:KPD82 KYT82:KYZ82 LIP82:LIV82 LSL82:LSR82 MCH82:MCN82 MMD82:MMJ82 MVZ82:MWF82 NFV82:NGB82 NPR82:NPX82 NZN82:NZT82 OJJ82:OJP82 OTF82:OTL82 PDB82:PDH82 PMX82:PND82 PWT82:PWZ82 QGP82:QGV82 QQL82:QQR82 RAH82:RAN82 RKD82:RKJ82 RTZ82:RUF82 SDV82:SEB82 SNR82:SNX82 SXN82:SXT82 THJ82:THP82 TRF82:TRL82 UBB82:UBH82 UKX82:ULD82 UUT82:UUZ82 VEP82:VEV82 VOL82:VOR82 VYH82:VYN82 WID82:WIJ82 FN88:FT88 PJ88:PP88 ZF88:ZL88 AJB88:AJH88 ASX88:ATD88 BCT88:BCZ88 BMP88:BMV88 BWL88:BWR88 CGH88:CGN88 CQD88:CQJ88 CZZ88:DAF88 DJV88:DKB88 DTR88:DTX88 EDN88:EDT88 ENJ88:ENP88 EXF88:EXL88 FHB88:FHH88 FQX88:FRD88 GAT88:GAZ88 GKP88:GKV88 GUL88:GUR88 HEH88:HEN88 HOD88:HOJ88 HXZ88:HYF88 IHV88:IIB88 IRR88:IRX88 JBN88:JBT88 JLJ88:JLP88 JVF88:JVL88 KFB88:KFH88 KOX88:KPD88 KYT88:KYZ88 LIP88:LIV88 LSL88:LSR88 MCH88:MCN88 MMD88:MMJ88 MVZ88:MWF88 NFV88:NGB88 NPR88:NPX88 NZN88:NZT88 OJJ88:OJP88 OTF88:OTL88 PDB88:PDH88 PMX88:PND88 PWT88:PWZ88 QGP88:QGV88 QQL88:QQR88 RAH88:RAN88 RKD88:RKJ88 RTZ88:RUF88 SDV88:SEB88 SNR88:SNX88 SXN88:SXT88 THJ88:THP88 TRF88:TRL88 UBB88:UBH88 UKX88:ULD88 UUT88:UUZ88 VEP88:VEV88 VOL88:VOR88 VYH88:VYN88 WID88:WIJ88 FN76:FT76 PJ76:PP76 ZF76:ZL76 AJB76:AJH76 ASX76:ATD76 BCT76:BCZ76 BMP76:BMV76 BWL76:BWR76 CGH76:CGN76 CQD76:CQJ76 CZZ76:DAF76 DJV76:DKB76 DTR76:DTX76 EDN76:EDT76 ENJ76:ENP76 EXF76:EXL76 FHB76:FHH76 FQX76:FRD76 GAT76:GAZ76 GKP76:GKV76 GUL76:GUR76 HEH76:HEN76 HOD76:HOJ76 HXZ76:HYF76 IHV76:IIB76 IRR76:IRX76 JBN76:JBT76 JLJ76:JLP76 JVF76:JVL76 KFB76:KFH76 KOX76:KPD76 KYT76:KYZ76 LIP76:LIV76 LSL76:LSR76 MCH76:MCN76 MMD76:MMJ76 MVZ76:MWF76 NFV76:NGB76 NPR76:NPX76 NZN76:NZT76 OJJ76:OJP76 OTF76:OTL76 PDB76:PDH76 PMX76:PND76 PWT76:PWZ76 QGP76:QGV76 QQL76:QQR76 RAH76:RAN76 RKD76:RKJ76 RTZ76:RUF76 SDV76:SEB76 SNR76:SNX76 SXN76:SXT76 THJ76:THP76 TRF76:TRL76 UBB76:UBH76 UKX76:ULD76 UUT76:UUZ76 VEP76:VEV76 VOL76:VOR76 VYH76:VYN76 WID76:WIJ76 FM130:FT130 PI130:PP130 ZE130:ZL130 AJA130:AJH130 ASW130:ATD130 BCS130:BCZ130 BMO130:BMV130 BWK130:BWR130 CGG130:CGN130 CQC130:CQJ130 CZY130:DAF130 DJU130:DKB130 DTQ130:DTX130 EDM130:EDT130 ENI130:ENP130 EXE130:EXL130 FHA130:FHH130 FQW130:FRD130 GAS130:GAZ130 GKO130:GKV130 GUK130:GUR130 HEG130:HEN130 HOC130:HOJ130 HXY130:HYF130 IHU130:IIB130 IRQ130:IRX130 JBM130:JBT130 JLI130:JLP130 JVE130:JVL130 KFA130:KFH130 KOW130:KPD130 KYS130:KYZ130 LIO130:LIV130 LSK130:LSR130 MCG130:MCN130 MMC130:MMJ130 MVY130:MWF130 NFU130:NGB130 NPQ130:NPX130 NZM130:NZT130 OJI130:OJP130 OTE130:OTL130 PDA130:PDH130 PMW130:PND130 PWS130:PWZ130 QGO130:QGV130 QQK130:QQR130 RAG130:RAN130 RKC130:RKJ130 RTY130:RUF130 SDU130:SEB130 SNQ130:SNX130 SXM130:SXT130 THI130:THP130 TRE130:TRL130 UBA130:UBH130 UKW130:ULD130 UUS130:UUZ130 VEO130:VEV130 VOK130:VOR130 VYG130:VYN130 WIC130:WIJ130 FM136:FT136 PI136:PP136 ZE136:ZL136 AJA136:AJH136 ASW136:ATD136 BCS136:BCZ136 BMO136:BMV136 BWK136:BWR136 CGG136:CGN136 CQC136:CQJ136 CZY136:DAF136 DJU136:DKB136 DTQ136:DTX136 EDM136:EDT136 ENI136:ENP136 EXE136:EXL136 FHA136:FHH136 FQW136:FRD136 GAS136:GAZ136 GKO136:GKV136 GUK136:GUR136 HEG136:HEN136 HOC136:HOJ136 HXY136:HYF136 IHU136:IIB136 IRQ136:IRX136 JBM136:JBT136 JLI136:JLP136 JVE136:JVL136 KFA136:KFH136 KOW136:KPD136 KYS136:KYZ136 LIO136:LIV136 LSK136:LSR136 MCG136:MCN136 MMC136:MMJ136 MVY136:MWF136 NFU136:NGB136 NPQ136:NPX136 NZM136:NZT136 OJI136:OJP136 OTE136:OTL136 PDA136:PDH136 PMW136:PND136 PWS136:PWZ136 QGO136:QGV136 QQK136:QQR136 RAG136:RAN136 RKC136:RKJ136 RTY136:RUF136 SDU136:SEB136 SNQ136:SNX136 SXM136:SXT136 THI136:THP136 TRE136:TRL136 UBA136:UBH136 UKW136:ULD136 UUS136:UUZ136 VEO136:VEV136 VOK136:VOR136 VYG136:VYN136 WIC136:WIJ136 FM142:FT142 PI142:PP142 ZE142:ZL142 AJA142:AJH142 ASW142:ATD142 BCS142:BCZ142 BMO142:BMV142 BWK142:BWR142 CGG142:CGN142 CQC142:CQJ142 CZY142:DAF142 DJU142:DKB142 DTQ142:DTX142 EDM142:EDT142 ENI142:ENP142 EXE142:EXL142 FHA142:FHH142 FQW142:FRD142 GAS142:GAZ142 GKO142:GKV142 GUK142:GUR142 HEG142:HEN142 HOC142:HOJ142 HXY142:HYF142 IHU142:IIB142 IRQ142:IRX142 JBM142:JBT142 JLI142:JLP142 JVE142:JVL142 KFA142:KFH142 KOW142:KPD142 KYS142:KYZ142 LIO142:LIV142 LSK142:LSR142 MCG142:MCN142 MMC142:MMJ142 MVY142:MWF142 NFU142:NGB142 NPQ142:NPX142 NZM142:NZT142 OJI142:OJP142 OTE142:OTL142 PDA142:PDH142 PMW142:PND142 PWS142:PWZ142 QGO142:QGV142 QQK142:QQR142 RAG142:RAN142 RKC142:RKJ142 RTY142:RUF142 SDU142:SEB142 SNQ142:SNX142 SXM142:SXT142 THI142:THP142 TRE142:TRL142 UBA142:UBH142 UKW142:ULD142 UUS142:UUZ142 VEO142:VEV142 VOK142:VOR142 VYG142:VYN142 WIC142:WIJ142 B137:I137 B131:I131 B125:I125 C71:I71 C83:I83 C77:I77" xr:uid="{7C08FA24-B1F2-4C47-A931-79E5546135F5}">
      <formula1>"xy1"</formula1>
    </dataValidation>
  </dataValidations>
  <printOptions horizontalCentered="1"/>
  <pageMargins left="0.70866141732283472" right="0.70866141732283472" top="1.1417322834645669" bottom="0.74803149606299213" header="0.70866141732283472" footer="0.31496062992125984"/>
  <pageSetup paperSize="9" scale="73" orientation="portrait" r:id="rId1"/>
  <headerFooter>
    <oddHeader>&amp;LIČO: 36303089   DIČ: 2020189248&amp;C&amp;"-,Tučné"&amp;12Poznámky Úč. PODV 3- 01</oddHeader>
    <oddFooter>&amp;RStrana &amp;P z &amp;N</oddFooter>
  </headerFooter>
  <rowBreaks count="20" manualBreakCount="20">
    <brk id="28" max="16383" man="1"/>
    <brk id="63" max="16383" man="1"/>
    <brk id="117" max="16383" man="1"/>
    <brk id="145" max="16383" man="1"/>
    <brk id="179" max="16383" man="1"/>
    <brk id="208" max="16383" man="1"/>
    <brk id="236" max="16383" man="1"/>
    <brk id="280" max="16383" man="1"/>
    <brk id="309" max="16383" man="1"/>
    <brk id="331" max="16383" man="1"/>
    <brk id="350" max="16383" man="1"/>
    <brk id="384" max="16383" man="1"/>
    <brk id="426" max="16383" man="1"/>
    <brk id="463" max="16383" man="1"/>
    <brk id="501" max="16383" man="1"/>
    <brk id="539" max="16383" man="1"/>
    <brk id="587" max="16383" man="1"/>
    <brk id="612" max="16383" man="1"/>
    <brk id="648" max="16383" man="1"/>
    <brk id="703" max="16383" man="1"/>
  </rowBreaks>
  <colBreaks count="1" manualBreakCount="1">
    <brk id="21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Marecek, Pavol</dc:creator>
  <cp:lastModifiedBy>Marecek, Pavol</cp:lastModifiedBy>
  <cp:lastPrinted>2022-03-20T15:40:17Z</cp:lastPrinted>
  <dcterms:created xsi:type="dcterms:W3CDTF">2022-03-16T09:56:27Z</dcterms:created>
  <dcterms:modified xsi:type="dcterms:W3CDTF">2022-03-22T09:36:45Z</dcterms:modified>
</cp:coreProperties>
</file>