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am Jášek\Desktop\"/>
    </mc:Choice>
  </mc:AlternateContent>
  <xr:revisionPtr revIDLastSave="0" documentId="8_{A923F854-6332-454A-8296-D224F50630E2}" xr6:coauthVersionLast="47" xr6:coauthVersionMax="47" xr10:uidLastSave="{00000000-0000-0000-0000-000000000000}"/>
  <bookViews>
    <workbookView xWindow="-28920" yWindow="-120" windowWidth="29040" windowHeight="15840" tabRatio="793" activeTab="1" xr2:uid="{9286C66C-B348-4805-8095-43B24DEF88E7}"/>
  </bookViews>
  <sheets>
    <sheet name="COVER" sheetId="7" r:id="rId1"/>
    <sheet name="Výkaz Finančnej Pozície" sheetId="1" r:id="rId2"/>
    <sheet name="Výkaz Komplexného Výsledku" sheetId="2" r:id="rId3"/>
    <sheet name="VykazZmienVI_010121_311221" sheetId="8" r:id="rId4"/>
    <sheet name="VykazZmienVI_010120_311220" sheetId="3" r:id="rId5"/>
    <sheet name="Výkaz peňažných tokov" sheetId="5" r:id="rId6"/>
    <sheet name="HK pred danou" sheetId="9" r:id="rId7"/>
    <sheet name="HK po daniach" sheetId="10" r:id="rId8"/>
  </sheets>
  <definedNames>
    <definedName name="DatumOdeslani1">#N/A</definedName>
    <definedName name="DatumVytVystup1">#N/A</definedName>
    <definedName name="ObdobiKumulativu1">#N/A</definedName>
    <definedName name="_xlnm.Print_Area" localSheetId="1">'Výkaz Finančnej Pozície'!$A$2:$D$30</definedName>
    <definedName name="_xlnm.Print_Area" localSheetId="2">'Výkaz Komplexného Výsledku'!$A$1:$D$25</definedName>
    <definedName name="_xlnm.Print_Area" localSheetId="5">'Výkaz peňažných tokov'!$A$1:$D$40</definedName>
    <definedName name="_xlnm.Print_Area">#N/A</definedName>
    <definedName name="REFBAN1">#N/A</definedName>
    <definedName name="REFNAZBAN1">#N/A</definedName>
    <definedName name="REFOBD1">#N/A</definedName>
  </definedNames>
  <calcPr calcId="191029" iterate="1" iterateCount="1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C16" i="1"/>
  <c r="C18" i="1"/>
  <c r="C17" i="1"/>
  <c r="C20" i="1"/>
  <c r="C27" i="1"/>
  <c r="C26" i="1"/>
  <c r="C25" i="1"/>
  <c r="C24" i="1"/>
  <c r="C13" i="1"/>
  <c r="C12" i="1"/>
  <c r="C11" i="1"/>
  <c r="C10" i="1"/>
  <c r="C9" i="1"/>
  <c r="C8" i="1"/>
  <c r="C7" i="1"/>
  <c r="C6" i="1"/>
  <c r="C5" i="1"/>
  <c r="C19" i="5" l="1"/>
  <c r="C21" i="1"/>
  <c r="C29" i="1" s="1"/>
  <c r="R207" i="10"/>
  <c r="D9" i="2" l="1"/>
  <c r="C8" i="2"/>
  <c r="C7" i="2" l="1"/>
  <c r="C6" i="2"/>
  <c r="C5" i="2"/>
  <c r="C4" i="2"/>
  <c r="C17" i="5"/>
  <c r="C27" i="5"/>
  <c r="D15" i="2"/>
  <c r="C13" i="2"/>
  <c r="C14" i="2"/>
  <c r="C9" i="2" l="1"/>
  <c r="C10" i="2"/>
  <c r="C19" i="2" l="1"/>
  <c r="C16" i="2" s="1"/>
  <c r="C17" i="2"/>
  <c r="C8" i="5" s="1"/>
  <c r="C11" i="2"/>
  <c r="H18" i="8"/>
  <c r="H19" i="8"/>
  <c r="J19" i="8"/>
  <c r="D2" i="2" l="1"/>
  <c r="F4" i="8" l="1"/>
  <c r="E4" i="8"/>
  <c r="D4" i="8"/>
  <c r="B4" i="8"/>
  <c r="C11" i="5" l="1"/>
  <c r="C30" i="5" l="1"/>
  <c r="C29" i="5"/>
  <c r="E23" i="8" l="1"/>
  <c r="D23" i="8"/>
  <c r="J22" i="8"/>
  <c r="J21" i="8"/>
  <c r="J20" i="8"/>
  <c r="J18" i="8"/>
  <c r="J16" i="8"/>
  <c r="J15" i="8"/>
  <c r="I14" i="8"/>
  <c r="I23" i="8" s="1"/>
  <c r="H14" i="8"/>
  <c r="G14" i="8"/>
  <c r="F14" i="8"/>
  <c r="F23" i="8" s="1"/>
  <c r="E14" i="8"/>
  <c r="D14" i="8"/>
  <c r="C14" i="8"/>
  <c r="B14" i="8"/>
  <c r="B23" i="8" s="1"/>
  <c r="J12" i="8"/>
  <c r="J11" i="8"/>
  <c r="J10" i="8"/>
  <c r="J9" i="8"/>
  <c r="J8" i="8"/>
  <c r="J7" i="8"/>
  <c r="C12" i="2"/>
  <c r="C15" i="2" s="1"/>
  <c r="J14" i="8" l="1"/>
  <c r="C18" i="2" l="1"/>
  <c r="C2" i="5"/>
  <c r="C2" i="2"/>
  <c r="D18" i="2"/>
  <c r="C28" i="5"/>
  <c r="C14" i="5"/>
  <c r="C13" i="5"/>
  <c r="C10" i="5"/>
  <c r="D7" i="5"/>
  <c r="D16" i="5"/>
  <c r="D34" i="5"/>
  <c r="C34" i="5"/>
  <c r="D32" i="5"/>
  <c r="C20" i="2" l="1"/>
  <c r="C5" i="5" s="1"/>
  <c r="D20" i="2"/>
  <c r="D5" i="5" s="1"/>
  <c r="D21" i="5" s="1"/>
  <c r="D35" i="5" s="1"/>
  <c r="D37" i="5" s="1"/>
  <c r="D39" i="5" s="1"/>
  <c r="C36" i="5" s="1"/>
  <c r="C7" i="5"/>
  <c r="C32" i="5"/>
  <c r="G6" i="3" l="1"/>
  <c r="C6" i="3"/>
  <c r="C23" i="3" s="1"/>
  <c r="C4" i="8" s="1"/>
  <c r="D23" i="3"/>
  <c r="J22" i="3"/>
  <c r="J21" i="3"/>
  <c r="J20" i="3"/>
  <c r="J18" i="3"/>
  <c r="J16" i="3"/>
  <c r="J15" i="3"/>
  <c r="I14" i="3"/>
  <c r="I23" i="3" s="1"/>
  <c r="H14" i="3"/>
  <c r="G14" i="3"/>
  <c r="F14" i="3"/>
  <c r="F23" i="3" s="1"/>
  <c r="E14" i="3"/>
  <c r="E23" i="3" s="1"/>
  <c r="D14" i="3"/>
  <c r="C14" i="3"/>
  <c r="B14" i="3"/>
  <c r="J13" i="3"/>
  <c r="J12" i="3"/>
  <c r="J11" i="3"/>
  <c r="J10" i="3"/>
  <c r="J9" i="3"/>
  <c r="J8" i="3"/>
  <c r="J7" i="3"/>
  <c r="H6" i="3"/>
  <c r="H23" i="3" s="1"/>
  <c r="H6" i="8" s="1"/>
  <c r="D28" i="1"/>
  <c r="D21" i="1"/>
  <c r="D13" i="1"/>
  <c r="C6" i="8" l="1"/>
  <c r="C23" i="8" s="1"/>
  <c r="D29" i="1"/>
  <c r="D22" i="2"/>
  <c r="D24" i="2" s="1"/>
  <c r="J14" i="3"/>
  <c r="G23" i="3"/>
  <c r="G4" i="8" s="1"/>
  <c r="G6" i="8" s="1"/>
  <c r="G23" i="8" s="1"/>
  <c r="B23" i="3"/>
  <c r="J23" i="3" s="1"/>
  <c r="J4" i="3"/>
  <c r="J6" i="3" s="1"/>
  <c r="C22" i="2"/>
  <c r="C24" i="2" s="1"/>
  <c r="C28" i="1" l="1"/>
  <c r="H13" i="8"/>
  <c r="J4" i="8"/>
  <c r="J6" i="8" s="1"/>
  <c r="C16" i="5"/>
  <c r="C21" i="5" s="1"/>
  <c r="C35" i="5" s="1"/>
  <c r="C37" i="5" s="1"/>
  <c r="C39" i="5" s="1"/>
  <c r="J13" i="8" l="1"/>
  <c r="H23" i="8"/>
  <c r="J23" i="8" s="1"/>
</calcChain>
</file>

<file path=xl/sharedStrings.xml><?xml version="1.0" encoding="utf-8"?>
<sst xmlns="http://schemas.openxmlformats.org/spreadsheetml/2006/main" count="1472" uniqueCount="670">
  <si>
    <t>VÝKAZ FINANČNEJ POZÍCIE</t>
  </si>
  <si>
    <t>Majetok</t>
  </si>
  <si>
    <t>Majetok spolu</t>
  </si>
  <si>
    <t>Záväzky</t>
  </si>
  <si>
    <t>Záväzky spolu</t>
  </si>
  <si>
    <t xml:space="preserve">Vlastné imanie </t>
  </si>
  <si>
    <t>Vlastné imanie spolu</t>
  </si>
  <si>
    <t>Záväzky a vlastné imanie spolu</t>
  </si>
  <si>
    <t>Peniaze a peňažné ekvivalenty</t>
  </si>
  <si>
    <t>Finančné pohľadávky</t>
  </si>
  <si>
    <t>Dlhodobý hmotný majetok</t>
  </si>
  <si>
    <t>Dlhodobý nehmotný majetok</t>
  </si>
  <si>
    <t>Odložená daňová pohľadávka o ostatné dane</t>
  </si>
  <si>
    <t>Ostatný majetok</t>
  </si>
  <si>
    <t>Záväzky z obchodného styku a ostatné záväzky</t>
  </si>
  <si>
    <t>Záväzok z leasingu</t>
  </si>
  <si>
    <t>Daňové záväzky a ostatné dane</t>
  </si>
  <si>
    <t>Rezervy</t>
  </si>
  <si>
    <t>Základné imanie</t>
  </si>
  <si>
    <t>Zákonný rezervný fond</t>
  </si>
  <si>
    <t>Zisk / strata bežného účtovného obdobia po zdanení</t>
  </si>
  <si>
    <t>VÝKAZ KOMPLEXNÉHO VÝSLEDKU</t>
  </si>
  <si>
    <t>Výnosy z úrokov a obdobné výnosy</t>
  </si>
  <si>
    <t>Náklady na úroky a obdobné náklady</t>
  </si>
  <si>
    <t>Výnosy z poplatkov a provízií</t>
  </si>
  <si>
    <t>Náklady na poplatky a provízie</t>
  </si>
  <si>
    <t>Čistý zisk (strata)</t>
  </si>
  <si>
    <t>Ostatné náklady</t>
  </si>
  <si>
    <t>Ostatné výnosy</t>
  </si>
  <si>
    <t>Prevádzkové výnosy</t>
  </si>
  <si>
    <t>Všeobecné prevádzkové náklady</t>
  </si>
  <si>
    <t>Odpisy</t>
  </si>
  <si>
    <t>Prevádzkové náklady</t>
  </si>
  <si>
    <t>Výsledok hospodárenia pred zdanením</t>
  </si>
  <si>
    <t>Daň z príjmov</t>
  </si>
  <si>
    <t>Výsledok hospodárenie po zdanení</t>
  </si>
  <si>
    <t>Zmeny s vplyvom na komplexný výsledok</t>
  </si>
  <si>
    <t>Komplexný výsledok</t>
  </si>
  <si>
    <t>Nerozdelený zisk alebo neuhradená strata z minulých rokov</t>
  </si>
  <si>
    <t>Výkaz zmien vlastného imania za 2020</t>
  </si>
  <si>
    <t>Väčšinové podiely</t>
  </si>
  <si>
    <t>Menšinové podiely</t>
  </si>
  <si>
    <t>VI</t>
  </si>
  <si>
    <t>Fond precenenia</t>
  </si>
  <si>
    <t>Fond kurzových rozdielov</t>
  </si>
  <si>
    <t>Ostatné fondy</t>
  </si>
  <si>
    <t>Neuhradené straty</t>
  </si>
  <si>
    <t>Nerozdelené HV min.roku</t>
  </si>
  <si>
    <t>celkom</t>
  </si>
  <si>
    <t>Zmeny bilančnej politiky</t>
  </si>
  <si>
    <t>Prepočítaný stav k 01.01.2020</t>
  </si>
  <si>
    <t>Prebytok z precenenia majetku</t>
  </si>
  <si>
    <t>Deficit z precenenia finančných investícií</t>
  </si>
  <si>
    <t xml:space="preserve">Zaistenie peňažných prostriedkov </t>
  </si>
  <si>
    <t>Kurzové rozdiely z prepočtu zahraničných majetkových podielov</t>
  </si>
  <si>
    <t>Daň z položiek nevykázaných v súvahe</t>
  </si>
  <si>
    <t xml:space="preserve">Komplexný výsledok hospodárenia nevykázaný vo výsledovke </t>
  </si>
  <si>
    <t>Komplexný výsledok hospodárenia</t>
  </si>
  <si>
    <t>Celkové uznané zisky a straty za účtovné obdobie</t>
  </si>
  <si>
    <t>Podiely na zisku</t>
  </si>
  <si>
    <t>Upísané základné imanie</t>
  </si>
  <si>
    <t>Navýšenie základného kapitálu z nerozdeleného zisku</t>
  </si>
  <si>
    <t xml:space="preserve">Navýšenie rezervného fondu </t>
  </si>
  <si>
    <t>Preúčtovanie na straty z minulych rokov</t>
  </si>
  <si>
    <t>Úhrada straty akcionármi</t>
  </si>
  <si>
    <t>Vydané opcie na akcie</t>
  </si>
  <si>
    <t>Opravy minulých rokov</t>
  </si>
  <si>
    <t>Podpisový záznam štatutárneho orgánu alebo člena štatutárneho orgánu účtovnej jednotky</t>
  </si>
  <si>
    <t>Podpisový záznam fyzickej osoby zodpovednej za zostavenie účtovnej závierky</t>
  </si>
  <si>
    <t>Podpisový záznam osoby zodpovednej za vedenie účtovníctva</t>
  </si>
  <si>
    <t>( v EUR )</t>
  </si>
  <si>
    <t>Dlhové cenné papiere držané do splatnosti</t>
  </si>
  <si>
    <t>Záväzky z dlhových cenných papierov</t>
  </si>
  <si>
    <t>VÝKAZ PEŇAŽNÝCH TOKOV</t>
  </si>
  <si>
    <t>A.1.</t>
  </si>
  <si>
    <t>Nepeňažné operácie ovplyvňujúce hospodársky výsledok z bežnej činnosti</t>
  </si>
  <si>
    <t>A.1.3.</t>
  </si>
  <si>
    <t>A.2.</t>
  </si>
  <si>
    <t>A.1.1.</t>
  </si>
  <si>
    <t>A.2.2.</t>
  </si>
  <si>
    <t>A.1.2.</t>
  </si>
  <si>
    <t>A.1.4.</t>
  </si>
  <si>
    <t>A.1.5.</t>
  </si>
  <si>
    <t>A.2.1.</t>
  </si>
  <si>
    <t>A.2.3.</t>
  </si>
  <si>
    <t>A.3.</t>
  </si>
  <si>
    <t>A.</t>
  </si>
  <si>
    <t>Z/S</t>
  </si>
  <si>
    <t>Výnosy z dividend</t>
  </si>
  <si>
    <t>Ostatné položky nepeňažného charakteru</t>
  </si>
  <si>
    <t>Vplyv zmien stavu pracovného kapitálu</t>
  </si>
  <si>
    <t>Zmena stavu pohľadávok z prevádzkovej činnosti</t>
  </si>
  <si>
    <t>Zmena stavu ostatného majetku</t>
  </si>
  <si>
    <t>Zmena stavu záväzkov z obchodného styku a z ostatných záväzkov</t>
  </si>
  <si>
    <t>Uhradená daň</t>
  </si>
  <si>
    <t>Čisté peňažné toky z prevádzkovej činnosti</t>
  </si>
  <si>
    <t>B.1.</t>
  </si>
  <si>
    <t>B.2.</t>
  </si>
  <si>
    <t>B.6.</t>
  </si>
  <si>
    <t>B</t>
  </si>
  <si>
    <t>B.</t>
  </si>
  <si>
    <t>B.3.</t>
  </si>
  <si>
    <t>B.4.</t>
  </si>
  <si>
    <t>B.5.</t>
  </si>
  <si>
    <t>B.7.</t>
  </si>
  <si>
    <t>B.8.</t>
  </si>
  <si>
    <t>Výdavky na obstaranie dlhodobého nehmotného majetku</t>
  </si>
  <si>
    <t>Výdavky na obstaranie dlhodobého hmotného majetku</t>
  </si>
  <si>
    <t>Príjmy z predaja dlhodobého hmotného majetku</t>
  </si>
  <si>
    <t>Výdavky na dlhodobé pôžičky poskytnuté účtovnou jednotkou inej účtovnej jednotke v skupine</t>
  </si>
  <si>
    <t>Príjmy zo splácania dlhodobých pôžičiek poskytnutých účtovnou jednotkou inej účtovnej jednotke v skupine</t>
  </si>
  <si>
    <t>Prijaté úroky</t>
  </si>
  <si>
    <t>Prijaté dividendy</t>
  </si>
  <si>
    <t>Čisté peňažné toky (použité v)/ z investičnej činnosti</t>
  </si>
  <si>
    <t>C.3.</t>
  </si>
  <si>
    <t>D.</t>
  </si>
  <si>
    <t>C.</t>
  </si>
  <si>
    <t>E.</t>
  </si>
  <si>
    <t>F.</t>
  </si>
  <si>
    <t>G.</t>
  </si>
  <si>
    <t>H.</t>
  </si>
  <si>
    <t>Vyplatené dividendy</t>
  </si>
  <si>
    <t>Čisté peňažné toky použité v investičnej činnosti</t>
  </si>
  <si>
    <t>Čisté zvýšenie alebo čisté zníženie peňažných prostriedkov</t>
  </si>
  <si>
    <t>Stav peňažných prostriedkov a peňažných ekvivalentov na začiatku účtovného obdobia</t>
  </si>
  <si>
    <t>Stav peňažných prostriedkov a peňažných ekvivalentov na konci účtovného obdobia</t>
  </si>
  <si>
    <t>Kurzové rozdiely vyčíslené k peňažným prostriedkom a peňažným ekvivalentom ku dňu účtovnej závierke</t>
  </si>
  <si>
    <t>Zostatok peňažných prostriedkov a peňažných ekvivalentov na konci účtovného obdobia</t>
  </si>
  <si>
    <t>Zmena stavu rezerv</t>
  </si>
  <si>
    <t>A.1.6.</t>
  </si>
  <si>
    <t>Náklady z úrokov a obdobné náklady</t>
  </si>
  <si>
    <t>Zmena stavu opravných položiek</t>
  </si>
  <si>
    <t>Zmena stavu časového rozlíšenia</t>
  </si>
  <si>
    <t>Platené úroky</t>
  </si>
  <si>
    <t>A.1.7.</t>
  </si>
  <si>
    <t>A.1.8.</t>
  </si>
  <si>
    <t>B.9.</t>
  </si>
  <si>
    <t>Nákup dlhodobého finančného majetku</t>
  </si>
  <si>
    <t>B.10.</t>
  </si>
  <si>
    <t>Príjmy a výdavky spojené s vydanými dlhopismi</t>
  </si>
  <si>
    <t xml:space="preserve"> </t>
  </si>
  <si>
    <t>Obdobie, za ktoré sa účtovná</t>
  </si>
  <si>
    <t>závierka zostavuje</t>
  </si>
  <si>
    <t>od</t>
  </si>
  <si>
    <t>do</t>
  </si>
  <si>
    <t>Deň, ku ktorému sa účtovná</t>
  </si>
  <si>
    <t>IČO</t>
  </si>
  <si>
    <t>SK NACE</t>
  </si>
  <si>
    <t>Obchodné meno alebo názov účtovnej jednotky</t>
  </si>
  <si>
    <t>A</t>
  </si>
  <si>
    <t>c</t>
  </si>
  <si>
    <t>r</t>
  </si>
  <si>
    <t>o</t>
  </si>
  <si>
    <t>s</t>
  </si>
  <si>
    <t>P</t>
  </si>
  <si>
    <t>i</t>
  </si>
  <si>
    <t>v</t>
  </si>
  <si>
    <t>a</t>
  </si>
  <si>
    <t>t</t>
  </si>
  <si>
    <t>e</t>
  </si>
  <si>
    <t>I</t>
  </si>
  <si>
    <t>n</t>
  </si>
  <si>
    <t>m</t>
  </si>
  <si>
    <t>,</t>
  </si>
  <si>
    <t>o.</t>
  </si>
  <si>
    <t>c.</t>
  </si>
  <si>
    <t>p.</t>
  </si>
  <si>
    <t>.</t>
  </si>
  <si>
    <t>Právna forma účtovnej jednotky</t>
  </si>
  <si>
    <t>k</t>
  </si>
  <si>
    <t>á</t>
  </si>
  <si>
    <t>p</t>
  </si>
  <si>
    <t>l</t>
  </si>
  <si>
    <t>č</t>
  </si>
  <si>
    <t>ť</t>
  </si>
  <si>
    <t xml:space="preserve">Sídlo </t>
  </si>
  <si>
    <t>Z</t>
  </si>
  <si>
    <t>h</t>
  </si>
  <si>
    <t>Smerové číslo telefónu</t>
  </si>
  <si>
    <t>Číslo telefónu</t>
  </si>
  <si>
    <t>Číslo faxu</t>
  </si>
  <si>
    <t>MF SR</t>
  </si>
  <si>
    <r>
      <rPr>
        <b/>
        <sz val="14"/>
        <rFont val="Arial CE"/>
        <charset val="238"/>
      </rPr>
      <t>Individuálna účtovná závierka</t>
    </r>
    <r>
      <rPr>
        <b/>
        <sz val="12"/>
        <rFont val="Arial CE"/>
        <family val="2"/>
        <charset val="238"/>
      </rPr>
      <t xml:space="preserve">
</t>
    </r>
    <r>
      <rPr>
        <sz val="11"/>
        <rFont val="Arial CE"/>
        <charset val="238"/>
      </rPr>
      <t>zostavená podľa Medzinárodných štandardov finančného výkazníctva v znení prijatom Európskou úniou</t>
    </r>
  </si>
  <si>
    <t>Pohľadávky voči bankám</t>
  </si>
  <si>
    <t>Výkaz zmien vlastného imania za 2021</t>
  </si>
  <si>
    <t>Prepočítaný stav k 01.01.2021</t>
  </si>
  <si>
    <t>Stav k 01.01.2020</t>
  </si>
  <si>
    <t>Stav k 01.01.2021</t>
  </si>
  <si>
    <t xml:space="preserve">Deň zostavenia účtovnej závierky                                                           28.02.2022 
Deň schválenia účtovnej
závierky
</t>
  </si>
  <si>
    <t xml:space="preserve">k 31.12.2021  (v celých eurách) </t>
  </si>
  <si>
    <t>Konečný stav k 31.12.2021</t>
  </si>
  <si>
    <t>Konečný stav k 31.12.2020</t>
  </si>
  <si>
    <t>za rok, ktorý sa skončil 31.12.2021 ( v EUR )</t>
  </si>
  <si>
    <t>Hlavná kniha</t>
  </si>
  <si>
    <t>Across Private Investments, o.c.p., a.s.</t>
  </si>
  <si>
    <t>Strana</t>
  </si>
  <si>
    <t>Filter dátumu: 01.01.21..31.12.21</t>
  </si>
  <si>
    <t>ONETOONE\MDANKOVA</t>
  </si>
  <si>
    <t/>
  </si>
  <si>
    <t>Číslo</t>
  </si>
  <si>
    <t>Názov</t>
  </si>
  <si>
    <t>Počiatočné saldo účtovného roka</t>
  </si>
  <si>
    <t>Počiatočné saldo obdobia</t>
  </si>
  <si>
    <t>Pohyb MD za obdobie</t>
  </si>
  <si>
    <t>Pohyb Dal za obdobie</t>
  </si>
  <si>
    <t>Pohyb MD od začiatku roka</t>
  </si>
  <si>
    <t>Pohyb Dal od začiatku roka</t>
  </si>
  <si>
    <t>Saldo ku koncu obdobia</t>
  </si>
  <si>
    <t>111010</t>
  </si>
  <si>
    <t>Pokladnica</t>
  </si>
  <si>
    <t>111</t>
  </si>
  <si>
    <t>Skupina 11</t>
  </si>
  <si>
    <t>131010</t>
  </si>
  <si>
    <t>Tatra banka c.u. 2625520320</t>
  </si>
  <si>
    <t>131020</t>
  </si>
  <si>
    <t>Tatra banka c.u. 2620712577 - mzdový</t>
  </si>
  <si>
    <t>131060</t>
  </si>
  <si>
    <t>Tatra banka v USD c.u. 2820475174</t>
  </si>
  <si>
    <t>131</t>
  </si>
  <si>
    <t>135303</t>
  </si>
  <si>
    <t>Preklenovaci ucet medzi bankami EUR - EUR</t>
  </si>
  <si>
    <t>135</t>
  </si>
  <si>
    <t>Skupina 13</t>
  </si>
  <si>
    <t>Trieda 1</t>
  </si>
  <si>
    <t>341101</t>
  </si>
  <si>
    <t>Odberatelia</t>
  </si>
  <si>
    <t>Ostatne pohladavky dlhodobe</t>
  </si>
  <si>
    <t>341401</t>
  </si>
  <si>
    <t>Poskytnute prevadzkove preddavky</t>
  </si>
  <si>
    <t>341501</t>
  </si>
  <si>
    <t>Ostatne pohladavky</t>
  </si>
  <si>
    <t>341502</t>
  </si>
  <si>
    <t>Ostatné pohľadávky - neidentifikované platby</t>
  </si>
  <si>
    <t>341505</t>
  </si>
  <si>
    <t>Ostatne pohladavky v EUR</t>
  </si>
  <si>
    <t>341</t>
  </si>
  <si>
    <t>342101</t>
  </si>
  <si>
    <t>Dodavatelia PO</t>
  </si>
  <si>
    <t>342202</t>
  </si>
  <si>
    <t>Ostatne zavazky</t>
  </si>
  <si>
    <t>342203</t>
  </si>
  <si>
    <t>Ostatné záväzky krátkodobé - nájom</t>
  </si>
  <si>
    <t>342204</t>
  </si>
  <si>
    <t>Ostatné záväzky dlohodobé - nájom</t>
  </si>
  <si>
    <t>342601</t>
  </si>
  <si>
    <t>Ostatne zavazky - nevyfakt.dod.</t>
  </si>
  <si>
    <t>342</t>
  </si>
  <si>
    <t>343101</t>
  </si>
  <si>
    <t>Zuctovanie so zamestnacami - mzdy</t>
  </si>
  <si>
    <t>343301</t>
  </si>
  <si>
    <t>Pohladavky voci zam. TP+SL</t>
  </si>
  <si>
    <t>343306</t>
  </si>
  <si>
    <t>Pohladavky voci zam. VISA</t>
  </si>
  <si>
    <t>343501</t>
  </si>
  <si>
    <t>Zavazky voci zamestnancom</t>
  </si>
  <si>
    <t>343511</t>
  </si>
  <si>
    <t>Zavazky voci zam. - rezervy na odmeny a dovolenky</t>
  </si>
  <si>
    <t>343</t>
  </si>
  <si>
    <t>344102</t>
  </si>
  <si>
    <t>Dan z prijmov PO - rocna</t>
  </si>
  <si>
    <t>344111</t>
  </si>
  <si>
    <t>Preddavky na dan z prijmov</t>
  </si>
  <si>
    <t>344200</t>
  </si>
  <si>
    <t>Odlozena danova pohladavka</t>
  </si>
  <si>
    <t>344601</t>
  </si>
  <si>
    <t>Dan z prijmov FO - zavisla cinnost samostat.</t>
  </si>
  <si>
    <t>344</t>
  </si>
  <si>
    <t>345102</t>
  </si>
  <si>
    <t>DPH vstup 20% - TaS z EU § 69 ods.2-4</t>
  </si>
  <si>
    <t>345103</t>
  </si>
  <si>
    <t>DPH vstup 10% - tuzemsko</t>
  </si>
  <si>
    <t>345104</t>
  </si>
  <si>
    <t>DPH vstup 20% - tuzemsko</t>
  </si>
  <si>
    <t>345202</t>
  </si>
  <si>
    <t>DPH výstup 20% - TaS z EU § 69 ods.2-4</t>
  </si>
  <si>
    <t>345204</t>
  </si>
  <si>
    <t>DPH výstup 20% - tuzemsko platiteľ dane</t>
  </si>
  <si>
    <t>345301</t>
  </si>
  <si>
    <t>DPH - pohladavka alebo zavazok z titulu DPH</t>
  </si>
  <si>
    <t>345</t>
  </si>
  <si>
    <t>346100</t>
  </si>
  <si>
    <t>Socialny fond</t>
  </si>
  <si>
    <t>346</t>
  </si>
  <si>
    <t>348111</t>
  </si>
  <si>
    <t>Zuctovanie s fondom socialneho poistenia</t>
  </si>
  <si>
    <t>348122</t>
  </si>
  <si>
    <t>Zuctovanie so zdravotnymi poistovnami</t>
  </si>
  <si>
    <t>348</t>
  </si>
  <si>
    <t>Skupina 34</t>
  </si>
  <si>
    <t>351131</t>
  </si>
  <si>
    <t>NBO - Ostatne</t>
  </si>
  <si>
    <t>351200</t>
  </si>
  <si>
    <t>NBO - nehnuteľnosť v nájme - dlhodobé</t>
  </si>
  <si>
    <t>351201</t>
  </si>
  <si>
    <t>NBO - nehnuteľnosť v nájme - krátkodobé</t>
  </si>
  <si>
    <t>351</t>
  </si>
  <si>
    <t>355131</t>
  </si>
  <si>
    <t>PBO - ostatne</t>
  </si>
  <si>
    <t>355</t>
  </si>
  <si>
    <t>Skupina 35</t>
  </si>
  <si>
    <t>373111</t>
  </si>
  <si>
    <t>Poplatky voci klientom v CZK</t>
  </si>
  <si>
    <t>373121</t>
  </si>
  <si>
    <t>Poplatky voci klientom v EUR</t>
  </si>
  <si>
    <t>373131</t>
  </si>
  <si>
    <t>Poplatky voci klientom v GBP</t>
  </si>
  <si>
    <t>373141</t>
  </si>
  <si>
    <t>Poplatky voci klientom v HKD</t>
  </si>
  <si>
    <t>373151</t>
  </si>
  <si>
    <t>Poplatky voci klientom v PLN</t>
  </si>
  <si>
    <t>373161</t>
  </si>
  <si>
    <t>Poplatky voci klientom v USD</t>
  </si>
  <si>
    <t>373175</t>
  </si>
  <si>
    <t>Pohladávky voci klientom CHF</t>
  </si>
  <si>
    <t>373181</t>
  </si>
  <si>
    <t>Poplatky voci klientom v CAD</t>
  </si>
  <si>
    <t>373195</t>
  </si>
  <si>
    <t>Poplatky voci klientom v AUD</t>
  </si>
  <si>
    <t>373</t>
  </si>
  <si>
    <t>Skupina 37</t>
  </si>
  <si>
    <t>381202</t>
  </si>
  <si>
    <t>Ostatne podnikove dlhopisy-dlhodobé</t>
  </si>
  <si>
    <t>381</t>
  </si>
  <si>
    <t>Skupina 38</t>
  </si>
  <si>
    <t>391101</t>
  </si>
  <si>
    <t>Zmenky drzane do splatnosti - krátkodobé</t>
  </si>
  <si>
    <t>391102</t>
  </si>
  <si>
    <t>Zmenky drzane do splatnosti - dlhodobé</t>
  </si>
  <si>
    <t>391</t>
  </si>
  <si>
    <t>395100</t>
  </si>
  <si>
    <t>Vnútorné zúčtovanie</t>
  </si>
  <si>
    <t>395200</t>
  </si>
  <si>
    <t>Vnútorné zúčtovanie - INKASO</t>
  </si>
  <si>
    <t>395</t>
  </si>
  <si>
    <t>Skupina 39</t>
  </si>
  <si>
    <t>Trieda 3</t>
  </si>
  <si>
    <t>431102</t>
  </si>
  <si>
    <t>Kancelarske vybavenie</t>
  </si>
  <si>
    <t>431104</t>
  </si>
  <si>
    <t>Inventar</t>
  </si>
  <si>
    <t>431106</t>
  </si>
  <si>
    <t>Drobny hmotny majetok prevadzkovy 50% odpis</t>
  </si>
  <si>
    <t>431200</t>
  </si>
  <si>
    <t>Nehnuteľnosť v nájme</t>
  </si>
  <si>
    <t>431</t>
  </si>
  <si>
    <t>432102</t>
  </si>
  <si>
    <t>Umelecke diela, zbierky</t>
  </si>
  <si>
    <t>432</t>
  </si>
  <si>
    <t>435102</t>
  </si>
  <si>
    <t>Opravky ku kancelarskemu vybaveniu</t>
  </si>
  <si>
    <t>435104</t>
  </si>
  <si>
    <t>Opravky k inventaru</t>
  </si>
  <si>
    <t>435106</t>
  </si>
  <si>
    <t>Opravky k drobnemu hmotnemu majetku prevadzkovemu</t>
  </si>
  <si>
    <t>435200</t>
  </si>
  <si>
    <t>Oprávky k Nehnuteľnosť v nájme</t>
  </si>
  <si>
    <t>435</t>
  </si>
  <si>
    <t>Skupina 43</t>
  </si>
  <si>
    <t>441101</t>
  </si>
  <si>
    <t>Obstaranie dlhod.hmot.pevadz.majetku odpisovaneho</t>
  </si>
  <si>
    <t>441</t>
  </si>
  <si>
    <t>445101</t>
  </si>
  <si>
    <t>Obstaranie dlhodobeho nehmotneho majetku</t>
  </si>
  <si>
    <t>445</t>
  </si>
  <si>
    <t>Skupina 44</t>
  </si>
  <si>
    <t>471101</t>
  </si>
  <si>
    <t>Software</t>
  </si>
  <si>
    <t>471102</t>
  </si>
  <si>
    <t>Drobny nehmotny majetok</t>
  </si>
  <si>
    <t>471</t>
  </si>
  <si>
    <t>472102</t>
  </si>
  <si>
    <t>Ochranne znamky</t>
  </si>
  <si>
    <t>472</t>
  </si>
  <si>
    <t>475101</t>
  </si>
  <si>
    <t>Opravky k software</t>
  </si>
  <si>
    <t>475102</t>
  </si>
  <si>
    <t>Opravky k licenciam,ochr.zn.,aut.pr.,patentom....</t>
  </si>
  <si>
    <t>475105</t>
  </si>
  <si>
    <t>Opravky k drobnemu nehmotnemu majetku</t>
  </si>
  <si>
    <t>475</t>
  </si>
  <si>
    <t>Skupina 47</t>
  </si>
  <si>
    <t>Trieda 4</t>
  </si>
  <si>
    <t>542100</t>
  </si>
  <si>
    <t>Ostatne rezervy-odchodne zamestnanci</t>
  </si>
  <si>
    <t>542</t>
  </si>
  <si>
    <t>Skupina 54</t>
  </si>
  <si>
    <t>551100</t>
  </si>
  <si>
    <t>Rezervne fondy</t>
  </si>
  <si>
    <t>551</t>
  </si>
  <si>
    <t>Skupina 55</t>
  </si>
  <si>
    <t>561100</t>
  </si>
  <si>
    <t>Zakladne imanie</t>
  </si>
  <si>
    <t>561</t>
  </si>
  <si>
    <t>Skupina 56</t>
  </si>
  <si>
    <t>571100</t>
  </si>
  <si>
    <t>Nerozdeleny zisk z minulych rokov</t>
  </si>
  <si>
    <t>571</t>
  </si>
  <si>
    <t>572100</t>
  </si>
  <si>
    <t>Neuhradena strata z minulych rokov</t>
  </si>
  <si>
    <t>572</t>
  </si>
  <si>
    <t>573100</t>
  </si>
  <si>
    <t>Korekcie predchadz. rokov - prechod na IFRS</t>
  </si>
  <si>
    <t>573</t>
  </si>
  <si>
    <t>Skupina 57</t>
  </si>
  <si>
    <t>591100</t>
  </si>
  <si>
    <t>Vysledok hospodarenia vo schvalovacom konani</t>
  </si>
  <si>
    <t>591</t>
  </si>
  <si>
    <t>Skupina 59</t>
  </si>
  <si>
    <t>Trieda 5</t>
  </si>
  <si>
    <t>611100</t>
  </si>
  <si>
    <t>Úrokové náklady - klientské účty</t>
  </si>
  <si>
    <t>611200</t>
  </si>
  <si>
    <t>Úrokové náklady - nehnuteľnosť v nájme</t>
  </si>
  <si>
    <t>611</t>
  </si>
  <si>
    <t>612100</t>
  </si>
  <si>
    <t>Náklady na transakčné poplatky</t>
  </si>
  <si>
    <t>612201</t>
  </si>
  <si>
    <t>Náklady na riadenie portfólia - TRN</t>
  </si>
  <si>
    <t>612410</t>
  </si>
  <si>
    <t>Náklady SP - bankové poplatky (klientské účty)</t>
  </si>
  <si>
    <t>612420</t>
  </si>
  <si>
    <t>Náklady SP - poplatky za custody</t>
  </si>
  <si>
    <t>612430</t>
  </si>
  <si>
    <t>Náklady SP - poplatky za výpisy a konverzie</t>
  </si>
  <si>
    <t>612600</t>
  </si>
  <si>
    <t>Bankove popl.(vedenie uctu,transakcie)</t>
  </si>
  <si>
    <t>612700</t>
  </si>
  <si>
    <t>Náklady na Investičné Certifikáty</t>
  </si>
  <si>
    <t>612</t>
  </si>
  <si>
    <t>613130</t>
  </si>
  <si>
    <t>Strata z predaja zmeniek</t>
  </si>
  <si>
    <t>613</t>
  </si>
  <si>
    <t>616100</t>
  </si>
  <si>
    <t>Kurzové náklady - finančné činnosti</t>
  </si>
  <si>
    <t>616200</t>
  </si>
  <si>
    <t>Kurzové náklady - nefinančné činnosti</t>
  </si>
  <si>
    <t>616</t>
  </si>
  <si>
    <t>Skupina 61</t>
  </si>
  <si>
    <t>631011</t>
  </si>
  <si>
    <t>Hrubé mzdy - rezerva na D</t>
  </si>
  <si>
    <t>631100</t>
  </si>
  <si>
    <t>Hrubé mzdy</t>
  </si>
  <si>
    <t>631</t>
  </si>
  <si>
    <t>632011</t>
  </si>
  <si>
    <t>Sociálne, nemoc., zdravotné poist.-rezervy na D.</t>
  </si>
  <si>
    <t>632100</t>
  </si>
  <si>
    <t>Sociálne, nemocenské, zdravotné poistenie</t>
  </si>
  <si>
    <t>632200</t>
  </si>
  <si>
    <t>Tvorba sociálneho fondu</t>
  </si>
  <si>
    <t>632300</t>
  </si>
  <si>
    <t>55 % Náklady na stravné</t>
  </si>
  <si>
    <t>632400</t>
  </si>
  <si>
    <t>Sociálne náklady - PN</t>
  </si>
  <si>
    <t>632</t>
  </si>
  <si>
    <t>633101</t>
  </si>
  <si>
    <t>Cestná daň</t>
  </si>
  <si>
    <t>633103</t>
  </si>
  <si>
    <t>Ostatné dane a poplatky</t>
  </si>
  <si>
    <t>633</t>
  </si>
  <si>
    <t>634100</t>
  </si>
  <si>
    <t>Spotreba materiálu</t>
  </si>
  <si>
    <t>634101</t>
  </si>
  <si>
    <t>Spotreba materialu - PHM - nedanova</t>
  </si>
  <si>
    <t>634102</t>
  </si>
  <si>
    <t>Spotreba materialu - PHM</t>
  </si>
  <si>
    <t>634103</t>
  </si>
  <si>
    <t>Spotreba materiálu - reklamné predmety</t>
  </si>
  <si>
    <t>634</t>
  </si>
  <si>
    <t>635100</t>
  </si>
  <si>
    <t>Cestovné</t>
  </si>
  <si>
    <t>635102</t>
  </si>
  <si>
    <t>Reprezentačné - klienti (obedy, akcie)</t>
  </si>
  <si>
    <t>635103</t>
  </si>
  <si>
    <t>Reprezentačné - int.občerstvenie (klienti)</t>
  </si>
  <si>
    <t>635104</t>
  </si>
  <si>
    <t>Poradenstvo v oblasti FS</t>
  </si>
  <si>
    <t>635106</t>
  </si>
  <si>
    <t>Ostatne sluzby - seminare, kurzy, vzdelavanie</t>
  </si>
  <si>
    <t>635108</t>
  </si>
  <si>
    <t>Postovne</t>
  </si>
  <si>
    <t>635109</t>
  </si>
  <si>
    <t>Marketingové služby (int.tím)</t>
  </si>
  <si>
    <t>635110</t>
  </si>
  <si>
    <t>Marketingové služby ostatné</t>
  </si>
  <si>
    <t>635111</t>
  </si>
  <si>
    <t>Audit</t>
  </si>
  <si>
    <t>635114</t>
  </si>
  <si>
    <t>Ostatné nakupované služby</t>
  </si>
  <si>
    <t>635</t>
  </si>
  <si>
    <t>636100</t>
  </si>
  <si>
    <t>Odpisy hmotného majetku prevádzkového</t>
  </si>
  <si>
    <t>636200</t>
  </si>
  <si>
    <t>Odpisy hmotného majetku - nehnuteľnosť v nájme</t>
  </si>
  <si>
    <t>636</t>
  </si>
  <si>
    <t>637200</t>
  </si>
  <si>
    <t>Odpisy ostatného nehmotného majetku</t>
  </si>
  <si>
    <t>637</t>
  </si>
  <si>
    <t>Skupina 63</t>
  </si>
  <si>
    <t>661300</t>
  </si>
  <si>
    <t>Odpis ostatných pohľadávok</t>
  </si>
  <si>
    <t>661</t>
  </si>
  <si>
    <t>663100</t>
  </si>
  <si>
    <t>Pokuty zmluvné</t>
  </si>
  <si>
    <t>663</t>
  </si>
  <si>
    <t>667100</t>
  </si>
  <si>
    <t>Neuplatnená DPH - bežné obdobie</t>
  </si>
  <si>
    <t>667101</t>
  </si>
  <si>
    <t>Príspevky Garančný fond investicií</t>
  </si>
  <si>
    <t>667102</t>
  </si>
  <si>
    <t>Príspevky - priemyselná komora</t>
  </si>
  <si>
    <t>667103</t>
  </si>
  <si>
    <t>Iné prevádzkové náklady - ostatné daňové</t>
  </si>
  <si>
    <t>667104</t>
  </si>
  <si>
    <t>Ine prevádzkové náklady - ostatné nedaňové</t>
  </si>
  <si>
    <t>667105</t>
  </si>
  <si>
    <t>Ostatné N na hospod. činnosť - prevod prevádz. N</t>
  </si>
  <si>
    <t>667106</t>
  </si>
  <si>
    <t>Príspevky NBS</t>
  </si>
  <si>
    <t>667</t>
  </si>
  <si>
    <t>Skupina 66</t>
  </si>
  <si>
    <t>Trieda 6</t>
  </si>
  <si>
    <t>711101</t>
  </si>
  <si>
    <t>Úrokové výnosy - klientské účty</t>
  </si>
  <si>
    <t>711</t>
  </si>
  <si>
    <t>712100</t>
  </si>
  <si>
    <t>Výnosy TP - transakčné poplatky</t>
  </si>
  <si>
    <t>712201</t>
  </si>
  <si>
    <t>Výnosy RP - riadenie portfólia - TRN</t>
  </si>
  <si>
    <t>712202</t>
  </si>
  <si>
    <t>Výnosy RP - riadenie portfólia</t>
  </si>
  <si>
    <t>712300</t>
  </si>
  <si>
    <t xml:space="preserve">Výnosy VP - výkonnosť portfólia </t>
  </si>
  <si>
    <t>712401</t>
  </si>
  <si>
    <t>Výnosy SP-popl.za vedenie účt,správu a úschovu KU</t>
  </si>
  <si>
    <t>712402</t>
  </si>
  <si>
    <t>Výnosy SP - poplatky za custody</t>
  </si>
  <si>
    <t>712501</t>
  </si>
  <si>
    <t>Výnosy za poplatky za upis a umiest. - Across</t>
  </si>
  <si>
    <t>712502</t>
  </si>
  <si>
    <t>Výnosy za popl.za upis a umiest.-Dlhop. 3. strán</t>
  </si>
  <si>
    <t>712503</t>
  </si>
  <si>
    <t>Výnosy za poplatky za upis a umiest. - ostatné</t>
  </si>
  <si>
    <t>712</t>
  </si>
  <si>
    <t>713700</t>
  </si>
  <si>
    <t>Výnosy na Investičné Certifikáty</t>
  </si>
  <si>
    <t>713800</t>
  </si>
  <si>
    <t>Výnosy na úroky - pôžičky</t>
  </si>
  <si>
    <t>713</t>
  </si>
  <si>
    <t>716200</t>
  </si>
  <si>
    <t>Kurzové výnosy - nefinančné činnosti</t>
  </si>
  <si>
    <t>716</t>
  </si>
  <si>
    <t>Skupina 71</t>
  </si>
  <si>
    <t>767100</t>
  </si>
  <si>
    <t>Ostatné prevádzkové výnosy</t>
  </si>
  <si>
    <t>767</t>
  </si>
  <si>
    <t>Skupina 76</t>
  </si>
  <si>
    <t>Trieda 7</t>
  </si>
  <si>
    <t>982001</t>
  </si>
  <si>
    <t>TB c.u. 2629475168 - klient</t>
  </si>
  <si>
    <t>982003</t>
  </si>
  <si>
    <t>TB c.u. 292 884 0882 - kolateral</t>
  </si>
  <si>
    <t>982006</t>
  </si>
  <si>
    <t>TB v CZK c.u. 2921475106 - klient</t>
  </si>
  <si>
    <t>982007</t>
  </si>
  <si>
    <t>TB v GBP c.u. 2326100123 - klient</t>
  </si>
  <si>
    <t>982008</t>
  </si>
  <si>
    <t>TB v USD c.u. 2821475168 - klient</t>
  </si>
  <si>
    <t>982021</t>
  </si>
  <si>
    <t>CSOB c. 255012193/7500</t>
  </si>
  <si>
    <t>982026</t>
  </si>
  <si>
    <t>CSOB v USD c. 2150030</t>
  </si>
  <si>
    <t>982141</t>
  </si>
  <si>
    <t>KBC ucet v EUR</t>
  </si>
  <si>
    <t>982142</t>
  </si>
  <si>
    <t>KBC ucet v CZK</t>
  </si>
  <si>
    <t>982143</t>
  </si>
  <si>
    <t>KBC ucet v GBP</t>
  </si>
  <si>
    <t>982144</t>
  </si>
  <si>
    <t>KBC ucet v CHF</t>
  </si>
  <si>
    <t>982145</t>
  </si>
  <si>
    <t>KBC ucet v USD</t>
  </si>
  <si>
    <t>982146</t>
  </si>
  <si>
    <t>KBC ucet v NOK</t>
  </si>
  <si>
    <t>982147</t>
  </si>
  <si>
    <t>KBC ucet v CAD</t>
  </si>
  <si>
    <t>982148</t>
  </si>
  <si>
    <t>KBC ucet v AUD</t>
  </si>
  <si>
    <t>982149</t>
  </si>
  <si>
    <t>KBC ucet v PLN</t>
  </si>
  <si>
    <t>982150</t>
  </si>
  <si>
    <t>KBC ucet v HKD</t>
  </si>
  <si>
    <t>982202</t>
  </si>
  <si>
    <t>RMS účet v USD</t>
  </si>
  <si>
    <t>982203</t>
  </si>
  <si>
    <t>RMS účet v GBP</t>
  </si>
  <si>
    <t>982205</t>
  </si>
  <si>
    <t>RMS účet v EUR</t>
  </si>
  <si>
    <t>982206</t>
  </si>
  <si>
    <t>RMS účet v CAD</t>
  </si>
  <si>
    <t>982207</t>
  </si>
  <si>
    <t>RMS účet v HKD</t>
  </si>
  <si>
    <t>982208</t>
  </si>
  <si>
    <t>RMS účet v AUD</t>
  </si>
  <si>
    <t>982300</t>
  </si>
  <si>
    <t>Pohľadávky voči klientom - Renault</t>
  </si>
  <si>
    <t>982</t>
  </si>
  <si>
    <t>983501</t>
  </si>
  <si>
    <t>Zavazky voci klientom CZK</t>
  </si>
  <si>
    <t>983502</t>
  </si>
  <si>
    <t>Zavazky voci klientom EUR</t>
  </si>
  <si>
    <t>983503</t>
  </si>
  <si>
    <t>Zavazky voci klientom GBP</t>
  </si>
  <si>
    <t>983505</t>
  </si>
  <si>
    <t>Zavazky voci klientom PLN</t>
  </si>
  <si>
    <t>983506</t>
  </si>
  <si>
    <t>Zavazky voci klientom USD</t>
  </si>
  <si>
    <t>983507</t>
  </si>
  <si>
    <t>Zavazky voci klientom NOK</t>
  </si>
  <si>
    <t>983508</t>
  </si>
  <si>
    <t>Zavazky voci klientom CAD</t>
  </si>
  <si>
    <t>983509</t>
  </si>
  <si>
    <t>Zavazky voci klientom HKD</t>
  </si>
  <si>
    <t>983510</t>
  </si>
  <si>
    <t>Zavazky voci klientom CHF</t>
  </si>
  <si>
    <t>983511</t>
  </si>
  <si>
    <t>Zavazky voci klientom AUD</t>
  </si>
  <si>
    <t>983600</t>
  </si>
  <si>
    <t>Záväzky voči klientom – Renault</t>
  </si>
  <si>
    <t>983</t>
  </si>
  <si>
    <t>985203</t>
  </si>
  <si>
    <t>Preklenovaci ucet madzi bankami USD - EUR</t>
  </si>
  <si>
    <t>985204</t>
  </si>
  <si>
    <t>Preklenovaci ucet medzi bankami USD - GBP</t>
  </si>
  <si>
    <t>985206</t>
  </si>
  <si>
    <t>Preklenovaci ucet medzi bankami USD - CAD</t>
  </si>
  <si>
    <t>985207</t>
  </si>
  <si>
    <t>Preklenovaci ucet medzi bankami USD - AUD</t>
  </si>
  <si>
    <t>985303</t>
  </si>
  <si>
    <t>Preklenovaci ucet medzi bankami rovnaka mena</t>
  </si>
  <si>
    <t>985304</t>
  </si>
  <si>
    <t>Preklenovaci ucet medzi bankami EUR - GBP</t>
  </si>
  <si>
    <t>985305</t>
  </si>
  <si>
    <t>Preklenovaci ucet medzi bankami EUR - CHF</t>
  </si>
  <si>
    <t>985306</t>
  </si>
  <si>
    <t>Preklenovaci ucet medzi bankami EUR - NOK</t>
  </si>
  <si>
    <t>985307</t>
  </si>
  <si>
    <t>Preklenovaci ucet medzi bankami EUR - CAD</t>
  </si>
  <si>
    <t>985308</t>
  </si>
  <si>
    <t>Preklenovaci ucet medzi bankami EUR - PLN</t>
  </si>
  <si>
    <t>985309</t>
  </si>
  <si>
    <t>Preklenovaci ucet medzi bankami EUR - AUD</t>
  </si>
  <si>
    <t>985603</t>
  </si>
  <si>
    <t>Preklenovaci ucet medzi bankami CZK - USD</t>
  </si>
  <si>
    <t>985605</t>
  </si>
  <si>
    <t>Preklenovaci ucet medzi bankami CZK - EUR</t>
  </si>
  <si>
    <t>985</t>
  </si>
  <si>
    <t>Skupina 98</t>
  </si>
  <si>
    <t>Trieda 9</t>
  </si>
  <si>
    <t>Celkom</t>
  </si>
  <si>
    <t>341202</t>
  </si>
  <si>
    <t>663200</t>
  </si>
  <si>
    <t>Pokuty nezmluvné</t>
  </si>
  <si>
    <r>
      <t xml:space="preserve">Čisté výnosy z úrokov </t>
    </r>
    <r>
      <rPr>
        <b/>
        <sz val="10"/>
        <rFont val="Times New Roman"/>
        <family val="1"/>
      </rPr>
      <t>a iných transakcií</t>
    </r>
  </si>
  <si>
    <t>681100</t>
  </si>
  <si>
    <t>Daň z príjmov z bežnej činnosti - splatná</t>
  </si>
  <si>
    <t>681</t>
  </si>
  <si>
    <t>682200</t>
  </si>
  <si>
    <t>Daň z príjmov z bežnej činnosti - odložená</t>
  </si>
  <si>
    <t>682</t>
  </si>
  <si>
    <t>Skupina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</si>
</sst>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S_k_-;\-* #,##0.00\ _S_k_-;_-* &quot;-&quot;??\ _S_k_-;_-@_-"/>
    <numFmt numFmtId="165" formatCode="_-* #,##0\ _S_k_-;\-* #,##0\ _S_k_-;_-* &quot;-&quot;??\ _S_k_-;_-@_-"/>
    <numFmt numFmtId="166" formatCode="#,##0.00\ _S_k;[Red]#,##0.00\ _S_k"/>
    <numFmt numFmtId="167" formatCode="#,##0\ _S_k;\(#,##0\)\ _S_k"/>
    <numFmt numFmtId="168" formatCode="[$-1041B]d\.\ m\.\ yyyy\ h:mm"/>
    <numFmt numFmtId="169" formatCode="[$-1041B]#,##0.00"/>
    <numFmt numFmtId="170" formatCode="_-* #,##0_-;\-* #,##0_-;_-* &quot;-&quot;??_-;_-@_-"/>
  </numFmts>
  <fonts count="44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2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sz val="10"/>
      <name val="AT*Toronto"/>
      <charset val="238"/>
    </font>
    <font>
      <b/>
      <sz val="11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2"/>
      <name val="AT*Switzerland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i/>
      <sz val="10"/>
      <color rgb="FFC00000"/>
      <name val="AT*Toronto"/>
      <charset val="238"/>
    </font>
    <font>
      <b/>
      <sz val="14"/>
      <name val="Arial CE"/>
      <charset val="238"/>
    </font>
    <font>
      <b/>
      <sz val="12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8"/>
      <color rgb="FF000000"/>
      <name val="Arial"/>
      <family val="2"/>
    </font>
    <font>
      <sz val="11"/>
      <name val="Calibri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10"/>
      <name val="Times New Roman"/>
      <family val="1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3"/>
      </right>
      <top style="double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ck">
        <color rgb="FF000000"/>
      </top>
      <bottom/>
      <diagonal/>
    </border>
  </borders>
  <cellStyleXfs count="9">
    <xf numFmtId="0" fontId="0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13" fillId="0" borderId="0"/>
    <xf numFmtId="0" fontId="8" fillId="0" borderId="0"/>
    <xf numFmtId="0" fontId="16" fillId="0" borderId="0" applyBorder="0"/>
    <xf numFmtId="0" fontId="8" fillId="0" borderId="0"/>
    <xf numFmtId="43" fontId="43" fillId="0" borderId="0" applyFont="0" applyFill="0" applyBorder="0" applyAlignment="0" applyProtection="0"/>
  </cellStyleXfs>
  <cellXfs count="228">
    <xf numFmtId="0" fontId="0" fillId="0" borderId="0" xfId="0"/>
    <xf numFmtId="3" fontId="0" fillId="0" borderId="0" xfId="0" applyNumberFormat="1"/>
    <xf numFmtId="0" fontId="2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vertical="center"/>
    </xf>
    <xf numFmtId="0" fontId="0" fillId="0" borderId="0" xfId="0" applyAlignment="1"/>
    <xf numFmtId="0" fontId="3" fillId="0" borderId="0" xfId="0" applyFont="1" applyAlignment="1">
      <alignment horizontal="left" vertical="center"/>
    </xf>
    <xf numFmtId="14" fontId="4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4" fillId="0" borderId="2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3" fontId="0" fillId="0" borderId="0" xfId="0" applyNumberFormat="1" applyAlignment="1">
      <alignment horizontal="right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9" fillId="0" borderId="0" xfId="1" applyFont="1" applyAlignment="1">
      <alignment horizontal="left"/>
    </xf>
    <xf numFmtId="165" fontId="8" fillId="0" borderId="0" xfId="2" applyNumberFormat="1"/>
    <xf numFmtId="166" fontId="8" fillId="0" borderId="0" xfId="2" applyNumberFormat="1" applyAlignment="1">
      <alignment horizontal="center"/>
    </xf>
    <xf numFmtId="165" fontId="8" fillId="0" borderId="0" xfId="2" applyNumberFormat="1" applyAlignment="1">
      <alignment horizontal="center"/>
    </xf>
    <xf numFmtId="165" fontId="10" fillId="2" borderId="9" xfId="2" applyNumberFormat="1" applyFont="1" applyFill="1" applyBorder="1" applyAlignment="1">
      <alignment horizontal="center"/>
    </xf>
    <xf numFmtId="165" fontId="10" fillId="0" borderId="0" xfId="2" applyNumberFormat="1" applyFont="1" applyAlignment="1">
      <alignment horizontal="center"/>
    </xf>
    <xf numFmtId="165" fontId="10" fillId="2" borderId="11" xfId="2" applyNumberFormat="1" applyFont="1" applyFill="1" applyBorder="1" applyAlignment="1">
      <alignment horizontal="center"/>
    </xf>
    <xf numFmtId="166" fontId="10" fillId="2" borderId="5" xfId="2" applyNumberFormat="1" applyFont="1" applyFill="1" applyBorder="1" applyAlignment="1">
      <alignment horizontal="center"/>
    </xf>
    <xf numFmtId="165" fontId="10" fillId="2" borderId="5" xfId="2" applyNumberFormat="1" applyFont="1" applyFill="1" applyBorder="1" applyAlignment="1">
      <alignment horizontal="center"/>
    </xf>
    <xf numFmtId="165" fontId="10" fillId="2" borderId="7" xfId="2" applyNumberFormat="1" applyFont="1" applyFill="1" applyBorder="1" applyAlignment="1">
      <alignment horizontal="center"/>
    </xf>
    <xf numFmtId="165" fontId="10" fillId="0" borderId="13" xfId="2" applyNumberFormat="1" applyFont="1" applyBorder="1" applyAlignment="1">
      <alignment wrapText="1"/>
    </xf>
    <xf numFmtId="3" fontId="11" fillId="0" borderId="14" xfId="3" applyNumberFormat="1" applyFont="1" applyBorder="1" applyAlignment="1">
      <alignment horizontal="center" vertical="top"/>
    </xf>
    <xf numFmtId="3" fontId="10" fillId="0" borderId="15" xfId="2" applyNumberFormat="1" applyFont="1" applyBorder="1" applyAlignment="1">
      <alignment horizontal="center"/>
    </xf>
    <xf numFmtId="3" fontId="10" fillId="0" borderId="16" xfId="2" applyNumberFormat="1" applyFont="1" applyBorder="1" applyAlignment="1">
      <alignment horizontal="center"/>
    </xf>
    <xf numFmtId="165" fontId="10" fillId="0" borderId="0" xfId="2" applyNumberFormat="1" applyFont="1"/>
    <xf numFmtId="165" fontId="8" fillId="0" borderId="17" xfId="2" applyNumberFormat="1" applyBorder="1" applyAlignment="1">
      <alignment wrapText="1"/>
    </xf>
    <xf numFmtId="3" fontId="8" fillId="0" borderId="18" xfId="2" applyNumberFormat="1" applyBorder="1" applyAlignment="1">
      <alignment horizontal="center"/>
    </xf>
    <xf numFmtId="3" fontId="8" fillId="0" borderId="19" xfId="2" applyNumberFormat="1" applyBorder="1" applyAlignment="1">
      <alignment horizontal="center"/>
    </xf>
    <xf numFmtId="3" fontId="8" fillId="0" borderId="20" xfId="2" applyNumberFormat="1" applyBorder="1" applyAlignment="1">
      <alignment horizontal="center"/>
    </xf>
    <xf numFmtId="165" fontId="10" fillId="0" borderId="10" xfId="2" applyNumberFormat="1" applyFont="1" applyBorder="1" applyAlignment="1">
      <alignment wrapText="1"/>
    </xf>
    <xf numFmtId="3" fontId="12" fillId="0" borderId="21" xfId="3" applyNumberFormat="1" applyFont="1" applyBorder="1" applyAlignment="1">
      <alignment horizontal="center" vertical="top"/>
    </xf>
    <xf numFmtId="3" fontId="12" fillId="0" borderId="22" xfId="3" applyNumberFormat="1" applyFont="1" applyBorder="1" applyAlignment="1">
      <alignment horizontal="center" vertical="top"/>
    </xf>
    <xf numFmtId="3" fontId="8" fillId="0" borderId="23" xfId="2" applyNumberFormat="1" applyFont="1" applyBorder="1" applyAlignment="1">
      <alignment horizontal="center"/>
    </xf>
    <xf numFmtId="167" fontId="8" fillId="0" borderId="23" xfId="2" applyNumberFormat="1" applyFont="1" applyBorder="1" applyAlignment="1">
      <alignment horizontal="center"/>
    </xf>
    <xf numFmtId="3" fontId="10" fillId="0" borderId="24" xfId="2" applyNumberFormat="1" applyFont="1" applyBorder="1" applyAlignment="1">
      <alignment horizontal="center"/>
    </xf>
    <xf numFmtId="165" fontId="8" fillId="0" borderId="25" xfId="2" applyNumberFormat="1" applyBorder="1" applyAlignment="1">
      <alignment wrapText="1"/>
    </xf>
    <xf numFmtId="3" fontId="8" fillId="0" borderId="26" xfId="2" applyNumberFormat="1" applyBorder="1" applyAlignment="1">
      <alignment horizontal="center"/>
    </xf>
    <xf numFmtId="3" fontId="8" fillId="0" borderId="27" xfId="2" applyNumberFormat="1" applyBorder="1" applyAlignment="1">
      <alignment horizontal="center"/>
    </xf>
    <xf numFmtId="3" fontId="8" fillId="0" borderId="28" xfId="2" applyNumberFormat="1" applyBorder="1" applyAlignment="1">
      <alignment horizontal="center"/>
    </xf>
    <xf numFmtId="165" fontId="10" fillId="0" borderId="29" xfId="2" applyNumberFormat="1" applyFont="1" applyBorder="1" applyAlignment="1">
      <alignment horizontal="left" wrapText="1"/>
    </xf>
    <xf numFmtId="3" fontId="8" fillId="0" borderId="30" xfId="2" applyNumberFormat="1" applyBorder="1" applyAlignment="1">
      <alignment horizontal="center"/>
    </xf>
    <xf numFmtId="165" fontId="8" fillId="0" borderId="17" xfId="2" applyNumberFormat="1" applyFont="1" applyBorder="1" applyAlignment="1">
      <alignment wrapText="1"/>
    </xf>
    <xf numFmtId="167" fontId="8" fillId="0" borderId="18" xfId="2" applyNumberFormat="1" applyFont="1" applyBorder="1" applyAlignment="1">
      <alignment horizontal="center"/>
    </xf>
    <xf numFmtId="167" fontId="8" fillId="0" borderId="20" xfId="2" applyNumberFormat="1" applyFont="1" applyBorder="1" applyAlignment="1">
      <alignment horizontal="center"/>
    </xf>
    <xf numFmtId="165" fontId="10" fillId="0" borderId="29" xfId="2" applyNumberFormat="1" applyFont="1" applyBorder="1" applyAlignment="1">
      <alignment wrapText="1"/>
    </xf>
    <xf numFmtId="3" fontId="10" fillId="0" borderId="26" xfId="2" applyNumberFormat="1" applyFont="1" applyBorder="1" applyAlignment="1">
      <alignment horizontal="center"/>
    </xf>
    <xf numFmtId="167" fontId="10" fillId="0" borderId="26" xfId="2" applyNumberFormat="1" applyFont="1" applyBorder="1" applyAlignment="1">
      <alignment horizontal="center"/>
    </xf>
    <xf numFmtId="3" fontId="10" fillId="0" borderId="28" xfId="2" applyNumberFormat="1" applyFont="1" applyBorder="1" applyAlignment="1">
      <alignment horizontal="center"/>
    </xf>
    <xf numFmtId="165" fontId="8" fillId="0" borderId="31" xfId="2" applyNumberFormat="1" applyBorder="1" applyAlignment="1">
      <alignment wrapText="1"/>
    </xf>
    <xf numFmtId="3" fontId="8" fillId="0" borderId="32" xfId="2" applyNumberFormat="1" applyBorder="1" applyAlignment="1">
      <alignment horizontal="center"/>
    </xf>
    <xf numFmtId="3" fontId="8" fillId="0" borderId="27" xfId="2" applyNumberFormat="1" applyFont="1" applyBorder="1" applyAlignment="1">
      <alignment horizontal="center"/>
    </xf>
    <xf numFmtId="167" fontId="10" fillId="0" borderId="33" xfId="2" applyNumberFormat="1" applyFont="1" applyBorder="1" applyAlignment="1">
      <alignment horizontal="center"/>
    </xf>
    <xf numFmtId="3" fontId="10" fillId="0" borderId="23" xfId="2" applyNumberFormat="1" applyFont="1" applyBorder="1" applyAlignment="1">
      <alignment horizontal="center"/>
    </xf>
    <xf numFmtId="167" fontId="10" fillId="0" borderId="23" xfId="2" applyNumberFormat="1" applyFont="1" applyBorder="1" applyAlignment="1">
      <alignment horizontal="center"/>
    </xf>
    <xf numFmtId="165" fontId="8" fillId="0" borderId="0" xfId="2" applyNumberFormat="1" applyAlignment="1">
      <alignment wrapText="1"/>
    </xf>
    <xf numFmtId="167" fontId="10" fillId="0" borderId="0" xfId="2" applyNumberFormat="1" applyFont="1" applyAlignment="1">
      <alignment horizontal="center"/>
    </xf>
    <xf numFmtId="3" fontId="5" fillId="0" borderId="1" xfId="0" applyNumberFormat="1" applyFont="1" applyBorder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0" fillId="0" borderId="0" xfId="0" applyNumberFormat="1" applyAlignment="1"/>
    <xf numFmtId="3" fontId="5" fillId="0" borderId="0" xfId="0" applyNumberFormat="1" applyFont="1" applyFill="1" applyAlignment="1">
      <alignment horizontal="right" vertical="center"/>
    </xf>
    <xf numFmtId="3" fontId="15" fillId="0" borderId="0" xfId="0" applyNumberFormat="1" applyFont="1" applyFill="1" applyAlignment="1">
      <alignment horizontal="right" vertical="center"/>
    </xf>
    <xf numFmtId="3" fontId="4" fillId="0" borderId="0" xfId="0" applyNumberFormat="1" applyFont="1" applyFill="1" applyAlignment="1">
      <alignment horizontal="right" vertical="center"/>
    </xf>
    <xf numFmtId="0" fontId="13" fillId="0" borderId="0" xfId="4"/>
    <xf numFmtId="0" fontId="16" fillId="0" borderId="0" xfId="6"/>
    <xf numFmtId="0" fontId="8" fillId="0" borderId="0" xfId="7"/>
    <xf numFmtId="0" fontId="8" fillId="0" borderId="0" xfId="4" applyFont="1"/>
    <xf numFmtId="0" fontId="18" fillId="0" borderId="0" xfId="7" applyFont="1"/>
    <xf numFmtId="0" fontId="16" fillId="0" borderId="0" xfId="6" applyAlignment="1">
      <alignment vertical="top"/>
    </xf>
    <xf numFmtId="0" fontId="20" fillId="0" borderId="0" xfId="6" applyFont="1"/>
    <xf numFmtId="0" fontId="16" fillId="0" borderId="0" xfId="6" applyAlignment="1">
      <alignment vertical="top" wrapText="1"/>
    </xf>
    <xf numFmtId="0" fontId="19" fillId="0" borderId="0" xfId="6" applyFont="1" applyAlignment="1">
      <alignment vertical="top" wrapText="1"/>
    </xf>
    <xf numFmtId="0" fontId="19" fillId="0" borderId="0" xfId="6" applyFont="1"/>
    <xf numFmtId="0" fontId="22" fillId="0" borderId="27" xfId="6" applyFont="1" applyBorder="1" applyAlignment="1">
      <alignment horizontal="center" vertical="top"/>
    </xf>
    <xf numFmtId="0" fontId="22" fillId="0" borderId="27" xfId="6" applyFont="1" applyBorder="1" applyAlignment="1">
      <alignment horizontal="center"/>
    </xf>
    <xf numFmtId="0" fontId="22" fillId="0" borderId="0" xfId="6" applyFont="1" applyAlignment="1">
      <alignment horizontal="center"/>
    </xf>
    <xf numFmtId="0" fontId="22" fillId="0" borderId="0" xfId="6" applyFont="1" applyAlignment="1">
      <alignment horizontal="center" vertical="top"/>
    </xf>
    <xf numFmtId="0" fontId="22" fillId="0" borderId="0" xfId="6" applyFont="1"/>
    <xf numFmtId="0" fontId="22" fillId="0" borderId="27" xfId="6" applyFont="1" applyBorder="1"/>
    <xf numFmtId="0" fontId="16" fillId="0" borderId="27" xfId="6" applyBorder="1"/>
    <xf numFmtId="0" fontId="16" fillId="0" borderId="34" xfId="6" applyBorder="1"/>
    <xf numFmtId="0" fontId="16" fillId="0" borderId="27" xfId="6" applyBorder="1" applyAlignment="1">
      <alignment horizontal="center"/>
    </xf>
    <xf numFmtId="0" fontId="25" fillId="0" borderId="0" xfId="4" applyFont="1"/>
    <xf numFmtId="165" fontId="10" fillId="2" borderId="5" xfId="2" applyNumberFormat="1" applyFont="1" applyFill="1" applyBorder="1" applyAlignment="1">
      <alignment horizontal="center"/>
    </xf>
    <xf numFmtId="165" fontId="10" fillId="2" borderId="7" xfId="2" applyNumberFormat="1" applyFont="1" applyFill="1" applyBorder="1" applyAlignment="1">
      <alignment horizontal="center"/>
    </xf>
    <xf numFmtId="3" fontId="30" fillId="0" borderId="0" xfId="0" applyNumberFormat="1" applyFont="1" applyAlignment="1">
      <alignment horizontal="right" vertical="center"/>
    </xf>
    <xf numFmtId="3" fontId="31" fillId="0" borderId="0" xfId="0" applyNumberFormat="1" applyFont="1" applyAlignment="1">
      <alignment horizontal="right" vertical="center"/>
    </xf>
    <xf numFmtId="3" fontId="30" fillId="0" borderId="0" xfId="0" applyNumberFormat="1" applyFont="1" applyFill="1" applyAlignment="1">
      <alignment horizontal="right" vertical="center"/>
    </xf>
    <xf numFmtId="3" fontId="31" fillId="0" borderId="2" xfId="0" applyNumberFormat="1" applyFont="1" applyBorder="1" applyAlignment="1">
      <alignment horizontal="right" vertical="center"/>
    </xf>
    <xf numFmtId="3" fontId="32" fillId="0" borderId="0" xfId="0" applyNumberFormat="1" applyFont="1" applyFill="1" applyAlignment="1">
      <alignment horizontal="right" vertical="center"/>
    </xf>
    <xf numFmtId="3" fontId="33" fillId="0" borderId="0" xfId="0" applyNumberFormat="1" applyFont="1" applyAlignment="1">
      <alignment horizontal="right" vertical="center"/>
    </xf>
    <xf numFmtId="0" fontId="36" fillId="0" borderId="0" xfId="0" applyFont="1" applyAlignment="1">
      <alignment horizontal="left" vertical="center" readingOrder="1"/>
    </xf>
    <xf numFmtId="0" fontId="37" fillId="0" borderId="43" xfId="0" applyFont="1" applyBorder="1" applyAlignment="1">
      <alignment horizontal="left" vertical="center" readingOrder="1"/>
    </xf>
    <xf numFmtId="0" fontId="34" fillId="0" borderId="43" xfId="0" applyFont="1" applyBorder="1" applyAlignment="1">
      <alignment horizontal="left" vertical="center" readingOrder="1"/>
    </xf>
    <xf numFmtId="0" fontId="38" fillId="0" borderId="44" xfId="0" applyFont="1" applyBorder="1" applyAlignment="1">
      <alignment horizontal="left" vertical="center" readingOrder="1"/>
    </xf>
    <xf numFmtId="3" fontId="30" fillId="3" borderId="0" xfId="0" applyNumberFormat="1" applyFont="1" applyFill="1" applyAlignment="1">
      <alignment horizontal="right" vertical="center"/>
    </xf>
    <xf numFmtId="3" fontId="0" fillId="3" borderId="0" xfId="0" applyNumberFormat="1" applyFill="1" applyAlignment="1"/>
    <xf numFmtId="0" fontId="35" fillId="0" borderId="0" xfId="0" applyFont="1"/>
    <xf numFmtId="0" fontId="36" fillId="0" borderId="0" xfId="0" applyFont="1" applyAlignment="1">
      <alignment horizontal="right" vertical="center" readingOrder="1"/>
    </xf>
    <xf numFmtId="0" fontId="37" fillId="0" borderId="42" xfId="0" applyFont="1" applyBorder="1" applyAlignment="1">
      <alignment readingOrder="1"/>
    </xf>
    <xf numFmtId="0" fontId="37" fillId="0" borderId="42" xfId="0" applyFont="1" applyBorder="1" applyAlignment="1">
      <alignment horizontal="right" readingOrder="1"/>
    </xf>
    <xf numFmtId="169" fontId="38" fillId="0" borderId="0" xfId="0" applyNumberFormat="1" applyFont="1" applyAlignment="1">
      <alignment vertical="center" readingOrder="1"/>
    </xf>
    <xf numFmtId="0" fontId="37" fillId="0" borderId="43" xfId="0" applyFont="1" applyBorder="1" applyAlignment="1">
      <alignment readingOrder="1"/>
    </xf>
    <xf numFmtId="0" fontId="37" fillId="0" borderId="43" xfId="0" applyFont="1" applyBorder="1" applyAlignment="1">
      <alignment horizontal="right" readingOrder="1"/>
    </xf>
    <xf numFmtId="0" fontId="37" fillId="0" borderId="0" xfId="0" applyFont="1" applyAlignment="1">
      <alignment readingOrder="1"/>
    </xf>
    <xf numFmtId="0" fontId="37" fillId="0" borderId="0" xfId="0" applyFont="1" applyAlignment="1">
      <alignment horizontal="right" readingOrder="1"/>
    </xf>
    <xf numFmtId="169" fontId="34" fillId="0" borderId="43" xfId="0" applyNumberFormat="1" applyFont="1" applyBorder="1" applyAlignment="1">
      <alignment vertical="center" readingOrder="1"/>
    </xf>
    <xf numFmtId="169" fontId="36" fillId="0" borderId="0" xfId="0" applyNumberFormat="1" applyFont="1" applyAlignment="1">
      <alignment vertical="center" readingOrder="1"/>
    </xf>
    <xf numFmtId="169" fontId="37" fillId="0" borderId="43" xfId="0" applyNumberFormat="1" applyFont="1" applyBorder="1" applyAlignment="1">
      <alignment vertical="center" readingOrder="1"/>
    </xf>
    <xf numFmtId="169" fontId="38" fillId="0" borderId="44" xfId="0" applyNumberFormat="1" applyFont="1" applyBorder="1" applyAlignment="1">
      <alignment vertical="center" readingOrder="1"/>
    </xf>
    <xf numFmtId="0" fontId="38" fillId="0" borderId="0" xfId="0" applyFont="1" applyAlignment="1">
      <alignment vertical="center" readingOrder="1"/>
    </xf>
    <xf numFmtId="0" fontId="40" fillId="0" borderId="0" xfId="0" applyFont="1" applyAlignment="1"/>
    <xf numFmtId="0" fontId="30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69" fontId="38" fillId="0" borderId="44" xfId="0" applyNumberFormat="1" applyFont="1" applyBorder="1" applyAlignment="1">
      <alignment vertical="center" readingOrder="1"/>
    </xf>
    <xf numFmtId="0" fontId="38" fillId="0" borderId="0" xfId="0" applyFont="1" applyAlignment="1">
      <alignment vertical="center" readingOrder="1"/>
    </xf>
    <xf numFmtId="169" fontId="37" fillId="0" borderId="43" xfId="0" applyNumberFormat="1" applyFont="1" applyBorder="1" applyAlignment="1">
      <alignment vertical="center" readingOrder="1"/>
    </xf>
    <xf numFmtId="169" fontId="34" fillId="0" borderId="43" xfId="0" applyNumberFormat="1" applyFont="1" applyBorder="1" applyAlignment="1">
      <alignment vertical="center" readingOrder="1"/>
    </xf>
    <xf numFmtId="169" fontId="36" fillId="0" borderId="0" xfId="0" applyNumberFormat="1" applyFont="1" applyAlignment="1">
      <alignment vertical="center" readingOrder="1"/>
    </xf>
    <xf numFmtId="0" fontId="36" fillId="0" borderId="0" xfId="0" applyFont="1" applyAlignment="1">
      <alignment horizontal="right" vertical="center" readingOrder="1"/>
    </xf>
    <xf numFmtId="0" fontId="37" fillId="0" borderId="42" xfId="0" applyFont="1" applyBorder="1" applyAlignment="1">
      <alignment readingOrder="1"/>
    </xf>
    <xf numFmtId="0" fontId="37" fillId="0" borderId="42" xfId="0" applyFont="1" applyBorder="1" applyAlignment="1">
      <alignment horizontal="right" readingOrder="1"/>
    </xf>
    <xf numFmtId="169" fontId="38" fillId="0" borderId="0" xfId="0" applyNumberFormat="1" applyFont="1" applyAlignment="1">
      <alignment vertical="center" readingOrder="1"/>
    </xf>
    <xf numFmtId="0" fontId="37" fillId="0" borderId="43" xfId="0" applyFont="1" applyBorder="1" applyAlignment="1">
      <alignment readingOrder="1"/>
    </xf>
    <xf numFmtId="0" fontId="37" fillId="0" borderId="43" xfId="0" applyFont="1" applyBorder="1" applyAlignment="1">
      <alignment horizontal="right" readingOrder="1"/>
    </xf>
    <xf numFmtId="0" fontId="37" fillId="0" borderId="0" xfId="0" applyFont="1" applyAlignment="1">
      <alignment readingOrder="1"/>
    </xf>
    <xf numFmtId="0" fontId="37" fillId="0" borderId="0" xfId="0" applyFont="1" applyAlignment="1">
      <alignment horizontal="right" readingOrder="1"/>
    </xf>
    <xf numFmtId="0" fontId="35" fillId="0" borderId="0" xfId="0" applyFont="1" applyAlignment="1"/>
    <xf numFmtId="4" fontId="35" fillId="0" borderId="0" xfId="0" applyNumberFormat="1" applyFont="1" applyAlignment="1"/>
    <xf numFmtId="0" fontId="36" fillId="4" borderId="0" xfId="0" applyFont="1" applyFill="1" applyAlignment="1">
      <alignment horizontal="left" vertical="center" readingOrder="1"/>
    </xf>
    <xf numFmtId="169" fontId="36" fillId="4" borderId="0" xfId="0" applyNumberFormat="1" applyFont="1" applyFill="1" applyAlignment="1">
      <alignment vertical="center" readingOrder="1"/>
    </xf>
    <xf numFmtId="0" fontId="37" fillId="4" borderId="43" xfId="0" applyFont="1" applyFill="1" applyBorder="1" applyAlignment="1">
      <alignment horizontal="left" vertical="center" readingOrder="1"/>
    </xf>
    <xf numFmtId="169" fontId="37" fillId="4" borderId="43" xfId="0" applyNumberFormat="1" applyFont="1" applyFill="1" applyBorder="1" applyAlignment="1">
      <alignment vertical="center" readingOrder="1"/>
    </xf>
    <xf numFmtId="0" fontId="34" fillId="4" borderId="43" xfId="0" applyFont="1" applyFill="1" applyBorder="1" applyAlignment="1">
      <alignment horizontal="left" vertical="center" readingOrder="1"/>
    </xf>
    <xf numFmtId="169" fontId="34" fillId="4" borderId="43" xfId="0" applyNumberFormat="1" applyFont="1" applyFill="1" applyBorder="1" applyAlignment="1">
      <alignment vertical="center" readingOrder="1"/>
    </xf>
    <xf numFmtId="0" fontId="38" fillId="4" borderId="44" xfId="0" applyFont="1" applyFill="1" applyBorder="1" applyAlignment="1">
      <alignment horizontal="left" vertical="center" readingOrder="1"/>
    </xf>
    <xf numFmtId="169" fontId="38" fillId="4" borderId="44" xfId="0" applyNumberFormat="1" applyFont="1" applyFill="1" applyBorder="1" applyAlignment="1">
      <alignment vertical="center" readingOrder="1"/>
    </xf>
    <xf numFmtId="170" fontId="0" fillId="0" borderId="0" xfId="8" applyNumberFormat="1" applyFont="1" applyAlignment="1"/>
    <xf numFmtId="0" fontId="16" fillId="0" borderId="0" xfId="6"/>
    <xf numFmtId="0" fontId="17" fillId="0" borderId="0" xfId="6" applyFont="1"/>
    <xf numFmtId="0" fontId="21" fillId="0" borderId="0" xfId="6" applyFont="1"/>
    <xf numFmtId="0" fontId="16" fillId="0" borderId="0" xfId="6" applyAlignment="1">
      <alignment vertical="top" wrapText="1"/>
    </xf>
    <xf numFmtId="0" fontId="24" fillId="0" borderId="34" xfId="6" applyFont="1" applyBorder="1"/>
    <xf numFmtId="0" fontId="27" fillId="0" borderId="0" xfId="6" applyFont="1" applyAlignment="1">
      <alignment horizontal="left" wrapText="1"/>
    </xf>
    <xf numFmtId="0" fontId="19" fillId="0" borderId="0" xfId="6" applyFont="1" applyAlignment="1">
      <alignment horizontal="left" wrapText="1"/>
    </xf>
    <xf numFmtId="0" fontId="29" fillId="0" borderId="0" xfId="6" applyFont="1" applyAlignment="1">
      <alignment horizontal="left"/>
    </xf>
    <xf numFmtId="0" fontId="23" fillId="0" borderId="35" xfId="6" applyFont="1" applyBorder="1" applyAlignment="1">
      <alignment vertical="top" wrapText="1"/>
    </xf>
    <xf numFmtId="0" fontId="23" fillId="0" borderId="34" xfId="6" applyFont="1" applyBorder="1" applyAlignment="1">
      <alignment vertical="top" wrapText="1"/>
    </xf>
    <xf numFmtId="0" fontId="23" fillId="0" borderId="36" xfId="6" applyFont="1" applyBorder="1" applyAlignment="1">
      <alignment vertical="top" wrapText="1"/>
    </xf>
    <xf numFmtId="0" fontId="23" fillId="0" borderId="37" xfId="6" applyFont="1" applyBorder="1" applyAlignment="1">
      <alignment vertical="top" wrapText="1"/>
    </xf>
    <xf numFmtId="0" fontId="23" fillId="0" borderId="0" xfId="6" applyFont="1" applyAlignment="1">
      <alignment vertical="top" wrapText="1"/>
    </xf>
    <xf numFmtId="0" fontId="23" fillId="0" borderId="38" xfId="6" applyFont="1" applyBorder="1" applyAlignment="1">
      <alignment vertical="top" wrapText="1"/>
    </xf>
    <xf numFmtId="0" fontId="16" fillId="0" borderId="37" xfId="6" applyBorder="1"/>
    <xf numFmtId="0" fontId="16" fillId="0" borderId="38" xfId="6" applyBorder="1"/>
    <xf numFmtId="0" fontId="16" fillId="0" borderId="39" xfId="6" applyBorder="1"/>
    <xf numFmtId="0" fontId="16" fillId="0" borderId="40" xfId="6" applyBorder="1"/>
    <xf numFmtId="0" fontId="16" fillId="0" borderId="41" xfId="6" applyBorder="1"/>
    <xf numFmtId="165" fontId="10" fillId="2" borderId="4" xfId="2" applyNumberFormat="1" applyFont="1" applyFill="1" applyBorder="1" applyAlignment="1">
      <alignment horizontal="center" wrapText="1"/>
    </xf>
    <xf numFmtId="165" fontId="10" fillId="2" borderId="10" xfId="2" applyNumberFormat="1" applyFont="1" applyFill="1" applyBorder="1" applyAlignment="1">
      <alignment horizontal="center" wrapText="1"/>
    </xf>
    <xf numFmtId="165" fontId="10" fillId="2" borderId="5" xfId="2" applyNumberFormat="1" applyFont="1" applyFill="1" applyBorder="1" applyAlignment="1">
      <alignment horizontal="center"/>
    </xf>
    <xf numFmtId="165" fontId="10" fillId="2" borderId="6" xfId="2" applyNumberFormat="1" applyFont="1" applyFill="1" applyBorder="1" applyAlignment="1">
      <alignment horizontal="center"/>
    </xf>
    <xf numFmtId="165" fontId="10" fillId="2" borderId="7" xfId="2" applyNumberFormat="1" applyFont="1" applyFill="1" applyBorder="1" applyAlignment="1">
      <alignment horizontal="center"/>
    </xf>
    <xf numFmtId="165" fontId="10" fillId="2" borderId="8" xfId="2" applyNumberFormat="1" applyFont="1" applyFill="1" applyBorder="1" applyAlignment="1">
      <alignment horizontal="center" vertical="center"/>
    </xf>
    <xf numFmtId="165" fontId="10" fillId="2" borderId="12" xfId="2" applyNumberFormat="1" applyFont="1" applyFill="1" applyBorder="1" applyAlignment="1">
      <alignment horizontal="center" vertical="center"/>
    </xf>
    <xf numFmtId="0" fontId="34" fillId="0" borderId="0" xfId="0" applyFont="1" applyAlignment="1">
      <alignment vertical="center" readingOrder="1"/>
    </xf>
    <xf numFmtId="0" fontId="35" fillId="0" borderId="0" xfId="0" applyFont="1"/>
    <xf numFmtId="168" fontId="36" fillId="0" borderId="0" xfId="0" applyNumberFormat="1" applyFont="1" applyAlignment="1">
      <alignment horizontal="right" vertical="center" readingOrder="1"/>
    </xf>
    <xf numFmtId="0" fontId="37" fillId="0" borderId="0" xfId="0" applyFont="1" applyAlignment="1">
      <alignment vertical="center" readingOrder="1"/>
    </xf>
    <xf numFmtId="0" fontId="36" fillId="0" borderId="0" xfId="0" applyFont="1" applyAlignment="1">
      <alignment vertical="center" readingOrder="1"/>
    </xf>
    <xf numFmtId="0" fontId="36" fillId="0" borderId="0" xfId="0" applyFont="1" applyAlignment="1">
      <alignment horizontal="right" vertical="center" readingOrder="1"/>
    </xf>
    <xf numFmtId="0" fontId="37" fillId="0" borderId="42" xfId="0" applyFont="1" applyBorder="1" applyAlignment="1">
      <alignment readingOrder="1"/>
    </xf>
    <xf numFmtId="0" fontId="35" fillId="0" borderId="42" xfId="0" applyFont="1" applyBorder="1" applyAlignment="1">
      <alignment vertical="top"/>
    </xf>
    <xf numFmtId="0" fontId="37" fillId="0" borderId="42" xfId="0" applyFont="1" applyBorder="1" applyAlignment="1">
      <alignment horizontal="right" readingOrder="1"/>
    </xf>
    <xf numFmtId="0" fontId="39" fillId="0" borderId="0" xfId="0" applyFont="1" applyAlignment="1">
      <alignment vertical="center" readingOrder="1"/>
    </xf>
    <xf numFmtId="169" fontId="38" fillId="0" borderId="0" xfId="0" applyNumberFormat="1" applyFont="1" applyAlignment="1">
      <alignment vertical="center" readingOrder="1"/>
    </xf>
    <xf numFmtId="0" fontId="37" fillId="0" borderId="43" xfId="0" applyFont="1" applyBorder="1" applyAlignment="1">
      <alignment readingOrder="1"/>
    </xf>
    <xf numFmtId="0" fontId="35" fillId="0" borderId="43" xfId="0" applyFont="1" applyBorder="1" applyAlignment="1">
      <alignment vertical="top"/>
    </xf>
    <xf numFmtId="0" fontId="37" fillId="0" borderId="43" xfId="0" applyFont="1" applyBorder="1" applyAlignment="1">
      <alignment horizontal="right" readingOrder="1"/>
    </xf>
    <xf numFmtId="0" fontId="37" fillId="0" borderId="0" xfId="0" applyFont="1" applyAlignment="1">
      <alignment readingOrder="1"/>
    </xf>
    <xf numFmtId="0" fontId="37" fillId="0" borderId="0" xfId="0" applyFont="1" applyAlignment="1">
      <alignment horizontal="right" readingOrder="1"/>
    </xf>
    <xf numFmtId="0" fontId="34" fillId="0" borderId="43" xfId="0" applyFont="1" applyBorder="1" applyAlignment="1">
      <alignment vertical="top" readingOrder="1"/>
    </xf>
    <xf numFmtId="169" fontId="34" fillId="0" borderId="43" xfId="0" applyNumberFormat="1" applyFont="1" applyBorder="1" applyAlignment="1">
      <alignment vertical="center" readingOrder="1"/>
    </xf>
    <xf numFmtId="169" fontId="36" fillId="0" borderId="0" xfId="0" applyNumberFormat="1" applyFont="1" applyAlignment="1">
      <alignment vertical="center" readingOrder="1"/>
    </xf>
    <xf numFmtId="0" fontId="37" fillId="0" borderId="43" xfId="0" applyFont="1" applyBorder="1" applyAlignment="1">
      <alignment vertical="top" readingOrder="1"/>
    </xf>
    <xf numFmtId="169" fontId="37" fillId="0" borderId="43" xfId="0" applyNumberFormat="1" applyFont="1" applyBorder="1" applyAlignment="1">
      <alignment vertical="center" readingOrder="1"/>
    </xf>
    <xf numFmtId="0" fontId="38" fillId="0" borderId="44" xfId="0" applyFont="1" applyBorder="1" applyAlignment="1">
      <alignment vertical="top" readingOrder="1"/>
    </xf>
    <xf numFmtId="0" fontId="35" fillId="0" borderId="44" xfId="0" applyFont="1" applyBorder="1" applyAlignment="1">
      <alignment vertical="top"/>
    </xf>
    <xf numFmtId="169" fontId="38" fillId="0" borderId="44" xfId="0" applyNumberFormat="1" applyFont="1" applyBorder="1" applyAlignment="1">
      <alignment vertical="center" readingOrder="1"/>
    </xf>
    <xf numFmtId="0" fontId="38" fillId="0" borderId="0" xfId="0" applyFont="1" applyAlignment="1">
      <alignment vertical="center" readingOrder="1"/>
    </xf>
    <xf numFmtId="0" fontId="35" fillId="0" borderId="0" xfId="0" applyFont="1" applyAlignment="1"/>
    <xf numFmtId="0" fontId="34" fillId="4" borderId="43" xfId="0" applyFont="1" applyFill="1" applyBorder="1" applyAlignment="1">
      <alignment vertical="top" readingOrder="1"/>
    </xf>
    <xf numFmtId="0" fontId="35" fillId="4" borderId="43" xfId="0" applyFont="1" applyFill="1" applyBorder="1" applyAlignment="1">
      <alignment vertical="top"/>
    </xf>
    <xf numFmtId="169" fontId="34" fillId="4" borderId="43" xfId="0" applyNumberFormat="1" applyFont="1" applyFill="1" applyBorder="1" applyAlignment="1">
      <alignment vertical="center" readingOrder="1"/>
    </xf>
    <xf numFmtId="0" fontId="36" fillId="4" borderId="0" xfId="0" applyFont="1" applyFill="1" applyAlignment="1">
      <alignment vertical="center" readingOrder="1"/>
    </xf>
    <xf numFmtId="0" fontId="35" fillId="4" borderId="0" xfId="0" applyFont="1" applyFill="1" applyAlignment="1"/>
    <xf numFmtId="169" fontId="36" fillId="4" borderId="0" xfId="0" applyNumberFormat="1" applyFont="1" applyFill="1" applyAlignment="1">
      <alignment vertical="center" readingOrder="1"/>
    </xf>
    <xf numFmtId="0" fontId="37" fillId="4" borderId="43" xfId="0" applyFont="1" applyFill="1" applyBorder="1" applyAlignment="1">
      <alignment vertical="top" readingOrder="1"/>
    </xf>
    <xf numFmtId="169" fontId="37" fillId="4" borderId="43" xfId="0" applyNumberFormat="1" applyFont="1" applyFill="1" applyBorder="1" applyAlignment="1">
      <alignment vertical="center" readingOrder="1"/>
    </xf>
    <xf numFmtId="0" fontId="38" fillId="4" borderId="44" xfId="0" applyFont="1" applyFill="1" applyBorder="1" applyAlignment="1">
      <alignment vertical="top" readingOrder="1"/>
    </xf>
    <xf numFmtId="0" fontId="35" fillId="4" borderId="44" xfId="0" applyFont="1" applyFill="1" applyBorder="1" applyAlignment="1">
      <alignment vertical="top"/>
    </xf>
    <xf numFmtId="169" fontId="38" fillId="4" borderId="44" xfId="0" applyNumberFormat="1" applyFont="1" applyFill="1" applyBorder="1" applyAlignment="1">
      <alignment vertical="center" readingOrder="1"/>
    </xf>
    <xf numFmtId="0" fontId="0" fillId="0" borderId="0" xfId="0" applyFill="1" applyAlignment="1"/>
    <xf numFmtId="3" fontId="5" fillId="0" borderId="0" xfId="0" applyNumberFormat="1" applyFont="1" applyFill="1" applyBorder="1" applyAlignment="1">
      <alignment horizontal="right" vertical="center"/>
    </xf>
    <xf numFmtId="170" fontId="0" fillId="0" borderId="0" xfId="8" applyNumberFormat="1" applyFont="1" applyFill="1" applyBorder="1" applyAlignment="1"/>
    <xf numFmtId="0" fontId="0" fillId="0" borderId="0" xfId="0" applyFill="1" applyBorder="1" applyAlignment="1"/>
    <xf numFmtId="3" fontId="30" fillId="0" borderId="0" xfId="0" applyNumberFormat="1" applyFont="1" applyFill="1" applyBorder="1" applyAlignment="1">
      <alignment horizontal="right" vertical="center"/>
    </xf>
    <xf numFmtId="3" fontId="0" fillId="0" borderId="0" xfId="0" applyNumberFormat="1" applyFill="1" applyBorder="1" applyAlignment="1"/>
    <xf numFmtId="3" fontId="4" fillId="0" borderId="0" xfId="0" applyNumberFormat="1" applyFont="1" applyFill="1" applyBorder="1" applyAlignment="1">
      <alignment horizontal="right" vertical="center"/>
    </xf>
    <xf numFmtId="3" fontId="0" fillId="0" borderId="0" xfId="0" applyNumberFormat="1" applyFill="1" applyBorder="1" applyAlignment="1">
      <alignment horizontal="right"/>
    </xf>
    <xf numFmtId="170" fontId="0" fillId="0" borderId="0" xfId="0" applyNumberFormat="1" applyFill="1" applyBorder="1" applyAlignment="1"/>
    <xf numFmtId="3" fontId="31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left" vertical="center"/>
    </xf>
  </cellXfs>
  <cellStyles count="9">
    <cellStyle name="Čiarka" xfId="8" builtinId="3"/>
    <cellStyle name="čiarky_vykazy 30062006 sumarne po korekcii IAS" xfId="2" xr:uid="{08D19424-C29C-43F3-B83D-DB7A2D3F03BA}"/>
    <cellStyle name="Normal 2" xfId="5" xr:uid="{34EB76A4-A816-4B36-B04A-038DD33E9D37}"/>
    <cellStyle name="Normálna" xfId="0" builtinId="0"/>
    <cellStyle name="normálne_OP_AWM_31122009" xfId="3" xr:uid="{4DAA43FA-994C-4B7E-B0A1-BE1D849FFC32}"/>
    <cellStyle name="normálne_vykazy 30062006 sumarne po korekcii IAS" xfId="1" xr:uid="{64094AC2-ED92-426D-A736-A2FC7AAEF2FC}"/>
    <cellStyle name="normálne_vykazy AWM 30062010_FINAL" xfId="4" xr:uid="{5925E505-6A7B-481D-8B8B-655000EBA0CB}"/>
    <cellStyle name="normální_List1" xfId="6" xr:uid="{09DC6463-5E7E-4263-8E5D-5D45E8A0E69C}"/>
    <cellStyle name="Standard_Súvaha prvá strana" xfId="7" xr:uid="{A7F1BC13-A3BE-4D67-8608-C93F03C8CE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142875</xdr:colOff>
      <xdr:row>13</xdr:row>
      <xdr:rowOff>47625</xdr:rowOff>
    </xdr:from>
    <xdr:to>
      <xdr:col>14</xdr:col>
      <xdr:colOff>171450</xdr:colOff>
      <xdr:row>21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53104D-630A-4BF7-A817-D811DD0A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514600"/>
          <a:ext cx="220027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321B9-D164-4648-90E1-93B62E611FEB}">
  <sheetPr>
    <tabColor indexed="44"/>
    <pageSetUpPr fitToPage="1"/>
  </sheetPr>
  <dimension ref="A1:AI60"/>
  <sheetViews>
    <sheetView showGridLines="0" topLeftCell="A16" zoomScale="86" zoomScaleNormal="86" workbookViewId="0">
      <selection activeCell="AN8" sqref="AN8"/>
    </sheetView>
  </sheetViews>
  <sheetFormatPr defaultColWidth="9.140625" defaultRowHeight="12.75"/>
  <cols>
    <col min="1" max="38" width="2.7109375" style="77" customWidth="1"/>
    <col min="39" max="16384" width="9.140625" style="77"/>
  </cols>
  <sheetData>
    <row r="1" spans="1:35">
      <c r="A1" s="155"/>
      <c r="B1" s="155"/>
      <c r="C1" s="155"/>
      <c r="D1" s="155"/>
      <c r="E1" s="155"/>
    </row>
    <row r="2" spans="1:35">
      <c r="A2" s="155"/>
      <c r="B2" s="155"/>
      <c r="C2" s="155"/>
      <c r="D2" s="155"/>
      <c r="E2" s="155"/>
      <c r="F2" s="78"/>
      <c r="G2" s="78"/>
      <c r="H2" s="78"/>
      <c r="I2" s="78"/>
      <c r="J2" s="78"/>
      <c r="K2" s="78"/>
      <c r="L2" s="78"/>
      <c r="M2" s="78"/>
      <c r="S2" s="78"/>
      <c r="T2" s="78"/>
      <c r="U2" s="78"/>
      <c r="V2" s="79" t="s">
        <v>140</v>
      </c>
      <c r="W2" s="79"/>
      <c r="X2" s="80"/>
      <c r="Y2" s="79"/>
      <c r="Z2" s="79"/>
      <c r="AA2" s="79"/>
      <c r="AB2" s="79"/>
      <c r="AC2" s="79"/>
      <c r="AD2" s="79"/>
      <c r="AE2" s="79"/>
      <c r="AF2" s="79"/>
      <c r="AG2" s="78"/>
      <c r="AH2" s="78"/>
    </row>
    <row r="3" spans="1:35" ht="15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S3" s="78"/>
      <c r="T3" s="78"/>
      <c r="AG3" s="79"/>
      <c r="AH3" s="79"/>
      <c r="AI3" s="81"/>
    </row>
    <row r="4" spans="1:35" ht="15" customHeight="1">
      <c r="B4" s="159" t="s">
        <v>182</v>
      </c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</row>
    <row r="5" spans="1:35" ht="12.75" customHeight="1">
      <c r="A5" s="7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78"/>
      <c r="AH5" s="78"/>
    </row>
    <row r="6" spans="1:35" ht="12.75" customHeight="1">
      <c r="A6" s="78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78"/>
      <c r="AH6" s="78"/>
    </row>
    <row r="7" spans="1:35" ht="23.25" customHeight="1">
      <c r="A7" s="78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78"/>
      <c r="AH7" s="78"/>
    </row>
    <row r="8" spans="1:35" ht="15">
      <c r="A8" s="78"/>
      <c r="B8" s="161" t="s">
        <v>189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78"/>
      <c r="AH8" s="78"/>
    </row>
    <row r="9" spans="1:35" ht="15.75">
      <c r="A9" s="78"/>
      <c r="B9" s="84"/>
      <c r="C9" s="84"/>
      <c r="D9" s="84"/>
      <c r="E9" s="84"/>
      <c r="F9" s="84"/>
      <c r="G9" s="84"/>
      <c r="H9" s="84"/>
      <c r="I9" s="84"/>
      <c r="J9" s="84"/>
      <c r="K9" s="85"/>
      <c r="L9" s="85"/>
      <c r="M9" s="85"/>
      <c r="N9" s="85"/>
      <c r="O9" s="85"/>
      <c r="P9" s="85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</row>
    <row r="10" spans="1:35">
      <c r="A10" s="78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</row>
    <row r="11" spans="1:35" ht="15.75">
      <c r="A11" s="78"/>
      <c r="B11" s="78"/>
      <c r="C11" s="78"/>
      <c r="D11" s="78"/>
      <c r="E11" s="78"/>
      <c r="F11" s="78"/>
      <c r="G11" s="78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78"/>
      <c r="AC11" s="78"/>
      <c r="AD11" s="78"/>
      <c r="AE11" s="78"/>
      <c r="AF11" s="78"/>
      <c r="AG11" s="78"/>
      <c r="AH11" s="78"/>
    </row>
    <row r="12" spans="1:35" ht="15.75">
      <c r="A12" s="78"/>
      <c r="B12" s="78"/>
      <c r="C12" s="78"/>
      <c r="D12" s="78"/>
      <c r="E12" s="78"/>
      <c r="F12" s="78"/>
      <c r="G12" s="78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156" t="s">
        <v>141</v>
      </c>
      <c r="W12" s="154"/>
      <c r="X12" s="154"/>
      <c r="Y12" s="154"/>
      <c r="Z12" s="154"/>
      <c r="AA12" s="154"/>
      <c r="AB12" s="154"/>
      <c r="AC12" s="154"/>
      <c r="AD12" s="154"/>
      <c r="AE12" s="154"/>
      <c r="AF12" s="78"/>
      <c r="AG12" s="78"/>
      <c r="AH12" s="78"/>
    </row>
    <row r="13" spans="1:35" ht="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83"/>
      <c r="N13" s="78"/>
      <c r="O13" s="78"/>
      <c r="P13" s="78"/>
      <c r="Q13" s="78"/>
      <c r="R13" s="78"/>
      <c r="S13" s="78"/>
      <c r="T13" s="78"/>
      <c r="U13" s="78"/>
      <c r="V13" s="154" t="s">
        <v>142</v>
      </c>
      <c r="W13" s="154"/>
      <c r="X13" s="154"/>
      <c r="Y13" s="154"/>
      <c r="Z13" s="154"/>
      <c r="AA13" s="154"/>
      <c r="AB13" s="154"/>
      <c r="AC13" s="154"/>
      <c r="AD13" s="154"/>
      <c r="AE13" s="154"/>
      <c r="AF13" s="78"/>
      <c r="AG13" s="78"/>
      <c r="AH13" s="78"/>
    </row>
    <row r="14" spans="1:35">
      <c r="A14" s="78"/>
      <c r="B14" s="78"/>
      <c r="C14" s="78"/>
      <c r="D14" s="78"/>
      <c r="E14" s="78"/>
      <c r="F14" s="78"/>
      <c r="G14" s="78"/>
      <c r="H14" s="78"/>
      <c r="I14" s="78"/>
      <c r="J14" s="84"/>
      <c r="K14" s="84"/>
      <c r="L14" s="84"/>
      <c r="M14" s="84"/>
      <c r="N14" s="84"/>
      <c r="O14" s="84"/>
      <c r="P14" s="84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</row>
    <row r="15" spans="1:3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 t="s">
        <v>143</v>
      </c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</row>
    <row r="16" spans="1:3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</row>
    <row r="17" spans="1:34">
      <c r="A17" s="78"/>
      <c r="B17" s="78"/>
      <c r="C17" s="78"/>
      <c r="D17" s="78"/>
      <c r="E17" s="78"/>
      <c r="F17" s="78"/>
      <c r="G17" s="78"/>
      <c r="H17" s="157"/>
      <c r="I17" s="154"/>
      <c r="J17" s="154"/>
      <c r="K17" s="154"/>
      <c r="L17" s="78"/>
      <c r="M17" s="157"/>
      <c r="N17" s="157"/>
      <c r="O17" s="157"/>
      <c r="P17" s="157"/>
      <c r="Q17" s="78"/>
      <c r="R17" s="78"/>
      <c r="S17" s="78"/>
      <c r="T17" s="82"/>
      <c r="U17" s="82"/>
      <c r="V17" s="87">
        <v>0</v>
      </c>
      <c r="W17" s="88">
        <v>1</v>
      </c>
      <c r="X17" s="89"/>
      <c r="Y17" s="87">
        <v>0</v>
      </c>
      <c r="Z17" s="87">
        <v>1</v>
      </c>
      <c r="AA17" s="90"/>
      <c r="AB17" s="87">
        <v>2</v>
      </c>
      <c r="AC17" s="88">
        <v>0</v>
      </c>
      <c r="AD17" s="88">
        <v>2</v>
      </c>
      <c r="AE17" s="88">
        <v>1</v>
      </c>
      <c r="AF17" s="78"/>
      <c r="AG17" s="78"/>
      <c r="AH17" s="78"/>
    </row>
    <row r="18" spans="1:34">
      <c r="A18" s="78"/>
      <c r="B18" s="78"/>
      <c r="C18" s="157"/>
      <c r="D18" s="157"/>
      <c r="E18" s="157"/>
      <c r="F18" s="157"/>
      <c r="G18" s="157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157"/>
      <c r="S18" s="157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</row>
    <row r="19" spans="1:34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157"/>
      <c r="M19" s="157"/>
      <c r="N19" s="157"/>
      <c r="O19" s="78"/>
      <c r="P19" s="157"/>
      <c r="Q19" s="157"/>
      <c r="R19" s="157"/>
      <c r="S19" s="157"/>
      <c r="T19" s="78"/>
      <c r="U19" s="78"/>
      <c r="V19" s="78" t="s">
        <v>144</v>
      </c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</row>
    <row r="20" spans="1:34">
      <c r="A20" s="78"/>
      <c r="B20" s="78"/>
      <c r="C20" s="78"/>
      <c r="D20" s="78"/>
      <c r="E20" s="78"/>
      <c r="F20" s="157"/>
      <c r="G20" s="157"/>
      <c r="H20" s="157"/>
      <c r="I20" s="157"/>
      <c r="J20" s="157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</row>
    <row r="21" spans="1:34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82"/>
      <c r="Q21" s="82"/>
      <c r="R21" s="82"/>
      <c r="S21" s="82"/>
      <c r="T21" s="82"/>
      <c r="U21" s="82"/>
      <c r="V21" s="87">
        <v>3</v>
      </c>
      <c r="W21" s="88">
        <v>1</v>
      </c>
      <c r="X21" s="89"/>
      <c r="Y21" s="88">
        <v>1</v>
      </c>
      <c r="Z21" s="88">
        <v>2</v>
      </c>
      <c r="AA21" s="89"/>
      <c r="AB21" s="88">
        <v>2</v>
      </c>
      <c r="AC21" s="88">
        <v>0</v>
      </c>
      <c r="AD21" s="88">
        <v>2</v>
      </c>
      <c r="AE21" s="88">
        <v>1</v>
      </c>
      <c r="AF21" s="78"/>
      <c r="AG21" s="78"/>
      <c r="AH21" s="78"/>
    </row>
    <row r="22" spans="1:34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82"/>
      <c r="T22" s="82"/>
      <c r="U22" s="82"/>
      <c r="V22" s="82"/>
      <c r="W22" s="82"/>
      <c r="X22" s="82"/>
      <c r="Y22" s="82"/>
      <c r="Z22" s="78"/>
      <c r="AA22" s="78"/>
      <c r="AB22" s="78"/>
      <c r="AC22" s="78"/>
      <c r="AD22" s="78"/>
      <c r="AE22" s="78"/>
      <c r="AF22" s="78"/>
      <c r="AG22" s="78"/>
      <c r="AH22" s="78"/>
    </row>
    <row r="23" spans="1:34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82"/>
      <c r="U23" s="82"/>
      <c r="V23" s="154" t="s">
        <v>145</v>
      </c>
      <c r="W23" s="154"/>
      <c r="X23" s="154"/>
      <c r="Y23" s="154"/>
      <c r="Z23" s="154"/>
      <c r="AA23" s="154"/>
      <c r="AB23" s="154"/>
      <c r="AC23" s="154"/>
      <c r="AD23" s="154"/>
      <c r="AE23" s="154"/>
      <c r="AF23" s="78"/>
      <c r="AG23" s="78"/>
      <c r="AH23" s="78"/>
    </row>
    <row r="24" spans="1:34">
      <c r="A24" s="78"/>
      <c r="B24" s="157"/>
      <c r="C24" s="157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154" t="s">
        <v>142</v>
      </c>
      <c r="W24" s="154"/>
      <c r="X24" s="154"/>
      <c r="Y24" s="154"/>
      <c r="Z24" s="154"/>
      <c r="AA24" s="154"/>
      <c r="AB24" s="154"/>
      <c r="AC24" s="154"/>
      <c r="AD24" s="154"/>
      <c r="AE24" s="154"/>
      <c r="AF24" s="78"/>
      <c r="AG24" s="78"/>
      <c r="AH24" s="78"/>
    </row>
    <row r="25" spans="1:34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</row>
    <row r="26" spans="1:34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82"/>
      <c r="V26" s="87">
        <v>3</v>
      </c>
      <c r="W26" s="87">
        <v>1</v>
      </c>
      <c r="X26" s="90"/>
      <c r="Y26" s="88">
        <v>1</v>
      </c>
      <c r="Z26" s="88">
        <v>2</v>
      </c>
      <c r="AA26" s="89"/>
      <c r="AB26" s="88">
        <v>2</v>
      </c>
      <c r="AC26" s="88">
        <v>0</v>
      </c>
      <c r="AD26" s="88">
        <v>2</v>
      </c>
      <c r="AE26" s="88">
        <v>1</v>
      </c>
      <c r="AF26" s="78"/>
      <c r="AG26" s="78"/>
      <c r="AH26" s="78"/>
    </row>
    <row r="27" spans="1:34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</row>
    <row r="28" spans="1:34">
      <c r="A28" s="78"/>
      <c r="B28" s="154" t="s">
        <v>146</v>
      </c>
      <c r="C28" s="154"/>
      <c r="D28" s="154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91" t="s">
        <v>147</v>
      </c>
      <c r="W28" s="91"/>
      <c r="X28" s="91"/>
      <c r="Y28" s="91"/>
      <c r="Z28" s="89">
        <v>6</v>
      </c>
      <c r="AA28" s="89">
        <v>6</v>
      </c>
      <c r="AB28" s="89">
        <v>1</v>
      </c>
      <c r="AC28" s="89">
        <v>2</v>
      </c>
      <c r="AD28" s="89">
        <v>0</v>
      </c>
      <c r="AE28" s="78"/>
      <c r="AF28" s="78"/>
      <c r="AG28" s="78"/>
      <c r="AH28" s="78"/>
    </row>
    <row r="29" spans="1:34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</row>
    <row r="30" spans="1:34">
      <c r="A30" s="78"/>
      <c r="B30" s="88">
        <v>3</v>
      </c>
      <c r="C30" s="88">
        <v>5</v>
      </c>
      <c r="D30" s="88">
        <v>7</v>
      </c>
      <c r="E30" s="88">
        <v>6</v>
      </c>
      <c r="F30" s="88">
        <v>3</v>
      </c>
      <c r="G30" s="88">
        <v>3</v>
      </c>
      <c r="H30" s="88">
        <v>8</v>
      </c>
      <c r="I30" s="88">
        <v>8</v>
      </c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</row>
    <row r="31" spans="1:34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154"/>
      <c r="T31" s="154"/>
      <c r="U31" s="154"/>
      <c r="V31" s="154"/>
      <c r="W31" s="154"/>
      <c r="X31" s="154"/>
      <c r="Y31" s="154"/>
      <c r="Z31" s="154"/>
      <c r="AA31" s="154"/>
      <c r="AB31" s="78"/>
      <c r="AC31" s="78"/>
      <c r="AD31" s="78"/>
      <c r="AE31" s="78"/>
      <c r="AF31" s="78"/>
      <c r="AG31" s="78"/>
      <c r="AH31" s="78"/>
    </row>
    <row r="32" spans="1:34">
      <c r="A32" s="78"/>
      <c r="B32" s="157" t="s">
        <v>148</v>
      </c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</row>
    <row r="33" spans="1:34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</row>
    <row r="34" spans="1:34">
      <c r="A34" s="78"/>
      <c r="B34" s="88" t="s">
        <v>149</v>
      </c>
      <c r="C34" s="88" t="s">
        <v>150</v>
      </c>
      <c r="D34" s="88" t="s">
        <v>151</v>
      </c>
      <c r="E34" s="88" t="s">
        <v>152</v>
      </c>
      <c r="F34" s="88" t="s">
        <v>153</v>
      </c>
      <c r="G34" s="88" t="s">
        <v>153</v>
      </c>
      <c r="H34" s="88"/>
      <c r="I34" s="88" t="s">
        <v>154</v>
      </c>
      <c r="J34" s="88" t="s">
        <v>151</v>
      </c>
      <c r="K34" s="88" t="s">
        <v>155</v>
      </c>
      <c r="L34" s="88" t="s">
        <v>156</v>
      </c>
      <c r="M34" s="88" t="s">
        <v>157</v>
      </c>
      <c r="N34" s="88" t="s">
        <v>158</v>
      </c>
      <c r="O34" s="88" t="s">
        <v>159</v>
      </c>
      <c r="P34" s="88"/>
      <c r="Q34" s="88" t="s">
        <v>160</v>
      </c>
      <c r="R34" s="88" t="s">
        <v>161</v>
      </c>
      <c r="S34" s="88" t="s">
        <v>156</v>
      </c>
      <c r="T34" s="88" t="s">
        <v>159</v>
      </c>
      <c r="U34" s="88" t="s">
        <v>153</v>
      </c>
      <c r="V34" s="88" t="s">
        <v>158</v>
      </c>
      <c r="W34" s="88" t="s">
        <v>162</v>
      </c>
      <c r="X34" s="88" t="s">
        <v>159</v>
      </c>
      <c r="Y34" s="88" t="s">
        <v>161</v>
      </c>
      <c r="Z34" s="88" t="s">
        <v>158</v>
      </c>
      <c r="AA34" s="88" t="s">
        <v>153</v>
      </c>
      <c r="AB34" s="88" t="s">
        <v>163</v>
      </c>
      <c r="AC34" s="92"/>
      <c r="AD34" s="93"/>
      <c r="AE34" s="93"/>
      <c r="AF34" s="78"/>
      <c r="AG34" s="78"/>
      <c r="AH34" s="78"/>
    </row>
    <row r="35" spans="1:34">
      <c r="A35" s="78"/>
      <c r="B35" s="88" t="s">
        <v>164</v>
      </c>
      <c r="C35" s="88" t="s">
        <v>165</v>
      </c>
      <c r="D35" s="88" t="s">
        <v>166</v>
      </c>
      <c r="E35" s="88" t="s">
        <v>163</v>
      </c>
      <c r="F35" s="88"/>
      <c r="G35" s="88" t="s">
        <v>157</v>
      </c>
      <c r="H35" s="88" t="s">
        <v>167</v>
      </c>
      <c r="I35" s="88" t="s">
        <v>153</v>
      </c>
      <c r="J35" s="88" t="s">
        <v>167</v>
      </c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92"/>
      <c r="AD35" s="93"/>
      <c r="AE35" s="93"/>
      <c r="AF35" s="78"/>
      <c r="AG35" s="78"/>
      <c r="AH35" s="78"/>
    </row>
    <row r="36" spans="1:34">
      <c r="A36" s="78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78"/>
      <c r="AG36" s="78"/>
      <c r="AH36" s="78"/>
    </row>
    <row r="37" spans="1:34">
      <c r="A37" s="78"/>
      <c r="B37" s="157" t="s">
        <v>168</v>
      </c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</row>
    <row r="38" spans="1:34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</row>
    <row r="39" spans="1:34">
      <c r="A39" s="78"/>
      <c r="B39" s="88" t="s">
        <v>157</v>
      </c>
      <c r="C39" s="88" t="s">
        <v>169</v>
      </c>
      <c r="D39" s="88" t="s">
        <v>150</v>
      </c>
      <c r="E39" s="88" t="s">
        <v>155</v>
      </c>
      <c r="F39" s="88" t="s">
        <v>152</v>
      </c>
      <c r="G39" s="88" t="s">
        <v>156</v>
      </c>
      <c r="H39" s="88" t="s">
        <v>170</v>
      </c>
      <c r="I39" s="88"/>
      <c r="J39" s="88" t="s">
        <v>153</v>
      </c>
      <c r="K39" s="88" t="s">
        <v>171</v>
      </c>
      <c r="L39" s="88" t="s">
        <v>152</v>
      </c>
      <c r="M39" s="88" t="s">
        <v>172</v>
      </c>
      <c r="N39" s="88" t="s">
        <v>152</v>
      </c>
      <c r="O39" s="88" t="s">
        <v>173</v>
      </c>
      <c r="P39" s="88" t="s">
        <v>161</v>
      </c>
      <c r="Q39" s="88" t="s">
        <v>152</v>
      </c>
      <c r="R39" s="88" t="s">
        <v>153</v>
      </c>
      <c r="S39" s="88" t="s">
        <v>174</v>
      </c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78"/>
      <c r="AG39" s="78"/>
      <c r="AH39" s="78"/>
    </row>
    <row r="40" spans="1:34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</row>
    <row r="41" spans="1:34">
      <c r="A41" s="78"/>
      <c r="B41" s="157" t="s">
        <v>175</v>
      </c>
      <c r="C41" s="157"/>
      <c r="D41" s="157"/>
      <c r="E41" s="157"/>
      <c r="F41" s="157"/>
      <c r="G41" s="157"/>
      <c r="H41" s="157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</row>
    <row r="42" spans="1:34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</row>
    <row r="43" spans="1:34">
      <c r="A43" s="78"/>
      <c r="B43" s="88" t="s">
        <v>176</v>
      </c>
      <c r="C43" s="88" t="s">
        <v>152</v>
      </c>
      <c r="D43" s="88" t="s">
        <v>150</v>
      </c>
      <c r="E43" s="88" t="s">
        <v>177</v>
      </c>
      <c r="F43" s="88" t="s">
        <v>152</v>
      </c>
      <c r="G43" s="88" t="s">
        <v>156</v>
      </c>
      <c r="H43" s="88" t="s">
        <v>157</v>
      </c>
      <c r="I43" s="88"/>
      <c r="J43" s="88">
        <v>3</v>
      </c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95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78"/>
      <c r="AG43" s="78"/>
      <c r="AH43" s="78"/>
    </row>
    <row r="44" spans="1:34">
      <c r="A44" s="78"/>
      <c r="B44" s="88">
        <v>8</v>
      </c>
      <c r="C44" s="88">
        <v>1</v>
      </c>
      <c r="D44" s="88">
        <v>1</v>
      </c>
      <c r="E44" s="88"/>
      <c r="F44" s="88">
        <v>0</v>
      </c>
      <c r="G44" s="88">
        <v>3</v>
      </c>
      <c r="H44" s="88"/>
      <c r="I44" s="88"/>
      <c r="J44" s="88" t="s">
        <v>99</v>
      </c>
      <c r="K44" s="88" t="s">
        <v>151</v>
      </c>
      <c r="L44" s="88" t="s">
        <v>157</v>
      </c>
      <c r="M44" s="88" t="s">
        <v>158</v>
      </c>
      <c r="N44" s="88" t="s">
        <v>155</v>
      </c>
      <c r="O44" s="88" t="s">
        <v>153</v>
      </c>
      <c r="P44" s="88" t="s">
        <v>172</v>
      </c>
      <c r="Q44" s="88" t="s">
        <v>157</v>
      </c>
      <c r="R44" s="88" t="s">
        <v>156</v>
      </c>
      <c r="S44" s="88" t="s">
        <v>157</v>
      </c>
      <c r="T44" s="88"/>
      <c r="U44" s="95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78"/>
      <c r="AG44" s="78"/>
      <c r="AH44" s="78"/>
    </row>
    <row r="45" spans="1:34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</row>
    <row r="46" spans="1:34">
      <c r="A46" s="78"/>
      <c r="B46" s="157" t="s">
        <v>178</v>
      </c>
      <c r="C46" s="157"/>
      <c r="D46" s="157"/>
      <c r="E46" s="157"/>
      <c r="F46" s="157"/>
      <c r="G46" s="157"/>
      <c r="H46" s="157"/>
      <c r="I46" s="157"/>
      <c r="J46" s="78"/>
      <c r="K46" s="157" t="s">
        <v>179</v>
      </c>
      <c r="L46" s="157"/>
      <c r="M46" s="157"/>
      <c r="N46" s="157"/>
      <c r="O46" s="157"/>
      <c r="P46" s="157"/>
      <c r="Q46" s="157"/>
      <c r="R46" s="157"/>
      <c r="S46" s="157"/>
      <c r="T46" s="157"/>
      <c r="U46" s="78"/>
      <c r="V46" s="157" t="s">
        <v>180</v>
      </c>
      <c r="W46" s="157"/>
      <c r="X46" s="157"/>
      <c r="Y46" s="157"/>
      <c r="Z46" s="157"/>
      <c r="AA46" s="157"/>
      <c r="AB46" s="157"/>
      <c r="AC46" s="157"/>
      <c r="AD46" s="157"/>
      <c r="AE46" s="157"/>
      <c r="AF46" s="78"/>
      <c r="AG46" s="78"/>
      <c r="AH46" s="78"/>
    </row>
    <row r="47" spans="1:34">
      <c r="A47" s="78"/>
      <c r="B47" s="88">
        <v>0</v>
      </c>
      <c r="C47" s="88">
        <v>2</v>
      </c>
      <c r="D47" s="88"/>
      <c r="E47" s="88"/>
      <c r="F47" s="88"/>
      <c r="G47" s="88"/>
      <c r="H47" s="88"/>
      <c r="I47" s="89"/>
      <c r="J47" s="89"/>
      <c r="K47" s="88">
        <v>5</v>
      </c>
      <c r="L47" s="88">
        <v>8</v>
      </c>
      <c r="M47" s="88">
        <v>2</v>
      </c>
      <c r="N47" s="88">
        <v>4</v>
      </c>
      <c r="O47" s="88">
        <v>0</v>
      </c>
      <c r="P47" s="88">
        <v>3</v>
      </c>
      <c r="Q47" s="88">
        <v>0</v>
      </c>
      <c r="R47" s="88">
        <v>0</v>
      </c>
      <c r="S47" s="89"/>
      <c r="T47" s="89"/>
      <c r="U47" s="89"/>
      <c r="V47" s="88">
        <v>5</v>
      </c>
      <c r="W47" s="88">
        <v>8</v>
      </c>
      <c r="X47" s="88">
        <v>2</v>
      </c>
      <c r="Y47" s="88">
        <v>4</v>
      </c>
      <c r="Z47" s="88">
        <v>0</v>
      </c>
      <c r="AA47" s="88">
        <v>3</v>
      </c>
      <c r="AB47" s="88">
        <v>1</v>
      </c>
      <c r="AC47" s="88">
        <v>1</v>
      </c>
      <c r="AD47" s="78"/>
      <c r="AE47" s="78"/>
      <c r="AF47" s="78"/>
      <c r="AG47" s="78"/>
      <c r="AH47" s="78"/>
    </row>
    <row r="48" spans="1:34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</row>
    <row r="49" spans="1:34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</row>
    <row r="50" spans="1:34">
      <c r="A50" s="78"/>
      <c r="B50" s="162" t="s">
        <v>188</v>
      </c>
      <c r="C50" s="163"/>
      <c r="D50" s="163"/>
      <c r="E50" s="163"/>
      <c r="F50" s="163"/>
      <c r="G50" s="163"/>
      <c r="H50" s="164"/>
      <c r="I50" s="162" t="s">
        <v>67</v>
      </c>
      <c r="J50" s="163"/>
      <c r="K50" s="163"/>
      <c r="L50" s="163"/>
      <c r="M50" s="163"/>
      <c r="N50" s="163"/>
      <c r="O50" s="163"/>
      <c r="P50" s="164"/>
      <c r="Q50" s="162" t="s">
        <v>68</v>
      </c>
      <c r="R50" s="163"/>
      <c r="S50" s="163"/>
      <c r="T50" s="163"/>
      <c r="U50" s="163"/>
      <c r="V50" s="163"/>
      <c r="W50" s="163"/>
      <c r="X50" s="164"/>
      <c r="Y50" s="162" t="s">
        <v>69</v>
      </c>
      <c r="Z50" s="163"/>
      <c r="AA50" s="163"/>
      <c r="AB50" s="163"/>
      <c r="AC50" s="163"/>
      <c r="AD50" s="163"/>
      <c r="AE50" s="164"/>
      <c r="AF50" s="78"/>
      <c r="AG50" s="78"/>
      <c r="AH50" s="78"/>
    </row>
    <row r="51" spans="1:34">
      <c r="A51" s="78"/>
      <c r="B51" s="165"/>
      <c r="C51" s="166"/>
      <c r="D51" s="166"/>
      <c r="E51" s="166"/>
      <c r="F51" s="166"/>
      <c r="G51" s="166"/>
      <c r="H51" s="167"/>
      <c r="I51" s="165"/>
      <c r="J51" s="166"/>
      <c r="K51" s="166"/>
      <c r="L51" s="166"/>
      <c r="M51" s="166"/>
      <c r="N51" s="166"/>
      <c r="O51" s="166"/>
      <c r="P51" s="167"/>
      <c r="Q51" s="165"/>
      <c r="R51" s="166"/>
      <c r="S51" s="166"/>
      <c r="T51" s="166"/>
      <c r="U51" s="166"/>
      <c r="V51" s="166"/>
      <c r="W51" s="166"/>
      <c r="X51" s="167"/>
      <c r="Y51" s="165"/>
      <c r="Z51" s="166"/>
      <c r="AA51" s="166"/>
      <c r="AB51" s="166"/>
      <c r="AC51" s="166"/>
      <c r="AD51" s="166"/>
      <c r="AE51" s="167"/>
      <c r="AF51" s="78"/>
      <c r="AG51" s="78"/>
      <c r="AH51" s="78"/>
    </row>
    <row r="52" spans="1:34">
      <c r="A52" s="78"/>
      <c r="B52" s="165"/>
      <c r="C52" s="166"/>
      <c r="D52" s="166"/>
      <c r="E52" s="166"/>
      <c r="F52" s="166"/>
      <c r="G52" s="166"/>
      <c r="H52" s="167"/>
      <c r="I52" s="165"/>
      <c r="J52" s="166"/>
      <c r="K52" s="166"/>
      <c r="L52" s="166"/>
      <c r="M52" s="166"/>
      <c r="N52" s="166"/>
      <c r="O52" s="166"/>
      <c r="P52" s="167"/>
      <c r="Q52" s="165"/>
      <c r="R52" s="166"/>
      <c r="S52" s="166"/>
      <c r="T52" s="166"/>
      <c r="U52" s="166"/>
      <c r="V52" s="166"/>
      <c r="W52" s="166"/>
      <c r="X52" s="167"/>
      <c r="Y52" s="165"/>
      <c r="Z52" s="166"/>
      <c r="AA52" s="166"/>
      <c r="AB52" s="166"/>
      <c r="AC52" s="166"/>
      <c r="AD52" s="166"/>
      <c r="AE52" s="167"/>
      <c r="AF52" s="78"/>
      <c r="AG52" s="78"/>
      <c r="AH52" s="78"/>
    </row>
    <row r="53" spans="1:34">
      <c r="A53" s="78"/>
      <c r="B53" s="165"/>
      <c r="C53" s="166"/>
      <c r="D53" s="166"/>
      <c r="E53" s="166"/>
      <c r="F53" s="166"/>
      <c r="G53" s="166"/>
      <c r="H53" s="167"/>
      <c r="I53" s="165"/>
      <c r="J53" s="166"/>
      <c r="K53" s="166"/>
      <c r="L53" s="166"/>
      <c r="M53" s="166"/>
      <c r="N53" s="166"/>
      <c r="O53" s="166"/>
      <c r="P53" s="167"/>
      <c r="Q53" s="165"/>
      <c r="R53" s="166"/>
      <c r="S53" s="166"/>
      <c r="T53" s="166"/>
      <c r="U53" s="166"/>
      <c r="V53" s="166"/>
      <c r="W53" s="166"/>
      <c r="X53" s="167"/>
      <c r="Y53" s="165"/>
      <c r="Z53" s="166"/>
      <c r="AA53" s="166"/>
      <c r="AB53" s="166"/>
      <c r="AC53" s="166"/>
      <c r="AD53" s="166"/>
      <c r="AE53" s="167"/>
      <c r="AF53" s="78"/>
      <c r="AG53" s="78"/>
      <c r="AH53" s="78"/>
    </row>
    <row r="54" spans="1:34">
      <c r="A54" s="78"/>
      <c r="B54" s="165"/>
      <c r="C54" s="166"/>
      <c r="D54" s="166"/>
      <c r="E54" s="166"/>
      <c r="F54" s="166"/>
      <c r="G54" s="166"/>
      <c r="H54" s="167"/>
      <c r="I54" s="165"/>
      <c r="J54" s="166"/>
      <c r="K54" s="166"/>
      <c r="L54" s="166"/>
      <c r="M54" s="166"/>
      <c r="N54" s="166"/>
      <c r="O54" s="166"/>
      <c r="P54" s="167"/>
      <c r="Q54" s="165"/>
      <c r="R54" s="166"/>
      <c r="S54" s="166"/>
      <c r="T54" s="166"/>
      <c r="U54" s="166"/>
      <c r="V54" s="166"/>
      <c r="W54" s="166"/>
      <c r="X54" s="167"/>
      <c r="Y54" s="165"/>
      <c r="Z54" s="166"/>
      <c r="AA54" s="166"/>
      <c r="AB54" s="166"/>
      <c r="AC54" s="166"/>
      <c r="AD54" s="166"/>
      <c r="AE54" s="167"/>
      <c r="AF54" s="78"/>
      <c r="AG54" s="78"/>
      <c r="AH54" s="78"/>
    </row>
    <row r="55" spans="1:34">
      <c r="A55" s="78"/>
      <c r="B55" s="165"/>
      <c r="C55" s="166"/>
      <c r="D55" s="166"/>
      <c r="E55" s="166"/>
      <c r="F55" s="166"/>
      <c r="G55" s="166"/>
      <c r="H55" s="167"/>
      <c r="I55" s="165"/>
      <c r="J55" s="166"/>
      <c r="K55" s="166"/>
      <c r="L55" s="166"/>
      <c r="M55" s="166"/>
      <c r="N55" s="166"/>
      <c r="O55" s="166"/>
      <c r="P55" s="167"/>
      <c r="Q55" s="165"/>
      <c r="R55" s="166"/>
      <c r="S55" s="166"/>
      <c r="T55" s="166"/>
      <c r="U55" s="166"/>
      <c r="V55" s="166"/>
      <c r="W55" s="166"/>
      <c r="X55" s="167"/>
      <c r="Y55" s="165"/>
      <c r="Z55" s="166"/>
      <c r="AA55" s="166"/>
      <c r="AB55" s="166"/>
      <c r="AC55" s="166"/>
      <c r="AD55" s="166"/>
      <c r="AE55" s="167"/>
      <c r="AF55" s="78"/>
      <c r="AG55" s="78"/>
      <c r="AH55" s="78"/>
    </row>
    <row r="56" spans="1:34">
      <c r="A56" s="78"/>
      <c r="B56" s="168"/>
      <c r="C56" s="154"/>
      <c r="D56" s="154"/>
      <c r="E56" s="154"/>
      <c r="F56" s="154"/>
      <c r="G56" s="154"/>
      <c r="H56" s="169"/>
      <c r="I56" s="168"/>
      <c r="J56" s="154"/>
      <c r="K56" s="154"/>
      <c r="L56" s="154"/>
      <c r="M56" s="154"/>
      <c r="N56" s="154"/>
      <c r="O56" s="154"/>
      <c r="P56" s="169"/>
      <c r="Q56" s="168"/>
      <c r="R56" s="154"/>
      <c r="S56" s="154"/>
      <c r="T56" s="154"/>
      <c r="U56" s="154"/>
      <c r="V56" s="154"/>
      <c r="W56" s="154"/>
      <c r="X56" s="169"/>
      <c r="Y56" s="168"/>
      <c r="Z56" s="154"/>
      <c r="AA56" s="154"/>
      <c r="AB56" s="154"/>
      <c r="AC56" s="154"/>
      <c r="AD56" s="154"/>
      <c r="AE56" s="169"/>
      <c r="AF56" s="78"/>
      <c r="AG56" s="78"/>
      <c r="AH56" s="78"/>
    </row>
    <row r="57" spans="1:34">
      <c r="A57" s="78"/>
      <c r="B57" s="170"/>
      <c r="C57" s="171"/>
      <c r="D57" s="171"/>
      <c r="E57" s="171"/>
      <c r="F57" s="171"/>
      <c r="G57" s="171"/>
      <c r="H57" s="172"/>
      <c r="I57" s="170"/>
      <c r="J57" s="171"/>
      <c r="K57" s="171"/>
      <c r="L57" s="171"/>
      <c r="M57" s="171"/>
      <c r="N57" s="171"/>
      <c r="O57" s="171"/>
      <c r="P57" s="172"/>
      <c r="Q57" s="170"/>
      <c r="R57" s="171"/>
      <c r="S57" s="171"/>
      <c r="T57" s="171"/>
      <c r="U57" s="171"/>
      <c r="V57" s="171"/>
      <c r="W57" s="171"/>
      <c r="X57" s="172"/>
      <c r="Y57" s="170"/>
      <c r="Z57" s="171"/>
      <c r="AA57" s="171"/>
      <c r="AB57" s="171"/>
      <c r="AC57" s="171"/>
      <c r="AD57" s="171"/>
      <c r="AE57" s="172"/>
      <c r="AF57" s="78"/>
      <c r="AG57" s="78"/>
      <c r="AH57" s="78"/>
    </row>
    <row r="58" spans="1:34" ht="12.95" customHeight="1">
      <c r="A58" s="78"/>
      <c r="B58" s="158" t="s">
        <v>181</v>
      </c>
      <c r="C58" s="158"/>
      <c r="D58" s="158"/>
      <c r="E58" s="158"/>
      <c r="F58" s="158"/>
      <c r="G58" s="158"/>
      <c r="H58" s="15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</row>
    <row r="60" spans="1:34">
      <c r="B60" s="96"/>
    </row>
  </sheetData>
  <mergeCells count="28">
    <mergeCell ref="B58:H58"/>
    <mergeCell ref="B4:AF7"/>
    <mergeCell ref="B8:AF8"/>
    <mergeCell ref="B41:H41"/>
    <mergeCell ref="B46:I46"/>
    <mergeCell ref="K46:T46"/>
    <mergeCell ref="V46:AE46"/>
    <mergeCell ref="B50:H57"/>
    <mergeCell ref="I50:P57"/>
    <mergeCell ref="Q50:X57"/>
    <mergeCell ref="Y50:AE57"/>
    <mergeCell ref="B24:C24"/>
    <mergeCell ref="V24:AE24"/>
    <mergeCell ref="B28:D28"/>
    <mergeCell ref="S31:AA31"/>
    <mergeCell ref="B32:R32"/>
    <mergeCell ref="B37:O37"/>
    <mergeCell ref="C18:G18"/>
    <mergeCell ref="R18:S18"/>
    <mergeCell ref="L19:N19"/>
    <mergeCell ref="P19:S19"/>
    <mergeCell ref="F20:J20"/>
    <mergeCell ref="V23:AE23"/>
    <mergeCell ref="A1:E2"/>
    <mergeCell ref="V12:AE12"/>
    <mergeCell ref="V13:AE13"/>
    <mergeCell ref="H17:K17"/>
    <mergeCell ref="M17:P17"/>
  </mergeCells>
  <pageMargins left="0.39370078740157483" right="0" top="0.59055118110236227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C83E2-E39C-4CC8-9F97-2D81F27FD502}">
  <dimension ref="A1:L33"/>
  <sheetViews>
    <sheetView tabSelected="1" view="pageLayout" zoomScaleNormal="110" workbookViewId="0">
      <selection activeCell="A32" sqref="A32"/>
    </sheetView>
  </sheetViews>
  <sheetFormatPr defaultColWidth="9.140625" defaultRowHeight="15"/>
  <cols>
    <col min="1" max="1" width="50.28515625" style="4" customWidth="1"/>
    <col min="2" max="2" width="4.28515625" style="4" customWidth="1"/>
    <col min="3" max="4" width="13" style="4" customWidth="1"/>
    <col min="5" max="5" width="15.85546875" style="153" bestFit="1" customWidth="1"/>
    <col min="6" max="16384" width="9.140625" style="4"/>
  </cols>
  <sheetData>
    <row r="1" spans="1:12" ht="15.75" thickBot="1">
      <c r="E1" s="219"/>
      <c r="F1" s="220"/>
      <c r="G1" s="220"/>
      <c r="H1" s="220"/>
      <c r="I1" s="220"/>
      <c r="J1" s="220"/>
      <c r="K1" s="220"/>
      <c r="L1" s="220"/>
    </row>
    <row r="2" spans="1:12" ht="15.75">
      <c r="A2" s="2" t="s">
        <v>0</v>
      </c>
      <c r="B2" s="2"/>
      <c r="C2" s="3">
        <v>44561</v>
      </c>
      <c r="D2" s="3">
        <v>44196</v>
      </c>
      <c r="E2" s="219"/>
      <c r="F2" s="220"/>
      <c r="G2" s="220"/>
      <c r="H2" s="220"/>
      <c r="I2" s="220"/>
      <c r="J2" s="220"/>
      <c r="K2" s="220"/>
      <c r="L2" s="220"/>
    </row>
    <row r="3" spans="1:12">
      <c r="A3" s="5" t="s">
        <v>70</v>
      </c>
      <c r="B3" s="5"/>
      <c r="C3" s="6"/>
      <c r="D3" s="6"/>
      <c r="E3" s="219"/>
      <c r="F3" s="220"/>
      <c r="G3" s="220"/>
      <c r="H3" s="220"/>
      <c r="I3" s="220"/>
      <c r="J3" s="220"/>
      <c r="K3" s="220"/>
      <c r="L3" s="220"/>
    </row>
    <row r="4" spans="1:12">
      <c r="A4" s="7" t="s">
        <v>1</v>
      </c>
      <c r="B4" s="7"/>
      <c r="C4" s="6"/>
      <c r="D4" s="6"/>
      <c r="E4" s="219"/>
      <c r="F4" s="220"/>
      <c r="G4" s="220"/>
      <c r="H4" s="220"/>
      <c r="I4" s="220"/>
      <c r="J4" s="220"/>
      <c r="K4" s="220"/>
      <c r="L4" s="220"/>
    </row>
    <row r="5" spans="1:12">
      <c r="A5" s="8" t="s">
        <v>8</v>
      </c>
      <c r="B5" s="8">
        <v>1</v>
      </c>
      <c r="C5" s="99">
        <f>'HK po daniach'!M12</f>
        <v>4.33</v>
      </c>
      <c r="D5" s="9">
        <v>705</v>
      </c>
      <c r="E5" s="221"/>
      <c r="F5" s="220"/>
      <c r="G5" s="220"/>
      <c r="H5" s="220"/>
      <c r="I5" s="220"/>
      <c r="J5" s="220"/>
      <c r="K5" s="220"/>
      <c r="L5" s="220"/>
    </row>
    <row r="6" spans="1:12">
      <c r="A6" s="8" t="s">
        <v>183</v>
      </c>
      <c r="B6" s="8">
        <v>2</v>
      </c>
      <c r="C6" s="99">
        <f>'HK po daniach'!M20</f>
        <v>3258.13</v>
      </c>
      <c r="D6" s="9">
        <v>28692</v>
      </c>
      <c r="E6" s="221"/>
      <c r="F6" s="220"/>
      <c r="G6" s="220"/>
      <c r="H6" s="220"/>
      <c r="I6" s="220"/>
      <c r="J6" s="220"/>
      <c r="K6" s="220"/>
      <c r="L6" s="220"/>
    </row>
    <row r="7" spans="1:12">
      <c r="A7" s="8" t="s">
        <v>9</v>
      </c>
      <c r="B7" s="8">
        <v>3</v>
      </c>
      <c r="C7" s="99">
        <f>'HK po daniach'!M28+'HK po daniach'!M75</f>
        <v>7687992.9800000004</v>
      </c>
      <c r="D7" s="9">
        <v>8275637</v>
      </c>
      <c r="E7" s="221"/>
      <c r="F7" s="222"/>
      <c r="G7" s="220"/>
      <c r="H7" s="220"/>
      <c r="I7" s="220"/>
      <c r="J7" s="220"/>
      <c r="K7" s="220"/>
      <c r="L7" s="220"/>
    </row>
    <row r="8" spans="1:12">
      <c r="A8" s="8" t="s">
        <v>71</v>
      </c>
      <c r="B8" s="8">
        <v>4</v>
      </c>
      <c r="C8" s="99">
        <f>'HK po daniach'!M82</f>
        <v>18793061.579999998</v>
      </c>
      <c r="D8" s="9">
        <v>11907391</v>
      </c>
      <c r="E8" s="221"/>
      <c r="F8" s="222"/>
      <c r="G8" s="220"/>
      <c r="H8" s="220"/>
      <c r="I8" s="220"/>
      <c r="J8" s="220"/>
      <c r="K8" s="220"/>
      <c r="L8" s="220"/>
    </row>
    <row r="9" spans="1:12">
      <c r="A9" s="8" t="s">
        <v>10</v>
      </c>
      <c r="B9" s="8">
        <v>5</v>
      </c>
      <c r="C9" s="99">
        <f>'HK po daniach'!M92+'HK po daniach'!M94+'HK po daniach'!M99</f>
        <v>391369.74999999994</v>
      </c>
      <c r="D9" s="9">
        <v>210320</v>
      </c>
      <c r="E9" s="221"/>
      <c r="F9" s="222"/>
      <c r="G9" s="220"/>
      <c r="H9" s="220"/>
      <c r="I9" s="220"/>
      <c r="J9" s="220"/>
      <c r="K9" s="220"/>
      <c r="L9" s="220"/>
    </row>
    <row r="10" spans="1:12">
      <c r="A10" s="8" t="s">
        <v>11</v>
      </c>
      <c r="B10" s="8">
        <v>6</v>
      </c>
      <c r="C10" s="99">
        <f>'HK po daniach'!M108+'HK po daniach'!M110+'HK po daniach'!M114</f>
        <v>12108.62000000001</v>
      </c>
      <c r="D10" s="9">
        <v>13390</v>
      </c>
      <c r="E10" s="221"/>
      <c r="F10" s="222"/>
      <c r="G10" s="220"/>
      <c r="H10" s="220"/>
      <c r="I10" s="220"/>
      <c r="J10" s="220"/>
      <c r="K10" s="220"/>
      <c r="L10" s="220"/>
    </row>
    <row r="11" spans="1:12">
      <c r="A11" s="8" t="s">
        <v>12</v>
      </c>
      <c r="B11" s="8">
        <v>7</v>
      </c>
      <c r="C11" s="99">
        <f>'HK po daniach'!M43</f>
        <v>179239.86</v>
      </c>
      <c r="D11" s="9">
        <v>127708</v>
      </c>
      <c r="E11" s="221"/>
      <c r="F11" s="222"/>
      <c r="G11" s="220"/>
      <c r="H11" s="220"/>
      <c r="I11" s="220"/>
      <c r="J11" s="220"/>
      <c r="K11" s="220"/>
      <c r="L11" s="220"/>
    </row>
    <row r="12" spans="1:12">
      <c r="A12" s="8" t="s">
        <v>13</v>
      </c>
      <c r="B12" s="8">
        <v>8</v>
      </c>
      <c r="C12" s="99">
        <f>'HK po daniach'!M62+'HK po daniach'!M64</f>
        <v>96421.35</v>
      </c>
      <c r="D12" s="9">
        <v>39938</v>
      </c>
      <c r="E12" s="221"/>
      <c r="F12" s="222"/>
      <c r="G12" s="220"/>
      <c r="H12" s="220"/>
      <c r="I12" s="220"/>
      <c r="J12" s="220"/>
      <c r="K12" s="220"/>
      <c r="L12" s="220"/>
    </row>
    <row r="13" spans="1:12" ht="15.75" thickBot="1">
      <c r="A13" s="7" t="s">
        <v>2</v>
      </c>
      <c r="B13" s="7"/>
      <c r="C13" s="10">
        <f>SUM(C5:C12)</f>
        <v>27163456.600000001</v>
      </c>
      <c r="D13" s="10">
        <f>SUM(D5:D12)</f>
        <v>20603781</v>
      </c>
      <c r="E13" s="223"/>
      <c r="F13" s="222"/>
      <c r="G13" s="220"/>
      <c r="H13" s="220"/>
      <c r="I13" s="220"/>
      <c r="J13" s="220"/>
      <c r="K13" s="220"/>
      <c r="L13" s="220"/>
    </row>
    <row r="14" spans="1:12" ht="15.75" thickTop="1">
      <c r="A14" s="7"/>
      <c r="B14" s="7"/>
      <c r="C14" s="15"/>
      <c r="D14" s="15"/>
      <c r="E14" s="218"/>
      <c r="F14" s="220"/>
      <c r="G14" s="220"/>
      <c r="H14" s="220"/>
      <c r="I14" s="220"/>
      <c r="J14" s="220"/>
      <c r="K14" s="220"/>
      <c r="L14" s="220"/>
    </row>
    <row r="15" spans="1:12">
      <c r="A15" s="7" t="s">
        <v>3</v>
      </c>
      <c r="B15" s="7"/>
      <c r="C15" s="16"/>
      <c r="D15" s="16"/>
      <c r="E15" s="224"/>
      <c r="F15" s="220"/>
      <c r="G15" s="220"/>
      <c r="H15" s="220"/>
      <c r="I15" s="220"/>
      <c r="J15" s="220"/>
      <c r="K15" s="220"/>
      <c r="L15" s="220"/>
    </row>
    <row r="16" spans="1:12">
      <c r="A16" s="8" t="s">
        <v>14</v>
      </c>
      <c r="B16" s="8">
        <v>9</v>
      </c>
      <c r="C16" s="99">
        <f>-('HK po daniach'!M29+'HK po daniach'!M30+'HK po daniach'!M33+'HK po daniach'!M35+'HK po daniach'!M36+'HK po daniach'!M53+'HK po daniach'!M55+'HK po daniach'!M56)</f>
        <v>808023.17999999982</v>
      </c>
      <c r="D16" s="9">
        <v>454349</v>
      </c>
      <c r="E16" s="221"/>
      <c r="F16" s="222"/>
      <c r="G16" s="220"/>
      <c r="H16" s="220"/>
      <c r="I16" s="225"/>
      <c r="J16" s="220"/>
      <c r="K16" s="220"/>
      <c r="L16" s="220"/>
    </row>
    <row r="17" spans="1:12">
      <c r="A17" s="8" t="s">
        <v>15</v>
      </c>
      <c r="B17" s="8">
        <v>10</v>
      </c>
      <c r="C17" s="99">
        <f>-('HK po daniach'!M32)</f>
        <v>398993.37</v>
      </c>
      <c r="D17" s="9">
        <v>240000</v>
      </c>
      <c r="E17" s="221"/>
      <c r="F17" s="222"/>
      <c r="G17" s="220"/>
      <c r="H17" s="220"/>
      <c r="I17" s="220"/>
      <c r="J17" s="220"/>
      <c r="K17" s="220"/>
      <c r="L17" s="220"/>
    </row>
    <row r="18" spans="1:12">
      <c r="A18" s="8" t="s">
        <v>72</v>
      </c>
      <c r="B18" s="8">
        <v>11</v>
      </c>
      <c r="C18" s="9">
        <f>-('HK po daniach'!M78)</f>
        <v>22636784.760000002</v>
      </c>
      <c r="D18" s="9">
        <v>17159033</v>
      </c>
      <c r="E18" s="218"/>
      <c r="F18" s="222"/>
      <c r="G18" s="220"/>
      <c r="H18" s="220"/>
      <c r="I18" s="220"/>
      <c r="J18" s="220"/>
      <c r="K18" s="220"/>
      <c r="L18" s="220"/>
    </row>
    <row r="19" spans="1:12" s="217" customFormat="1">
      <c r="A19" s="227" t="s">
        <v>16</v>
      </c>
      <c r="B19" s="227">
        <v>12</v>
      </c>
      <c r="C19" s="101">
        <f>-('HK po daniach'!M41+'HK po daniach'!M42+'HK po daniach'!M44+'HK po daniach'!M46+'HK po daniach'!M47+'HK po daniach'!M48+'HK po daniach'!M49+'HK po daniach'!M50+'HK po daniach'!M51)</f>
        <v>145745.54</v>
      </c>
      <c r="D19" s="74">
        <v>113443</v>
      </c>
      <c r="E19" s="221"/>
      <c r="F19" s="222"/>
      <c r="G19" s="220"/>
      <c r="H19" s="220"/>
      <c r="I19" s="225"/>
      <c r="J19" s="220"/>
      <c r="K19" s="220"/>
      <c r="L19" s="220"/>
    </row>
    <row r="20" spans="1:12">
      <c r="A20" s="8" t="s">
        <v>17</v>
      </c>
      <c r="B20" s="8">
        <v>13</v>
      </c>
      <c r="C20" s="99">
        <f>-('HK po daniach'!M39+'HK po daniach'!M118)</f>
        <v>275717.7</v>
      </c>
      <c r="D20" s="9">
        <v>320430</v>
      </c>
      <c r="E20" s="221"/>
      <c r="F20" s="222"/>
      <c r="G20" s="220"/>
      <c r="H20" s="220"/>
      <c r="I20" s="220"/>
      <c r="J20" s="220"/>
      <c r="K20" s="220"/>
      <c r="L20" s="220"/>
    </row>
    <row r="21" spans="1:12">
      <c r="A21" s="7" t="s">
        <v>4</v>
      </c>
      <c r="B21" s="11"/>
      <c r="C21" s="12">
        <f>SUM(C16:C20)</f>
        <v>24265264.550000001</v>
      </c>
      <c r="D21" s="12">
        <f>SUM(D16:D20)</f>
        <v>18287255</v>
      </c>
      <c r="E21" s="223"/>
      <c r="F21" s="222"/>
      <c r="G21" s="220"/>
      <c r="H21" s="220"/>
      <c r="I21" s="220"/>
      <c r="J21" s="220"/>
      <c r="K21" s="220"/>
      <c r="L21" s="220"/>
    </row>
    <row r="22" spans="1:12">
      <c r="A22" s="7"/>
      <c r="B22" s="11"/>
      <c r="C22" s="12"/>
      <c r="D22" s="12"/>
      <c r="E22" s="223"/>
      <c r="F22" s="220"/>
      <c r="G22" s="220"/>
      <c r="H22" s="220"/>
      <c r="I22" s="220"/>
      <c r="J22" s="220"/>
      <c r="K22" s="220"/>
      <c r="L22" s="220"/>
    </row>
    <row r="23" spans="1:12">
      <c r="A23" s="7" t="s">
        <v>5</v>
      </c>
      <c r="B23" s="7"/>
      <c r="E23" s="220"/>
      <c r="F23" s="220"/>
      <c r="G23" s="220"/>
      <c r="H23" s="220"/>
      <c r="I23" s="220"/>
      <c r="J23" s="220"/>
      <c r="K23" s="220"/>
      <c r="L23" s="220"/>
    </row>
    <row r="24" spans="1:12">
      <c r="A24" s="8" t="s">
        <v>18</v>
      </c>
      <c r="B24" s="8">
        <v>14</v>
      </c>
      <c r="C24" s="9">
        <f>-('HK po daniach'!M124)</f>
        <v>1992000</v>
      </c>
      <c r="D24" s="9">
        <v>1992000</v>
      </c>
      <c r="E24" s="218"/>
      <c r="F24" s="220"/>
      <c r="G24" s="220"/>
      <c r="H24" s="220"/>
      <c r="I24" s="220"/>
      <c r="J24" s="220"/>
      <c r="K24" s="220"/>
      <c r="L24" s="220"/>
    </row>
    <row r="25" spans="1:12">
      <c r="A25" s="8" t="s">
        <v>19</v>
      </c>
      <c r="B25" s="8">
        <v>15</v>
      </c>
      <c r="C25" s="9">
        <f>-('HK po daniach'!M121)</f>
        <v>107751.14</v>
      </c>
      <c r="D25" s="9">
        <v>82592</v>
      </c>
      <c r="E25" s="218"/>
      <c r="F25" s="220"/>
      <c r="G25" s="220"/>
      <c r="H25" s="220"/>
      <c r="I25" s="220"/>
      <c r="J25" s="220"/>
      <c r="K25" s="220"/>
      <c r="L25" s="220"/>
    </row>
    <row r="26" spans="1:12">
      <c r="A26" s="8" t="s">
        <v>38</v>
      </c>
      <c r="B26" s="8">
        <v>16</v>
      </c>
      <c r="C26" s="9">
        <f>-('HK po daniach'!M127+'HK po daniach'!M129++'HK po daniach'!M131)</f>
        <v>216774.41</v>
      </c>
      <c r="D26" s="9">
        <v>-9659</v>
      </c>
      <c r="E26" s="218"/>
      <c r="F26" s="220"/>
      <c r="G26" s="220"/>
      <c r="H26" s="220"/>
      <c r="I26" s="220"/>
      <c r="J26" s="220"/>
      <c r="K26" s="220"/>
      <c r="L26" s="220"/>
    </row>
    <row r="27" spans="1:12" ht="15.75" thickBot="1">
      <c r="A27" s="8" t="s">
        <v>20</v>
      </c>
      <c r="B27" s="8">
        <v>17</v>
      </c>
      <c r="C27" s="102">
        <f>-('HK po daniach'!M207+'HK po daniach'!M229)</f>
        <v>581666.5</v>
      </c>
      <c r="D27" s="13">
        <v>251593</v>
      </c>
      <c r="E27" s="226"/>
      <c r="F27" s="220"/>
      <c r="G27" s="220"/>
      <c r="H27" s="220"/>
      <c r="I27" s="220"/>
      <c r="J27" s="220"/>
      <c r="K27" s="220"/>
      <c r="L27" s="220"/>
    </row>
    <row r="28" spans="1:12" ht="15.75" thickBot="1">
      <c r="A28" s="7" t="s">
        <v>6</v>
      </c>
      <c r="B28" s="7"/>
      <c r="C28" s="14">
        <f>SUM(C24:C27)</f>
        <v>2898192.0500000003</v>
      </c>
      <c r="D28" s="14">
        <f>SUM(D24:D27)</f>
        <v>2316526</v>
      </c>
      <c r="E28" s="218"/>
      <c r="F28" s="220"/>
      <c r="G28" s="220"/>
      <c r="H28" s="220"/>
      <c r="I28" s="220"/>
      <c r="J28" s="220"/>
      <c r="K28" s="220"/>
      <c r="L28" s="220"/>
    </row>
    <row r="29" spans="1:12" ht="15.75" thickBot="1">
      <c r="A29" s="7" t="s">
        <v>7</v>
      </c>
      <c r="B29" s="7"/>
      <c r="C29" s="10">
        <f>C21+C28</f>
        <v>27163456.600000001</v>
      </c>
      <c r="D29" s="10">
        <f>D21+D28</f>
        <v>20603781</v>
      </c>
      <c r="E29" s="223"/>
      <c r="F29" s="220"/>
      <c r="G29" s="220"/>
      <c r="H29" s="220"/>
      <c r="I29" s="220"/>
      <c r="J29" s="220"/>
      <c r="K29" s="220"/>
      <c r="L29" s="220"/>
    </row>
    <row r="30" spans="1:12" ht="15.75" thickTop="1">
      <c r="E30" s="219"/>
      <c r="F30" s="220"/>
      <c r="G30" s="220"/>
      <c r="H30" s="220"/>
      <c r="I30" s="220"/>
      <c r="J30" s="220"/>
      <c r="K30" s="220"/>
      <c r="L30" s="220"/>
    </row>
    <row r="31" spans="1:12">
      <c r="C31" s="110"/>
      <c r="E31" s="219"/>
      <c r="F31" s="220"/>
      <c r="G31" s="220"/>
      <c r="H31" s="220"/>
      <c r="I31" s="220"/>
      <c r="J31" s="220"/>
      <c r="K31" s="220"/>
      <c r="L31" s="220"/>
    </row>
    <row r="32" spans="1:12">
      <c r="C32" s="73"/>
      <c r="D32" s="73"/>
      <c r="E32" s="219"/>
      <c r="F32" s="220"/>
      <c r="G32" s="220"/>
      <c r="H32" s="220"/>
      <c r="I32" s="220"/>
      <c r="J32" s="220"/>
      <c r="K32" s="220"/>
      <c r="L32" s="220"/>
    </row>
    <row r="33" spans="4:12">
      <c r="D33" s="73"/>
      <c r="E33" s="219"/>
      <c r="F33" s="220"/>
      <c r="G33" s="220"/>
      <c r="H33" s="220"/>
      <c r="I33" s="220"/>
      <c r="J33" s="220"/>
      <c r="K33" s="220"/>
      <c r="L33" s="220"/>
    </row>
  </sheetData>
  <phoneticPr fontId="7" type="noConversion"/>
  <pageMargins left="0.7" right="1.1145833333333333" top="1.4270833333333333" bottom="0.75" header="0.3" footer="0.3"/>
  <pageSetup paperSize="9" orientation="portrait" r:id="rId1"/>
  <headerFooter>
    <oddHeader xml:space="preserve">&amp;L&amp;"-,Tučné"&amp;10Across Private Investments, o.c.p., a.s. &amp;"-,Normálne" 
Individuálna účtovná závierka zostavená podľa Medzinárodných štandardov finančného výkazníctva  v znení prijatom Európskou úniou za rok, ktorý sa skončil k 31.12.2021
( v EUR ) 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A8BAB-082D-4AEE-A83B-BBBD4A6357FC}">
  <dimension ref="A1:E28"/>
  <sheetViews>
    <sheetView view="pageLayout" zoomScaleNormal="120" workbookViewId="0">
      <selection activeCell="C28" sqref="C28"/>
    </sheetView>
  </sheetViews>
  <sheetFormatPr defaultColWidth="9.140625" defaultRowHeight="15"/>
  <cols>
    <col min="1" max="1" width="45.5703125" style="4" customWidth="1"/>
    <col min="2" max="2" width="6.5703125" style="4" customWidth="1"/>
    <col min="3" max="3" width="13.28515625" style="4" customWidth="1"/>
    <col min="4" max="4" width="14.28515625" style="4" customWidth="1"/>
    <col min="5" max="5" width="9.140625" style="4"/>
    <col min="6" max="6" width="12.7109375" style="4" customWidth="1"/>
    <col min="7" max="16384" width="9.140625" style="4"/>
  </cols>
  <sheetData>
    <row r="1" spans="1:5" ht="15.75">
      <c r="A1" s="2"/>
      <c r="B1" s="21"/>
      <c r="C1" s="3"/>
      <c r="D1" s="3"/>
    </row>
    <row r="2" spans="1:5" ht="15.75">
      <c r="A2" s="17" t="s">
        <v>21</v>
      </c>
      <c r="B2" s="22"/>
      <c r="C2" s="6">
        <f>'Výkaz Finančnej Pozície'!C2</f>
        <v>44561</v>
      </c>
      <c r="D2" s="6">
        <f>'Výkaz Finančnej Pozície'!D2</f>
        <v>44196</v>
      </c>
    </row>
    <row r="3" spans="1:5">
      <c r="A3" s="5" t="s">
        <v>70</v>
      </c>
      <c r="B3" s="22"/>
      <c r="C3" s="6"/>
      <c r="D3" s="6"/>
    </row>
    <row r="4" spans="1:5" s="125" customFormat="1">
      <c r="A4" s="126" t="s">
        <v>22</v>
      </c>
      <c r="B4" s="127">
        <v>18</v>
      </c>
      <c r="C4" s="99">
        <f>'HK pred danou'!M204*-1</f>
        <v>60.74</v>
      </c>
      <c r="D4" s="99">
        <v>3497.82</v>
      </c>
    </row>
    <row r="5" spans="1:5" s="125" customFormat="1">
      <c r="A5" s="126" t="s">
        <v>544</v>
      </c>
      <c r="B5" s="127">
        <v>19</v>
      </c>
      <c r="C5" s="99">
        <f>'HK pred danou'!M215*-1</f>
        <v>535172.31999999995</v>
      </c>
      <c r="D5" s="99">
        <v>0</v>
      </c>
    </row>
    <row r="6" spans="1:5" s="125" customFormat="1">
      <c r="A6" s="126" t="s">
        <v>546</v>
      </c>
      <c r="B6" s="127">
        <v>20</v>
      </c>
      <c r="C6" s="99">
        <f>'HK pred danou'!M216*-1</f>
        <v>893496.53</v>
      </c>
      <c r="D6" s="99">
        <v>0</v>
      </c>
    </row>
    <row r="7" spans="1:5" s="125" customFormat="1">
      <c r="A7" s="126" t="s">
        <v>549</v>
      </c>
      <c r="B7" s="127">
        <v>21</v>
      </c>
      <c r="C7" s="99">
        <f>'HK pred danou'!M219*-1</f>
        <v>122589.03</v>
      </c>
      <c r="D7" s="99">
        <v>0</v>
      </c>
    </row>
    <row r="8" spans="1:5">
      <c r="A8" s="126" t="s">
        <v>23</v>
      </c>
      <c r="B8" s="127">
        <v>22</v>
      </c>
      <c r="C8" s="99">
        <f>'HK pred danou'!M139*-1</f>
        <v>-264773.36</v>
      </c>
      <c r="D8" s="99">
        <v>-17762</v>
      </c>
    </row>
    <row r="9" spans="1:5">
      <c r="A9" s="128" t="s">
        <v>662</v>
      </c>
      <c r="B9" s="129"/>
      <c r="C9" s="100">
        <f>SUM(C4:C8)</f>
        <v>1286545.2599999998</v>
      </c>
      <c r="D9" s="100">
        <f>SUM(D4:D8)</f>
        <v>-14264.18</v>
      </c>
      <c r="E9" s="73"/>
    </row>
    <row r="10" spans="1:5">
      <c r="A10" s="8" t="s">
        <v>24</v>
      </c>
      <c r="B10" s="18">
        <v>20</v>
      </c>
      <c r="C10" s="99">
        <f>'HK pred danou'!M214*-1</f>
        <v>3397609.15</v>
      </c>
      <c r="D10" s="9">
        <v>2251940</v>
      </c>
    </row>
    <row r="11" spans="1:5">
      <c r="A11" s="8" t="s">
        <v>25</v>
      </c>
      <c r="B11" s="18">
        <v>21</v>
      </c>
      <c r="C11" s="99">
        <f>'HK pred danou'!M147*-1</f>
        <v>-520280.34</v>
      </c>
      <c r="D11" s="9">
        <v>-89103</v>
      </c>
    </row>
    <row r="12" spans="1:5">
      <c r="A12" s="8" t="s">
        <v>26</v>
      </c>
      <c r="B12" s="18">
        <v>22</v>
      </c>
      <c r="C12" s="99">
        <f>C10+C11</f>
        <v>2877328.81</v>
      </c>
      <c r="D12" s="9">
        <v>533797</v>
      </c>
    </row>
    <row r="13" spans="1:5">
      <c r="A13" s="8" t="s">
        <v>27</v>
      </c>
      <c r="B13" s="18">
        <v>23</v>
      </c>
      <c r="C13" s="99">
        <f>('HK pred danou'!M200+'HK pred danou'!M149)*-1</f>
        <v>-292804.11</v>
      </c>
      <c r="D13" s="9">
        <v>-91211</v>
      </c>
    </row>
    <row r="14" spans="1:5">
      <c r="A14" s="8" t="s">
        <v>28</v>
      </c>
      <c r="B14" s="18">
        <v>24</v>
      </c>
      <c r="C14" s="99">
        <f>'HK pred danou'!M221*-1</f>
        <v>193286.88</v>
      </c>
      <c r="D14" s="9">
        <v>2546</v>
      </c>
    </row>
    <row r="15" spans="1:5">
      <c r="A15" s="7" t="s">
        <v>29</v>
      </c>
      <c r="B15" s="18"/>
      <c r="C15" s="100">
        <f>SUM(C10:C14)-C12</f>
        <v>2777811.5799999996</v>
      </c>
      <c r="D15" s="12">
        <f>SUM(D10:D14)</f>
        <v>2607969</v>
      </c>
    </row>
    <row r="16" spans="1:5">
      <c r="A16" s="8" t="s">
        <v>30</v>
      </c>
      <c r="B16" s="18">
        <v>25</v>
      </c>
      <c r="C16" s="109">
        <f>-1*('HK pred danou'!M156+'HK pred danou'!M162+'HK pred danou'!M165+'HK pred danou'!M170+'HK pred danou'!M181+'HK pred danou'!M152+'HK pred danou'!M189+'HK pred danou'!M192)-C19</f>
        <v>-2914408.3799999994</v>
      </c>
      <c r="D16" s="9">
        <v>-1875311</v>
      </c>
    </row>
    <row r="17" spans="1:4">
      <c r="A17" s="8" t="s">
        <v>31</v>
      </c>
      <c r="B17" s="18">
        <v>26</v>
      </c>
      <c r="C17" s="99">
        <f>('HK pred danou'!M184+'HK pred danou'!M186)*-1</f>
        <v>-125367.43000000001</v>
      </c>
      <c r="D17" s="9">
        <v>-70767</v>
      </c>
    </row>
    <row r="18" spans="1:4">
      <c r="A18" s="7" t="s">
        <v>32</v>
      </c>
      <c r="B18" s="19"/>
      <c r="C18" s="12">
        <f>SUM(C16:C17)</f>
        <v>-3039775.8099999996</v>
      </c>
      <c r="D18" s="12">
        <f>SUM(D16:D17)</f>
        <v>-1946078</v>
      </c>
    </row>
    <row r="19" spans="1:4">
      <c r="A19" s="8" t="s">
        <v>17</v>
      </c>
      <c r="B19" s="18">
        <v>13</v>
      </c>
      <c r="C19" s="9">
        <f>'HK pred danou'!M39+'HK pred danou'!M118</f>
        <v>-275717.7</v>
      </c>
      <c r="D19" s="9">
        <v>-320431</v>
      </c>
    </row>
    <row r="20" spans="1:4">
      <c r="A20" s="7" t="s">
        <v>33</v>
      </c>
      <c r="B20" s="19"/>
      <c r="C20" s="12">
        <f>C9+C15+C18+C19</f>
        <v>748863.32999999984</v>
      </c>
      <c r="D20" s="12">
        <f>D9+D15+D18+D19</f>
        <v>327195.81999999983</v>
      </c>
    </row>
    <row r="21" spans="1:4">
      <c r="A21" s="8" t="s">
        <v>34</v>
      </c>
      <c r="B21" s="19"/>
      <c r="C21" s="99">
        <v>-167196.82999999999</v>
      </c>
      <c r="D21" s="9">
        <v>-75603</v>
      </c>
    </row>
    <row r="22" spans="1:4" ht="15.75" thickBot="1">
      <c r="A22" s="7" t="s">
        <v>35</v>
      </c>
      <c r="B22" s="20"/>
      <c r="C22" s="12">
        <f>C20+C21</f>
        <v>581666.49999999988</v>
      </c>
      <c r="D22" s="12">
        <f>D20+D21</f>
        <v>251592.81999999983</v>
      </c>
    </row>
    <row r="23" spans="1:4">
      <c r="A23" s="8" t="s">
        <v>36</v>
      </c>
      <c r="B23" s="20"/>
      <c r="C23" s="69"/>
      <c r="D23" s="69"/>
    </row>
    <row r="24" spans="1:4" ht="15.75" thickBot="1">
      <c r="A24" s="7" t="s">
        <v>37</v>
      </c>
      <c r="B24" s="19"/>
      <c r="C24" s="10">
        <f>C22+C23</f>
        <v>581666.49999999988</v>
      </c>
      <c r="D24" s="10">
        <f>D22+D23</f>
        <v>251592.81999999983</v>
      </c>
    </row>
    <row r="25" spans="1:4" ht="15.75" thickTop="1">
      <c r="A25" s="19"/>
      <c r="B25" s="19"/>
    </row>
    <row r="28" spans="1:4">
      <c r="C28" s="73"/>
    </row>
  </sheetData>
  <pageMargins left="0.7" right="1.25" top="1.3541666666666667" bottom="0.75" header="0.3" footer="0.3"/>
  <pageSetup paperSize="9" orientation="portrait" r:id="rId1"/>
  <headerFooter>
    <oddHeader xml:space="preserve">&amp;L&amp;"-,Tučné"&amp;10Across Private Investments, o.c.p., a.s.&amp;"-,Normálne"  
Individuálna účtovná závierka zostavená podľa Medzinárodných štandardov finančného výkazníctva  v znení prijatom Európskou úniou za rok, ktorý sa skončil k 31.12.2021
( v EUR ) &amp;11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25996-ADD0-4B8D-905B-4FECF3D43AE9}">
  <dimension ref="A1:J24"/>
  <sheetViews>
    <sheetView zoomScale="70" zoomScaleNormal="70" workbookViewId="0">
      <selection activeCell="H13" sqref="H13"/>
    </sheetView>
  </sheetViews>
  <sheetFormatPr defaultColWidth="8.85546875" defaultRowHeight="12.75"/>
  <cols>
    <col min="1" max="1" width="57.5703125" style="67" bestFit="1" customWidth="1"/>
    <col min="2" max="2" width="20" style="24" customWidth="1"/>
    <col min="3" max="3" width="24.85546875" style="24" customWidth="1"/>
    <col min="4" max="4" width="19.85546875" style="24" customWidth="1"/>
    <col min="5" max="5" width="26.5703125" style="24" customWidth="1"/>
    <col min="6" max="6" width="14" style="24" bestFit="1" customWidth="1"/>
    <col min="7" max="7" width="19.7109375" style="25" bestFit="1" customWidth="1"/>
    <col min="8" max="8" width="26.5703125" style="26" bestFit="1" customWidth="1"/>
    <col min="9" max="9" width="18.85546875" style="24" bestFit="1" customWidth="1"/>
    <col min="10" max="10" width="14.7109375" style="24" bestFit="1" customWidth="1"/>
    <col min="11" max="16384" width="8.85546875" style="24"/>
  </cols>
  <sheetData>
    <row r="1" spans="1:10" ht="16.5" thickBot="1">
      <c r="A1" s="23" t="s">
        <v>184</v>
      </c>
    </row>
    <row r="2" spans="1:10" s="28" customFormat="1" ht="13.5" thickBot="1">
      <c r="A2" s="173"/>
      <c r="B2" s="175" t="s">
        <v>40</v>
      </c>
      <c r="C2" s="176"/>
      <c r="D2" s="176"/>
      <c r="E2" s="176"/>
      <c r="F2" s="176"/>
      <c r="G2" s="176"/>
      <c r="H2" s="177"/>
      <c r="I2" s="178" t="s">
        <v>41</v>
      </c>
      <c r="J2" s="27" t="s">
        <v>42</v>
      </c>
    </row>
    <row r="3" spans="1:10" s="28" customFormat="1" ht="13.5" thickBot="1">
      <c r="A3" s="174"/>
      <c r="B3" s="29" t="s">
        <v>18</v>
      </c>
      <c r="C3" s="29" t="s">
        <v>19</v>
      </c>
      <c r="D3" s="29" t="s">
        <v>43</v>
      </c>
      <c r="E3" s="29" t="s">
        <v>44</v>
      </c>
      <c r="F3" s="29" t="s">
        <v>45</v>
      </c>
      <c r="G3" s="30" t="s">
        <v>46</v>
      </c>
      <c r="H3" s="97" t="s">
        <v>47</v>
      </c>
      <c r="I3" s="179"/>
      <c r="J3" s="98" t="s">
        <v>48</v>
      </c>
    </row>
    <row r="4" spans="1:10" s="37" customFormat="1">
      <c r="A4" s="33" t="s">
        <v>187</v>
      </c>
      <c r="B4" s="34">
        <f>VykazZmienVI_010120_311220!B23</f>
        <v>1992000</v>
      </c>
      <c r="C4" s="34">
        <f>VykazZmienVI_010120_311220!C23</f>
        <v>82592</v>
      </c>
      <c r="D4" s="34">
        <f>VykazZmienVI_010120_311220!D23</f>
        <v>0</v>
      </c>
      <c r="E4" s="34">
        <f>VykazZmienVI_010120_311220!E23</f>
        <v>0</v>
      </c>
      <c r="F4" s="34">
        <f>VykazZmienVI_010120_311220!F23</f>
        <v>0</v>
      </c>
      <c r="G4" s="34">
        <f>VykazZmienVI_010120_311220!G23</f>
        <v>-9659</v>
      </c>
      <c r="H4" s="34">
        <v>251592.62</v>
      </c>
      <c r="I4" s="35">
        <v>0</v>
      </c>
      <c r="J4" s="36">
        <f>SUM(B4:I4)</f>
        <v>2316525.62</v>
      </c>
    </row>
    <row r="5" spans="1:10" ht="13.5" thickBot="1">
      <c r="A5" s="38" t="s">
        <v>49</v>
      </c>
      <c r="B5" s="39">
        <v>0</v>
      </c>
      <c r="C5" s="39">
        <v>0</v>
      </c>
      <c r="D5" s="39">
        <v>0</v>
      </c>
      <c r="E5" s="39">
        <v>0</v>
      </c>
      <c r="F5" s="39">
        <v>0</v>
      </c>
      <c r="G5" s="40">
        <v>0</v>
      </c>
      <c r="H5" s="40">
        <v>0</v>
      </c>
      <c r="I5" s="39">
        <v>0</v>
      </c>
      <c r="J5" s="41">
        <v>0</v>
      </c>
    </row>
    <row r="6" spans="1:10" ht="16.899999999999999" customHeight="1" thickTop="1" thickBot="1">
      <c r="A6" s="42" t="s">
        <v>185</v>
      </c>
      <c r="B6" s="43">
        <v>1992000</v>
      </c>
      <c r="C6" s="44">
        <f>SUM(C4:C5)</f>
        <v>82592</v>
      </c>
      <c r="D6" s="45">
        <v>0</v>
      </c>
      <c r="E6" s="45">
        <v>0</v>
      </c>
      <c r="F6" s="45">
        <v>0</v>
      </c>
      <c r="G6" s="46">
        <f>SUM(G4)</f>
        <v>-9659</v>
      </c>
      <c r="H6" s="46">
        <f>SUM(H4:H5)</f>
        <v>251592.62</v>
      </c>
      <c r="I6" s="45">
        <v>0</v>
      </c>
      <c r="J6" s="47">
        <f>+J4+J5</f>
        <v>2316525.62</v>
      </c>
    </row>
    <row r="7" spans="1:10">
      <c r="A7" s="48" t="s">
        <v>51</v>
      </c>
      <c r="B7" s="49">
        <v>0</v>
      </c>
      <c r="C7" s="49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1">
        <f t="shared" ref="J7:J16" si="0">SUM(B7:I7)</f>
        <v>0</v>
      </c>
    </row>
    <row r="8" spans="1:10">
      <c r="A8" s="48" t="s">
        <v>52</v>
      </c>
      <c r="B8" s="50">
        <v>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1">
        <f t="shared" si="0"/>
        <v>0</v>
      </c>
    </row>
    <row r="9" spans="1:10">
      <c r="A9" s="48" t="s">
        <v>53</v>
      </c>
      <c r="B9" s="50">
        <v>0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1">
        <f t="shared" si="0"/>
        <v>0</v>
      </c>
    </row>
    <row r="10" spans="1:10">
      <c r="A10" s="48" t="s">
        <v>54</v>
      </c>
      <c r="B10" s="50">
        <v>0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1">
        <f t="shared" si="0"/>
        <v>0</v>
      </c>
    </row>
    <row r="11" spans="1:10" ht="13.5" thickBot="1">
      <c r="A11" s="38" t="s">
        <v>55</v>
      </c>
      <c r="B11" s="39">
        <v>0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41">
        <f t="shared" si="0"/>
        <v>0</v>
      </c>
    </row>
    <row r="12" spans="1:10" ht="26.25" thickTop="1">
      <c r="A12" s="52" t="s">
        <v>56</v>
      </c>
      <c r="B12" s="49">
        <v>0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0</v>
      </c>
      <c r="I12" s="49">
        <v>0</v>
      </c>
      <c r="J12" s="53">
        <f t="shared" si="0"/>
        <v>0</v>
      </c>
    </row>
    <row r="13" spans="1:10" ht="13.5" thickBot="1">
      <c r="A13" s="54" t="s">
        <v>57</v>
      </c>
      <c r="B13" s="39">
        <v>0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55">
        <f>'Výkaz Komplexného Výsledku'!C24</f>
        <v>581666.49999999988</v>
      </c>
      <c r="I13" s="39">
        <v>0</v>
      </c>
      <c r="J13" s="56">
        <f t="shared" si="0"/>
        <v>581666.49999999988</v>
      </c>
    </row>
    <row r="14" spans="1:10" ht="14.25" thickTop="1" thickBot="1">
      <c r="A14" s="57" t="s">
        <v>58</v>
      </c>
      <c r="B14" s="49">
        <f>+B12+B13</f>
        <v>0</v>
      </c>
      <c r="C14" s="58">
        <f>SUM(C15:C21)</f>
        <v>25159.26</v>
      </c>
      <c r="D14" s="49">
        <f>+D12+D13</f>
        <v>0</v>
      </c>
      <c r="E14" s="49">
        <f>+E12+E13</f>
        <v>0</v>
      </c>
      <c r="F14" s="49">
        <f>+F12+F13</f>
        <v>0</v>
      </c>
      <c r="G14" s="39">
        <f>SUM(G15:G21)</f>
        <v>9659</v>
      </c>
      <c r="H14" s="59">
        <f>SUM(H15:H21)</f>
        <v>-251592.67</v>
      </c>
      <c r="I14" s="49">
        <f>+I12+I13</f>
        <v>0</v>
      </c>
      <c r="J14" s="60">
        <f>SUM(B14:I14)</f>
        <v>-216774.41000000003</v>
      </c>
    </row>
    <row r="15" spans="1:10" ht="13.5" thickTop="1">
      <c r="A15" s="61" t="s">
        <v>59</v>
      </c>
      <c r="B15" s="50">
        <v>0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1">
        <f t="shared" si="0"/>
        <v>0</v>
      </c>
    </row>
    <row r="16" spans="1:10">
      <c r="A16" s="48" t="s">
        <v>60</v>
      </c>
      <c r="B16" s="50">
        <v>0</v>
      </c>
      <c r="C16" s="50">
        <v>0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1">
        <f t="shared" si="0"/>
        <v>0</v>
      </c>
    </row>
    <row r="17" spans="1:10">
      <c r="A17" s="61" t="s">
        <v>61</v>
      </c>
      <c r="B17" s="62">
        <v>0</v>
      </c>
      <c r="C17" s="62">
        <v>0</v>
      </c>
      <c r="D17" s="62">
        <v>0</v>
      </c>
      <c r="E17" s="62">
        <v>0</v>
      </c>
      <c r="F17" s="62">
        <v>0</v>
      </c>
      <c r="G17" s="50">
        <v>0</v>
      </c>
      <c r="H17" s="50">
        <v>0</v>
      </c>
      <c r="I17" s="50">
        <v>0</v>
      </c>
      <c r="J17" s="51">
        <v>0</v>
      </c>
    </row>
    <row r="18" spans="1:10">
      <c r="A18" s="61" t="s">
        <v>62</v>
      </c>
      <c r="B18" s="62">
        <v>0</v>
      </c>
      <c r="C18" s="62">
        <v>25159.26</v>
      </c>
      <c r="D18" s="62">
        <v>0</v>
      </c>
      <c r="E18" s="62">
        <v>0</v>
      </c>
      <c r="F18" s="62">
        <v>0</v>
      </c>
      <c r="G18" s="63">
        <v>0</v>
      </c>
      <c r="H18" s="50">
        <f>-1*C18</f>
        <v>-25159.26</v>
      </c>
      <c r="I18" s="50">
        <v>0</v>
      </c>
      <c r="J18" s="51">
        <f t="shared" ref="J18:J23" si="1">SUM(B18:I18)</f>
        <v>0</v>
      </c>
    </row>
    <row r="19" spans="1:10">
      <c r="A19" s="61" t="s">
        <v>63</v>
      </c>
      <c r="B19" s="62">
        <v>0</v>
      </c>
      <c r="C19" s="62">
        <v>0</v>
      </c>
      <c r="D19" s="62">
        <v>0</v>
      </c>
      <c r="E19" s="62">
        <v>0</v>
      </c>
      <c r="F19" s="62">
        <v>0</v>
      </c>
      <c r="G19" s="63">
        <v>9659</v>
      </c>
      <c r="H19" s="50">
        <f>-216774.41-9659</f>
        <v>-226433.41</v>
      </c>
      <c r="I19" s="50">
        <v>0</v>
      </c>
      <c r="J19" s="51">
        <f t="shared" si="1"/>
        <v>-216774.41</v>
      </c>
    </row>
    <row r="20" spans="1:10">
      <c r="A20" s="61" t="s">
        <v>64</v>
      </c>
      <c r="B20" s="62">
        <v>0</v>
      </c>
      <c r="C20" s="62">
        <v>0</v>
      </c>
      <c r="D20" s="62">
        <v>0</v>
      </c>
      <c r="E20" s="62">
        <v>0</v>
      </c>
      <c r="F20" s="62">
        <v>0</v>
      </c>
      <c r="G20" s="63">
        <v>0</v>
      </c>
      <c r="H20" s="63">
        <v>0</v>
      </c>
      <c r="I20" s="50">
        <v>0</v>
      </c>
      <c r="J20" s="51">
        <f t="shared" si="1"/>
        <v>0</v>
      </c>
    </row>
    <row r="21" spans="1:10" ht="13.5" thickBot="1">
      <c r="A21" s="38" t="s">
        <v>65</v>
      </c>
      <c r="B21" s="39">
        <v>0</v>
      </c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41">
        <f t="shared" si="1"/>
        <v>0</v>
      </c>
    </row>
    <row r="22" spans="1:10" ht="14.25" thickTop="1" thickBot="1">
      <c r="A22" s="38" t="s">
        <v>66</v>
      </c>
      <c r="B22" s="39">
        <v>0</v>
      </c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64">
        <f t="shared" si="1"/>
        <v>0</v>
      </c>
    </row>
    <row r="23" spans="1:10" s="37" customFormat="1" ht="17.45" customHeight="1" thickTop="1" thickBot="1">
      <c r="A23" s="42" t="s">
        <v>190</v>
      </c>
      <c r="B23" s="65">
        <f t="shared" ref="B23:I23" si="2">SUM(B6:B22)-B14</f>
        <v>1992000</v>
      </c>
      <c r="C23" s="65">
        <f t="shared" si="2"/>
        <v>107751.26</v>
      </c>
      <c r="D23" s="65">
        <f t="shared" si="2"/>
        <v>0</v>
      </c>
      <c r="E23" s="65">
        <f t="shared" si="2"/>
        <v>0</v>
      </c>
      <c r="F23" s="65">
        <f t="shared" si="2"/>
        <v>0</v>
      </c>
      <c r="G23" s="66">
        <f>SUM(G6+G14)+G22</f>
        <v>0</v>
      </c>
      <c r="H23" s="66">
        <f>SUM(H6+H13+H14)</f>
        <v>581666.44999999984</v>
      </c>
      <c r="I23" s="65">
        <f t="shared" si="2"/>
        <v>0</v>
      </c>
      <c r="J23" s="47">
        <f t="shared" si="1"/>
        <v>2681417.7099999995</v>
      </c>
    </row>
    <row r="24" spans="1:10">
      <c r="H24" s="68"/>
    </row>
  </sheetData>
  <mergeCells count="3">
    <mergeCell ref="A2:A3"/>
    <mergeCell ref="B2:H2"/>
    <mergeCell ref="I2:I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BD2B-3437-48D0-8367-A796944DE5DE}">
  <sheetPr>
    <pageSetUpPr fitToPage="1"/>
  </sheetPr>
  <dimension ref="A1:J24"/>
  <sheetViews>
    <sheetView showGridLines="0" view="pageLayout" zoomScale="70" zoomScaleNormal="85" zoomScaleSheetLayoutView="80" zoomScalePageLayoutView="70" workbookViewId="0">
      <selection activeCell="H19" sqref="H19"/>
    </sheetView>
  </sheetViews>
  <sheetFormatPr defaultColWidth="8.85546875" defaultRowHeight="12.75"/>
  <cols>
    <col min="1" max="1" width="57.5703125" style="67" bestFit="1" customWidth="1"/>
    <col min="2" max="2" width="20" style="24" customWidth="1"/>
    <col min="3" max="3" width="24.85546875" style="24" customWidth="1"/>
    <col min="4" max="4" width="19.85546875" style="24" customWidth="1"/>
    <col min="5" max="5" width="26.5703125" style="24" customWidth="1"/>
    <col min="6" max="6" width="14" style="24" bestFit="1" customWidth="1"/>
    <col min="7" max="7" width="19.7109375" style="25" bestFit="1" customWidth="1"/>
    <col min="8" max="8" width="26.5703125" style="26" bestFit="1" customWidth="1"/>
    <col min="9" max="9" width="18.85546875" style="24" bestFit="1" customWidth="1"/>
    <col min="10" max="10" width="14.7109375" style="24" bestFit="1" customWidth="1"/>
    <col min="11" max="16384" width="8.85546875" style="24"/>
  </cols>
  <sheetData>
    <row r="1" spans="1:10" ht="16.5" thickBot="1">
      <c r="A1" s="23" t="s">
        <v>39</v>
      </c>
    </row>
    <row r="2" spans="1:10" s="28" customFormat="1" ht="13.5" thickBot="1">
      <c r="A2" s="173"/>
      <c r="B2" s="175" t="s">
        <v>40</v>
      </c>
      <c r="C2" s="176"/>
      <c r="D2" s="176"/>
      <c r="E2" s="176"/>
      <c r="F2" s="176"/>
      <c r="G2" s="176"/>
      <c r="H2" s="177"/>
      <c r="I2" s="178" t="s">
        <v>41</v>
      </c>
      <c r="J2" s="27" t="s">
        <v>42</v>
      </c>
    </row>
    <row r="3" spans="1:10" s="28" customFormat="1" ht="13.5" thickBot="1">
      <c r="A3" s="174"/>
      <c r="B3" s="29" t="s">
        <v>18</v>
      </c>
      <c r="C3" s="29" t="s">
        <v>19</v>
      </c>
      <c r="D3" s="29" t="s">
        <v>43</v>
      </c>
      <c r="E3" s="29" t="s">
        <v>44</v>
      </c>
      <c r="F3" s="29" t="s">
        <v>45</v>
      </c>
      <c r="G3" s="30" t="s">
        <v>46</v>
      </c>
      <c r="H3" s="31" t="s">
        <v>47</v>
      </c>
      <c r="I3" s="179"/>
      <c r="J3" s="32" t="s">
        <v>48</v>
      </c>
    </row>
    <row r="4" spans="1:10" s="37" customFormat="1">
      <c r="A4" s="33" t="s">
        <v>186</v>
      </c>
      <c r="B4" s="34">
        <v>1992000</v>
      </c>
      <c r="C4" s="34">
        <v>61511</v>
      </c>
      <c r="D4" s="34">
        <v>0</v>
      </c>
      <c r="E4" s="34">
        <v>0</v>
      </c>
      <c r="F4" s="34">
        <v>0</v>
      </c>
      <c r="G4" s="34">
        <v>-199387</v>
      </c>
      <c r="H4" s="34">
        <v>210809</v>
      </c>
      <c r="I4" s="35">
        <v>0</v>
      </c>
      <c r="J4" s="36">
        <f>SUM(B4:I4)</f>
        <v>2064933</v>
      </c>
    </row>
    <row r="5" spans="1:10" ht="13.5" thickBot="1">
      <c r="A5" s="38" t="s">
        <v>49</v>
      </c>
      <c r="B5" s="39">
        <v>0</v>
      </c>
      <c r="C5" s="39">
        <v>0</v>
      </c>
      <c r="D5" s="39">
        <v>0</v>
      </c>
      <c r="E5" s="39">
        <v>0</v>
      </c>
      <c r="F5" s="39">
        <v>0</v>
      </c>
      <c r="G5" s="40">
        <v>0</v>
      </c>
      <c r="H5" s="40">
        <v>0</v>
      </c>
      <c r="I5" s="39">
        <v>0</v>
      </c>
      <c r="J5" s="41">
        <v>0</v>
      </c>
    </row>
    <row r="6" spans="1:10" ht="16.899999999999999" customHeight="1" thickTop="1" thickBot="1">
      <c r="A6" s="42" t="s">
        <v>50</v>
      </c>
      <c r="B6" s="43">
        <v>1992000</v>
      </c>
      <c r="C6" s="44">
        <f>SUM(C4:C5)</f>
        <v>61511</v>
      </c>
      <c r="D6" s="45">
        <v>0</v>
      </c>
      <c r="E6" s="45">
        <v>0</v>
      </c>
      <c r="F6" s="45">
        <v>0</v>
      </c>
      <c r="G6" s="46">
        <f>SUM(G4)</f>
        <v>-199387</v>
      </c>
      <c r="H6" s="46">
        <f>SUM(H4:H5)</f>
        <v>210809</v>
      </c>
      <c r="I6" s="45">
        <v>0</v>
      </c>
      <c r="J6" s="47">
        <f>+J4+J5</f>
        <v>2064933</v>
      </c>
    </row>
    <row r="7" spans="1:10">
      <c r="A7" s="48" t="s">
        <v>51</v>
      </c>
      <c r="B7" s="49">
        <v>0</v>
      </c>
      <c r="C7" s="49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1">
        <f t="shared" ref="J7:J16" si="0">SUM(B7:I7)</f>
        <v>0</v>
      </c>
    </row>
    <row r="8" spans="1:10">
      <c r="A8" s="48" t="s">
        <v>52</v>
      </c>
      <c r="B8" s="50">
        <v>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1">
        <f t="shared" si="0"/>
        <v>0</v>
      </c>
    </row>
    <row r="9" spans="1:10">
      <c r="A9" s="48" t="s">
        <v>53</v>
      </c>
      <c r="B9" s="50">
        <v>0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1">
        <f t="shared" si="0"/>
        <v>0</v>
      </c>
    </row>
    <row r="10" spans="1:10">
      <c r="A10" s="48" t="s">
        <v>54</v>
      </c>
      <c r="B10" s="50">
        <v>0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1">
        <f t="shared" si="0"/>
        <v>0</v>
      </c>
    </row>
    <row r="11" spans="1:10" ht="13.5" thickBot="1">
      <c r="A11" s="38" t="s">
        <v>55</v>
      </c>
      <c r="B11" s="39">
        <v>0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41">
        <f t="shared" si="0"/>
        <v>0</v>
      </c>
    </row>
    <row r="12" spans="1:10" ht="26.25" thickTop="1">
      <c r="A12" s="52" t="s">
        <v>56</v>
      </c>
      <c r="B12" s="49">
        <v>0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0</v>
      </c>
      <c r="I12" s="49">
        <v>0</v>
      </c>
      <c r="J12" s="53">
        <f t="shared" si="0"/>
        <v>0</v>
      </c>
    </row>
    <row r="13" spans="1:10" ht="13.5" thickBot="1">
      <c r="A13" s="54" t="s">
        <v>57</v>
      </c>
      <c r="B13" s="39">
        <v>0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55">
        <v>251593</v>
      </c>
      <c r="I13" s="39">
        <v>0</v>
      </c>
      <c r="J13" s="56">
        <f t="shared" si="0"/>
        <v>251593</v>
      </c>
    </row>
    <row r="14" spans="1:10" ht="14.25" thickTop="1" thickBot="1">
      <c r="A14" s="57" t="s">
        <v>58</v>
      </c>
      <c r="B14" s="49">
        <f>+B12+B13</f>
        <v>0</v>
      </c>
      <c r="C14" s="58">
        <f>SUM(C15:C21)</f>
        <v>21081</v>
      </c>
      <c r="D14" s="49">
        <f>+D12+D13</f>
        <v>0</v>
      </c>
      <c r="E14" s="49">
        <f>+E12+E13</f>
        <v>0</v>
      </c>
      <c r="F14" s="49">
        <f>+F12+F13</f>
        <v>0</v>
      </c>
      <c r="G14" s="39">
        <f>SUM(G15:G21)</f>
        <v>189728</v>
      </c>
      <c r="H14" s="59">
        <f>SUM(H15:H21)</f>
        <v>-210809</v>
      </c>
      <c r="I14" s="49">
        <f>+I12+I13</f>
        <v>0</v>
      </c>
      <c r="J14" s="60">
        <f>SUM(B14:I14)</f>
        <v>0</v>
      </c>
    </row>
    <row r="15" spans="1:10" ht="13.5" thickTop="1">
      <c r="A15" s="61" t="s">
        <v>59</v>
      </c>
      <c r="B15" s="50">
        <v>0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1">
        <f t="shared" si="0"/>
        <v>0</v>
      </c>
    </row>
    <row r="16" spans="1:10">
      <c r="A16" s="48" t="s">
        <v>60</v>
      </c>
      <c r="B16" s="50">
        <v>0</v>
      </c>
      <c r="C16" s="50">
        <v>0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1">
        <f t="shared" si="0"/>
        <v>0</v>
      </c>
    </row>
    <row r="17" spans="1:10">
      <c r="A17" s="61" t="s">
        <v>61</v>
      </c>
      <c r="B17" s="62">
        <v>0</v>
      </c>
      <c r="C17" s="62">
        <v>0</v>
      </c>
      <c r="D17" s="62">
        <v>0</v>
      </c>
      <c r="E17" s="62">
        <v>0</v>
      </c>
      <c r="F17" s="62">
        <v>0</v>
      </c>
      <c r="G17" s="50">
        <v>0</v>
      </c>
      <c r="H17" s="50">
        <v>0</v>
      </c>
      <c r="I17" s="50">
        <v>0</v>
      </c>
      <c r="J17" s="51">
        <v>0</v>
      </c>
    </row>
    <row r="18" spans="1:10">
      <c r="A18" s="61" t="s">
        <v>62</v>
      </c>
      <c r="B18" s="62">
        <v>0</v>
      </c>
      <c r="C18" s="62">
        <v>21081</v>
      </c>
      <c r="D18" s="62">
        <v>0</v>
      </c>
      <c r="E18" s="62">
        <v>0</v>
      </c>
      <c r="F18" s="62">
        <v>0</v>
      </c>
      <c r="G18" s="63">
        <v>0</v>
      </c>
      <c r="H18" s="50">
        <v>-21081</v>
      </c>
      <c r="I18" s="50">
        <v>0</v>
      </c>
      <c r="J18" s="51">
        <f t="shared" ref="J18:J23" si="1">SUM(B18:I18)</f>
        <v>0</v>
      </c>
    </row>
    <row r="19" spans="1:10">
      <c r="A19" s="61" t="s">
        <v>63</v>
      </c>
      <c r="B19" s="62">
        <v>0</v>
      </c>
      <c r="C19" s="62">
        <v>0</v>
      </c>
      <c r="D19" s="62">
        <v>0</v>
      </c>
      <c r="E19" s="62">
        <v>0</v>
      </c>
      <c r="F19" s="62">
        <v>0</v>
      </c>
      <c r="G19" s="63">
        <v>189728</v>
      </c>
      <c r="H19" s="50">
        <v>-189728</v>
      </c>
      <c r="I19" s="50">
        <v>0</v>
      </c>
      <c r="J19" s="51">
        <v>0</v>
      </c>
    </row>
    <row r="20" spans="1:10">
      <c r="A20" s="61" t="s">
        <v>64</v>
      </c>
      <c r="B20" s="62">
        <v>0</v>
      </c>
      <c r="C20" s="62">
        <v>0</v>
      </c>
      <c r="D20" s="62">
        <v>0</v>
      </c>
      <c r="E20" s="62">
        <v>0</v>
      </c>
      <c r="F20" s="62">
        <v>0</v>
      </c>
      <c r="G20" s="63">
        <v>0</v>
      </c>
      <c r="H20" s="63">
        <v>0</v>
      </c>
      <c r="I20" s="50">
        <v>0</v>
      </c>
      <c r="J20" s="51">
        <f t="shared" si="1"/>
        <v>0</v>
      </c>
    </row>
    <row r="21" spans="1:10" ht="13.5" thickBot="1">
      <c r="A21" s="38" t="s">
        <v>65</v>
      </c>
      <c r="B21" s="39">
        <v>0</v>
      </c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41">
        <f t="shared" si="1"/>
        <v>0</v>
      </c>
    </row>
    <row r="22" spans="1:10" ht="14.25" thickTop="1" thickBot="1">
      <c r="A22" s="38" t="s">
        <v>66</v>
      </c>
      <c r="B22" s="39">
        <v>0</v>
      </c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64">
        <f t="shared" si="1"/>
        <v>0</v>
      </c>
    </row>
    <row r="23" spans="1:10" s="37" customFormat="1" ht="17.45" customHeight="1" thickTop="1" thickBot="1">
      <c r="A23" s="42" t="s">
        <v>191</v>
      </c>
      <c r="B23" s="65">
        <f t="shared" ref="B23:I23" si="2">SUM(B6:B22)-B14</f>
        <v>1992000</v>
      </c>
      <c r="C23" s="65">
        <f t="shared" si="2"/>
        <v>82592</v>
      </c>
      <c r="D23" s="65">
        <f t="shared" si="2"/>
        <v>0</v>
      </c>
      <c r="E23" s="65">
        <f t="shared" si="2"/>
        <v>0</v>
      </c>
      <c r="F23" s="65">
        <f t="shared" si="2"/>
        <v>0</v>
      </c>
      <c r="G23" s="66">
        <f>SUM(G6+G14)+G22</f>
        <v>-9659</v>
      </c>
      <c r="H23" s="66">
        <f>SUM(H6+H13+H14)</f>
        <v>251593</v>
      </c>
      <c r="I23" s="65">
        <f t="shared" si="2"/>
        <v>0</v>
      </c>
      <c r="J23" s="47">
        <f t="shared" si="1"/>
        <v>2316526</v>
      </c>
    </row>
    <row r="24" spans="1:10">
      <c r="H24" s="68"/>
    </row>
  </sheetData>
  <mergeCells count="3">
    <mergeCell ref="A2:A3"/>
    <mergeCell ref="B2:H2"/>
    <mergeCell ref="I2:I3"/>
  </mergeCells>
  <pageMargins left="0.31496062992125984" right="0.19685039370078741" top="1.1358333333333333" bottom="0.98425196850393704" header="0.51181102362204722" footer="0.51181102362204722"/>
  <pageSetup paperSize="9" scale="58" fitToHeight="0" orientation="landscape" r:id="rId1"/>
  <headerFooter alignWithMargins="0">
    <oddHeader xml:space="preserve">&amp;L&amp;"-,Bold"&amp;10Across Private Investments, o.c.p., a.s.  &amp;"-,Regular"
Individuálna účtovná závierka zostavená podľa Medzinárodných štandardov finančného výkazníctva  v znení prijatom Európskou úniou za rok, ktorý sa skončil k 31.12.2021
( v EUR )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7A26A-53DC-4B09-9911-60D367DE6216}">
  <dimension ref="A1:J52"/>
  <sheetViews>
    <sheetView showWhiteSpace="0" view="pageLayout" topLeftCell="A19" zoomScale="89" zoomScaleNormal="100" zoomScalePageLayoutView="89" workbookViewId="0">
      <selection activeCell="B9" sqref="B9"/>
    </sheetView>
  </sheetViews>
  <sheetFormatPr defaultRowHeight="15"/>
  <cols>
    <col min="1" max="1" width="6.28515625" customWidth="1"/>
    <col min="2" max="2" width="76.7109375" customWidth="1"/>
    <col min="3" max="4" width="13.5703125" customWidth="1"/>
    <col min="11" max="11" width="82.5703125" bestFit="1" customWidth="1"/>
  </cols>
  <sheetData>
    <row r="1" spans="1:4" ht="15.75">
      <c r="A1" s="7"/>
      <c r="B1" s="2"/>
      <c r="C1" s="3"/>
      <c r="D1" s="3"/>
    </row>
    <row r="2" spans="1:4" ht="15.75">
      <c r="A2" s="8"/>
      <c r="B2" s="17" t="s">
        <v>73</v>
      </c>
      <c r="C2" s="6">
        <f>'Výkaz Finančnej Pozície'!C2</f>
        <v>44561</v>
      </c>
      <c r="D2" s="6">
        <v>44196</v>
      </c>
    </row>
    <row r="3" spans="1:4">
      <c r="A3" s="8"/>
      <c r="B3" s="5" t="s">
        <v>192</v>
      </c>
      <c r="C3" s="6"/>
      <c r="D3" s="6"/>
    </row>
    <row r="4" spans="1:4">
      <c r="A4" s="8"/>
      <c r="B4" s="5"/>
      <c r="C4" s="6"/>
      <c r="D4" s="6"/>
    </row>
    <row r="5" spans="1:4">
      <c r="A5" s="7" t="s">
        <v>87</v>
      </c>
      <c r="B5" s="70" t="s">
        <v>33</v>
      </c>
      <c r="C5" s="12">
        <f>'Výkaz Komplexného Výsledku'!C20</f>
        <v>748863.32999999984</v>
      </c>
      <c r="D5" s="12">
        <f>'Výkaz Komplexného Výsledku'!D20</f>
        <v>327195.81999999983</v>
      </c>
    </row>
    <row r="6" spans="1:4">
      <c r="A6" s="8"/>
      <c r="B6" s="5"/>
      <c r="C6" s="6"/>
      <c r="D6" s="6"/>
    </row>
    <row r="7" spans="1:4">
      <c r="A7" s="71" t="s">
        <v>74</v>
      </c>
      <c r="B7" s="71" t="s">
        <v>75</v>
      </c>
      <c r="C7" s="72">
        <f>SUM(C8:C15)</f>
        <v>288884.40000000002</v>
      </c>
      <c r="D7" s="72">
        <f>SUM(D8:D15)</f>
        <v>255001</v>
      </c>
    </row>
    <row r="8" spans="1:4">
      <c r="A8" s="8" t="s">
        <v>78</v>
      </c>
      <c r="B8" s="8" t="s">
        <v>31</v>
      </c>
      <c r="C8" s="74">
        <f>'Výkaz Komplexného Výsledku'!C17*-1</f>
        <v>125367.43000000001</v>
      </c>
      <c r="D8" s="74">
        <v>70767</v>
      </c>
    </row>
    <row r="9" spans="1:4">
      <c r="A9" s="8" t="s">
        <v>80</v>
      </c>
      <c r="B9" s="8" t="s">
        <v>131</v>
      </c>
      <c r="C9" s="74">
        <v>0</v>
      </c>
      <c r="D9" s="74">
        <v>0</v>
      </c>
    </row>
    <row r="10" spans="1:4">
      <c r="A10" s="8" t="s">
        <v>76</v>
      </c>
      <c r="B10" s="8" t="s">
        <v>128</v>
      </c>
      <c r="C10" s="74">
        <f>'Výkaz Finančnej Pozície'!C20-'Výkaz Finančnej Pozície'!D20</f>
        <v>-44712.299999999988</v>
      </c>
      <c r="D10" s="9">
        <v>194950</v>
      </c>
    </row>
    <row r="11" spans="1:4">
      <c r="A11" s="8" t="s">
        <v>81</v>
      </c>
      <c r="B11" s="8" t="s">
        <v>132</v>
      </c>
      <c r="C11" s="101">
        <f>'Výkaz Finančnej Pozície'!D12-'Výkaz Finančnej Pozície'!C12</f>
        <v>-56483.350000000006</v>
      </c>
      <c r="D11" s="9">
        <v>-24980</v>
      </c>
    </row>
    <row r="12" spans="1:4">
      <c r="A12" s="8" t="s">
        <v>82</v>
      </c>
      <c r="B12" s="8" t="s">
        <v>88</v>
      </c>
      <c r="C12" s="74">
        <v>0</v>
      </c>
      <c r="D12" s="9">
        <v>0</v>
      </c>
    </row>
    <row r="13" spans="1:4">
      <c r="A13" s="8" t="s">
        <v>129</v>
      </c>
      <c r="B13" s="8" t="s">
        <v>22</v>
      </c>
      <c r="C13" s="101">
        <f>-'Výkaz Komplexného Výsledku'!C4</f>
        <v>-60.74</v>
      </c>
      <c r="D13" s="9">
        <v>-3498</v>
      </c>
    </row>
    <row r="14" spans="1:4">
      <c r="A14" s="8" t="s">
        <v>134</v>
      </c>
      <c r="B14" s="8" t="s">
        <v>130</v>
      </c>
      <c r="C14" s="74">
        <f>-'Výkaz Komplexného Výsledku'!C8</f>
        <v>264773.36</v>
      </c>
      <c r="D14" s="9">
        <v>17762</v>
      </c>
    </row>
    <row r="15" spans="1:4">
      <c r="A15" s="8" t="s">
        <v>135</v>
      </c>
      <c r="B15" s="8" t="s">
        <v>89</v>
      </c>
      <c r="C15" s="74">
        <v>0</v>
      </c>
      <c r="D15" s="9">
        <v>0</v>
      </c>
    </row>
    <row r="16" spans="1:4">
      <c r="A16" s="71" t="s">
        <v>77</v>
      </c>
      <c r="B16" s="71" t="s">
        <v>90</v>
      </c>
      <c r="C16" s="75">
        <f>SUM(C17:C19)</f>
        <v>1044573.2499999991</v>
      </c>
      <c r="D16" s="72">
        <f>SUM(D17:D19)</f>
        <v>-5148454</v>
      </c>
    </row>
    <row r="17" spans="1:10">
      <c r="A17" s="8" t="s">
        <v>83</v>
      </c>
      <c r="B17" s="8" t="s">
        <v>91</v>
      </c>
      <c r="C17" s="74">
        <f>('Výkaz Finančnej Pozície'!C7+'Výkaz Finančnej Pozície'!C11-'Výkaz Finančnej Pozície'!D7-'Výkaz Finančnej Pozície'!D11)*-1</f>
        <v>536112.15999999922</v>
      </c>
      <c r="D17" s="74">
        <v>-5478859</v>
      </c>
    </row>
    <row r="18" spans="1:10">
      <c r="A18" s="8" t="s">
        <v>79</v>
      </c>
      <c r="B18" s="8" t="s">
        <v>92</v>
      </c>
      <c r="C18" s="74">
        <v>0</v>
      </c>
      <c r="D18" s="9">
        <v>0</v>
      </c>
    </row>
    <row r="19" spans="1:10">
      <c r="A19" s="8" t="s">
        <v>84</v>
      </c>
      <c r="B19" s="8" t="s">
        <v>93</v>
      </c>
      <c r="C19" s="101">
        <f>'Výkaz Finančnej Pozície'!C16+'Výkaz Finančnej Pozície'!C17+'Výkaz Finančnej Pozície'!C19-'Výkaz Finančnej Pozície'!D16-'Výkaz Finančnej Pozície'!D17-'Výkaz Finančnej Pozície'!D19+3873-40382</f>
        <v>508461.08999999985</v>
      </c>
      <c r="D19" s="9">
        <v>330405</v>
      </c>
    </row>
    <row r="20" spans="1:10">
      <c r="A20" s="71" t="s">
        <v>85</v>
      </c>
      <c r="B20" s="71" t="s">
        <v>94</v>
      </c>
      <c r="C20" s="75">
        <v>-127351</v>
      </c>
      <c r="D20" s="103">
        <v>-127839</v>
      </c>
    </row>
    <row r="21" spans="1:10">
      <c r="A21" s="7" t="s">
        <v>86</v>
      </c>
      <c r="B21" s="7" t="s">
        <v>95</v>
      </c>
      <c r="C21" s="76">
        <f>C5+C7+C16+C20</f>
        <v>1954969.9799999991</v>
      </c>
      <c r="D21" s="12">
        <f>D5+D7+D16+D20</f>
        <v>-4694096.18</v>
      </c>
    </row>
    <row r="22" spans="1:10">
      <c r="A22" s="8" t="s">
        <v>96</v>
      </c>
      <c r="B22" s="8" t="s">
        <v>106</v>
      </c>
      <c r="C22" s="74">
        <v>-13525</v>
      </c>
      <c r="D22" s="74">
        <v>-22301</v>
      </c>
    </row>
    <row r="23" spans="1:10">
      <c r="A23" s="8" t="s">
        <v>97</v>
      </c>
      <c r="B23" s="8" t="s">
        <v>107</v>
      </c>
      <c r="C23" s="74">
        <v>-293482.94</v>
      </c>
      <c r="D23" s="74">
        <v>-259921</v>
      </c>
    </row>
    <row r="24" spans="1:10">
      <c r="A24" s="8" t="s">
        <v>101</v>
      </c>
      <c r="B24" s="8" t="s">
        <v>108</v>
      </c>
      <c r="C24" s="74">
        <v>0</v>
      </c>
      <c r="D24" s="9">
        <v>0</v>
      </c>
    </row>
    <row r="25" spans="1:10">
      <c r="A25" s="8" t="s">
        <v>102</v>
      </c>
      <c r="B25" s="8" t="s">
        <v>109</v>
      </c>
      <c r="C25" s="74">
        <v>0</v>
      </c>
      <c r="D25" s="9">
        <v>0</v>
      </c>
    </row>
    <row r="26" spans="1:10">
      <c r="A26" s="8" t="s">
        <v>103</v>
      </c>
      <c r="B26" s="8" t="s">
        <v>110</v>
      </c>
      <c r="C26" s="74">
        <v>0</v>
      </c>
      <c r="D26" s="9">
        <v>0</v>
      </c>
    </row>
    <row r="27" spans="1:10">
      <c r="A27" s="8" t="s">
        <v>98</v>
      </c>
      <c r="B27" s="8" t="s">
        <v>137</v>
      </c>
      <c r="C27" s="74">
        <f>'Výkaz Finančnej Pozície'!D8-'Výkaz Finančnej Pozície'!C8</f>
        <v>-6885670.5799999982</v>
      </c>
      <c r="D27" s="9">
        <v>-2351800</v>
      </c>
    </row>
    <row r="28" spans="1:10">
      <c r="A28" s="8" t="s">
        <v>104</v>
      </c>
      <c r="B28" s="8" t="s">
        <v>139</v>
      </c>
      <c r="C28" s="9">
        <f>'Výkaz Finančnej Pozície'!C18-'Výkaz Finančnej Pozície'!D18</f>
        <v>5477751.7600000016</v>
      </c>
      <c r="D28" s="9">
        <v>7354817</v>
      </c>
    </row>
    <row r="29" spans="1:10">
      <c r="A29" s="8" t="s">
        <v>105</v>
      </c>
      <c r="B29" s="8" t="s">
        <v>133</v>
      </c>
      <c r="C29" s="9">
        <f>'Výkaz Komplexného Výsledku'!C8</f>
        <v>-264773.36</v>
      </c>
      <c r="D29" s="9">
        <v>-17762</v>
      </c>
    </row>
    <row r="30" spans="1:10">
      <c r="A30" s="8" t="s">
        <v>136</v>
      </c>
      <c r="B30" s="8" t="s">
        <v>111</v>
      </c>
      <c r="C30" s="99">
        <f>'Výkaz Komplexného Výsledku'!C4</f>
        <v>60.74</v>
      </c>
      <c r="D30" s="9">
        <v>3498</v>
      </c>
    </row>
    <row r="31" spans="1:10">
      <c r="A31" s="8" t="s">
        <v>138</v>
      </c>
      <c r="B31" s="8" t="s">
        <v>112</v>
      </c>
      <c r="C31" s="9">
        <v>0</v>
      </c>
      <c r="D31" s="9">
        <v>0</v>
      </c>
    </row>
    <row r="32" spans="1:10">
      <c r="A32" s="7" t="s">
        <v>100</v>
      </c>
      <c r="B32" s="7" t="s">
        <v>113</v>
      </c>
      <c r="C32" s="12">
        <f>SUM(C22:C31)</f>
        <v>-1979639.3799999969</v>
      </c>
      <c r="D32" s="12">
        <f>SUM(D22:D31)</f>
        <v>4706531</v>
      </c>
      <c r="J32" s="1"/>
    </row>
    <row r="33" spans="1:4">
      <c r="A33" s="8" t="s">
        <v>114</v>
      </c>
      <c r="B33" s="8" t="s">
        <v>121</v>
      </c>
      <c r="C33" s="9">
        <v>0</v>
      </c>
      <c r="D33" s="9">
        <v>0</v>
      </c>
    </row>
    <row r="34" spans="1:4">
      <c r="A34" s="7" t="s">
        <v>116</v>
      </c>
      <c r="B34" s="7" t="s">
        <v>122</v>
      </c>
      <c r="C34" s="12">
        <f>C33</f>
        <v>0</v>
      </c>
      <c r="D34" s="12">
        <f>D33</f>
        <v>0</v>
      </c>
    </row>
    <row r="35" spans="1:4">
      <c r="A35" s="7" t="s">
        <v>115</v>
      </c>
      <c r="B35" s="7" t="s">
        <v>123</v>
      </c>
      <c r="C35" s="100">
        <f>C21+C32+C34</f>
        <v>-24669.399999997811</v>
      </c>
      <c r="D35" s="12">
        <f>D21+D32+D34</f>
        <v>12434.820000000298</v>
      </c>
    </row>
    <row r="36" spans="1:4">
      <c r="A36" s="7" t="s">
        <v>117</v>
      </c>
      <c r="B36" s="7" t="s">
        <v>124</v>
      </c>
      <c r="C36" s="100">
        <f>D39</f>
        <v>27396.820000000298</v>
      </c>
      <c r="D36" s="12">
        <v>14962</v>
      </c>
    </row>
    <row r="37" spans="1:4">
      <c r="A37" s="7" t="s">
        <v>118</v>
      </c>
      <c r="B37" s="7" t="s">
        <v>125</v>
      </c>
      <c r="C37" s="100">
        <f>C36+C35</f>
        <v>2727.4200000024866</v>
      </c>
      <c r="D37" s="12">
        <f>D36+D35</f>
        <v>27396.820000000298</v>
      </c>
    </row>
    <row r="38" spans="1:4">
      <c r="A38" s="7" t="s">
        <v>119</v>
      </c>
      <c r="B38" s="7" t="s">
        <v>126</v>
      </c>
      <c r="C38" s="100">
        <v>0</v>
      </c>
      <c r="D38" s="12">
        <v>0</v>
      </c>
    </row>
    <row r="39" spans="1:4">
      <c r="A39" s="7" t="s">
        <v>120</v>
      </c>
      <c r="B39" s="7" t="s">
        <v>127</v>
      </c>
      <c r="C39" s="100">
        <f>C37+C38</f>
        <v>2727.4200000024866</v>
      </c>
      <c r="D39" s="12">
        <f>D37+D38</f>
        <v>27396.820000000298</v>
      </c>
    </row>
    <row r="40" spans="1:4">
      <c r="A40" s="8"/>
      <c r="B40" s="8"/>
      <c r="C40" s="9"/>
      <c r="D40" s="9"/>
    </row>
    <row r="41" spans="1:4">
      <c r="A41" s="8"/>
      <c r="B41" s="8"/>
      <c r="C41" s="9"/>
      <c r="D41" s="9"/>
    </row>
    <row r="42" spans="1:4">
      <c r="A42" s="8"/>
      <c r="B42" s="8"/>
      <c r="C42" s="104"/>
      <c r="D42" s="9"/>
    </row>
    <row r="43" spans="1:4">
      <c r="A43" s="8"/>
      <c r="B43" s="8"/>
      <c r="C43" s="9"/>
      <c r="D43" s="9"/>
    </row>
    <row r="44" spans="1:4">
      <c r="A44" s="8"/>
      <c r="B44" s="8"/>
      <c r="C44" s="104"/>
      <c r="D44" s="9"/>
    </row>
    <row r="45" spans="1:4">
      <c r="A45" s="8"/>
      <c r="B45" s="8"/>
      <c r="C45" s="104"/>
      <c r="D45" s="9"/>
    </row>
    <row r="46" spans="1:4">
      <c r="A46" s="8"/>
      <c r="B46" s="8"/>
      <c r="C46" s="9"/>
      <c r="D46" s="9"/>
    </row>
    <row r="47" spans="1:4">
      <c r="A47" s="8"/>
      <c r="B47" s="8"/>
      <c r="C47" s="9"/>
      <c r="D47" s="9"/>
    </row>
    <row r="48" spans="1:4">
      <c r="A48" s="8"/>
      <c r="B48" s="8"/>
      <c r="C48" s="9"/>
      <c r="D48" s="9"/>
    </row>
    <row r="49" spans="1:4">
      <c r="A49" s="8"/>
      <c r="B49" s="8"/>
      <c r="C49" s="9"/>
      <c r="D49" s="9"/>
    </row>
    <row r="50" spans="1:4">
      <c r="A50" s="8"/>
      <c r="B50" s="8"/>
      <c r="C50" s="9"/>
      <c r="D50" s="9"/>
    </row>
    <row r="51" spans="1:4">
      <c r="A51" s="8"/>
      <c r="B51" s="8"/>
      <c r="C51" s="9"/>
      <c r="D51" s="9"/>
    </row>
    <row r="52" spans="1:4">
      <c r="A52" s="8"/>
      <c r="B52" s="8"/>
      <c r="C52" s="9"/>
      <c r="D52" s="9"/>
    </row>
  </sheetData>
  <pageMargins left="0.7" right="0.7" top="1.02" bottom="0.75" header="0.3" footer="0.3"/>
  <pageSetup paperSize="9" scale="72" orientation="portrait" r:id="rId1"/>
  <headerFooter>
    <oddHeader xml:space="preserve">&amp;L&amp;"-,Bold"&amp;10Across Private Investments, o.c.p., a.s. &amp;"-,Regular" 
Individuálna účtovná závierka zostavená podľa Medzinárodných štandardov finančného výkazníctva  v znení prijatom Európskou úniou za rok, ktorý sa skončil k 31.12
.2021 
( v EUR ) 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1FF4F-9AA2-4F82-ACB1-3C751E8318F7}">
  <dimension ref="A1:P279"/>
  <sheetViews>
    <sheetView topLeftCell="A29" zoomScale="150" zoomScaleNormal="150" workbookViewId="0">
      <selection activeCell="M41" sqref="M41:P41"/>
    </sheetView>
  </sheetViews>
  <sheetFormatPr defaultRowHeight="15"/>
  <cols>
    <col min="1" max="1" width="15.42578125" style="111" customWidth="1"/>
    <col min="2" max="2" width="25" style="111" customWidth="1"/>
    <col min="3" max="3" width="7.5703125" style="111" customWidth="1"/>
    <col min="4" max="4" width="13.5703125" style="111" customWidth="1"/>
    <col min="5" max="6" width="13.42578125" style="111" customWidth="1"/>
    <col min="7" max="7" width="13.5703125" style="111" customWidth="1"/>
    <col min="8" max="8" width="13.42578125" style="111" customWidth="1"/>
    <col min="9" max="9" width="8.42578125" style="111" customWidth="1"/>
    <col min="10" max="10" width="1" style="111" customWidth="1"/>
    <col min="11" max="11" width="0.5703125" style="111" customWidth="1"/>
    <col min="12" max="12" width="3.5703125" style="111" customWidth="1"/>
    <col min="13" max="13" width="4.5703125" style="111" customWidth="1"/>
    <col min="14" max="14" width="6.42578125" style="111" customWidth="1"/>
    <col min="15" max="15" width="2.42578125" style="111" customWidth="1"/>
    <col min="16" max="17" width="0" style="111" hidden="1" customWidth="1"/>
    <col min="18" max="16384" width="9.140625" style="111"/>
  </cols>
  <sheetData>
    <row r="1" spans="1:16" ht="12" customHeight="1">
      <c r="A1" s="180" t="s">
        <v>193</v>
      </c>
      <c r="B1" s="181"/>
      <c r="L1" s="182">
        <v>44636.694834108799</v>
      </c>
      <c r="M1" s="181"/>
      <c r="N1" s="181"/>
      <c r="O1" s="181"/>
    </row>
    <row r="2" spans="1:16" ht="12" customHeight="1">
      <c r="A2" s="183" t="s">
        <v>194</v>
      </c>
      <c r="B2" s="181"/>
      <c r="N2" s="112" t="s">
        <v>195</v>
      </c>
      <c r="O2" s="112">
        <v>1</v>
      </c>
    </row>
    <row r="3" spans="1:16" ht="0" hidden="1" customHeight="1"/>
    <row r="4" spans="1:16" ht="12" customHeight="1">
      <c r="A4" s="184" t="s">
        <v>196</v>
      </c>
      <c r="B4" s="181"/>
      <c r="C4" s="181"/>
      <c r="D4" s="181"/>
      <c r="E4" s="181"/>
      <c r="F4" s="181"/>
      <c r="G4" s="181"/>
      <c r="H4" s="181"/>
      <c r="I4" s="181"/>
      <c r="K4" s="185" t="s">
        <v>197</v>
      </c>
      <c r="L4" s="181"/>
      <c r="M4" s="181"/>
      <c r="N4" s="181"/>
      <c r="O4" s="181"/>
    </row>
    <row r="5" spans="1:16" ht="9" customHeight="1"/>
    <row r="6" spans="1:16" ht="15.75" thickBot="1">
      <c r="A6" s="113" t="s">
        <v>198</v>
      </c>
      <c r="B6" s="186" t="s">
        <v>198</v>
      </c>
      <c r="C6" s="187"/>
      <c r="D6" s="114" t="s">
        <v>198</v>
      </c>
      <c r="E6" s="114" t="s">
        <v>198</v>
      </c>
      <c r="F6" s="114" t="s">
        <v>198</v>
      </c>
      <c r="G6" s="114" t="s">
        <v>198</v>
      </c>
      <c r="H6" s="114" t="s">
        <v>198</v>
      </c>
      <c r="I6" s="188" t="s">
        <v>198</v>
      </c>
      <c r="J6" s="187"/>
      <c r="K6" s="187"/>
      <c r="L6" s="187"/>
      <c r="M6" s="188" t="s">
        <v>198</v>
      </c>
      <c r="N6" s="187"/>
      <c r="O6" s="187"/>
      <c r="P6" s="187"/>
    </row>
    <row r="7" spans="1:16" ht="15.75" thickTop="1">
      <c r="A7" s="116" t="s">
        <v>198</v>
      </c>
      <c r="B7" s="191" t="s">
        <v>198</v>
      </c>
      <c r="C7" s="192"/>
      <c r="D7" s="117" t="s">
        <v>198</v>
      </c>
      <c r="E7" s="117" t="s">
        <v>198</v>
      </c>
      <c r="F7" s="117" t="s">
        <v>198</v>
      </c>
      <c r="G7" s="117" t="s">
        <v>198</v>
      </c>
      <c r="H7" s="117" t="s">
        <v>198</v>
      </c>
      <c r="I7" s="193" t="s">
        <v>198</v>
      </c>
      <c r="J7" s="192"/>
      <c r="K7" s="192"/>
      <c r="L7" s="192"/>
      <c r="M7" s="193" t="s">
        <v>198</v>
      </c>
      <c r="N7" s="192"/>
      <c r="O7" s="192"/>
      <c r="P7" s="192"/>
    </row>
    <row r="8" spans="1:16">
      <c r="A8" s="118" t="s">
        <v>199</v>
      </c>
      <c r="B8" s="194" t="s">
        <v>200</v>
      </c>
      <c r="C8" s="181"/>
      <c r="D8" s="119" t="s">
        <v>201</v>
      </c>
      <c r="E8" s="119" t="s">
        <v>202</v>
      </c>
      <c r="F8" s="119" t="s">
        <v>203</v>
      </c>
      <c r="G8" s="119" t="s">
        <v>204</v>
      </c>
      <c r="H8" s="119" t="s">
        <v>205</v>
      </c>
      <c r="I8" s="195" t="s">
        <v>206</v>
      </c>
      <c r="J8" s="181"/>
      <c r="K8" s="181"/>
      <c r="L8" s="181"/>
      <c r="M8" s="195" t="s">
        <v>207</v>
      </c>
      <c r="N8" s="181"/>
      <c r="O8" s="181"/>
      <c r="P8" s="181"/>
    </row>
    <row r="9" spans="1:16" ht="15.75" thickBot="1">
      <c r="A9" s="113" t="s">
        <v>198</v>
      </c>
      <c r="B9" s="186" t="s">
        <v>198</v>
      </c>
      <c r="C9" s="187"/>
      <c r="D9" s="114" t="s">
        <v>198</v>
      </c>
      <c r="E9" s="114" t="s">
        <v>198</v>
      </c>
      <c r="F9" s="114" t="s">
        <v>198</v>
      </c>
      <c r="G9" s="114" t="s">
        <v>198</v>
      </c>
      <c r="H9" s="114" t="s">
        <v>198</v>
      </c>
      <c r="I9" s="188" t="s">
        <v>198</v>
      </c>
      <c r="J9" s="187"/>
      <c r="K9" s="187"/>
      <c r="L9" s="187"/>
      <c r="M9" s="188" t="s">
        <v>198</v>
      </c>
      <c r="N9" s="187"/>
      <c r="O9" s="187"/>
      <c r="P9" s="187"/>
    </row>
    <row r="10" spans="1:16" ht="15.75" thickTop="1">
      <c r="A10" s="116" t="s">
        <v>198</v>
      </c>
      <c r="B10" s="191" t="s">
        <v>198</v>
      </c>
      <c r="C10" s="192"/>
      <c r="D10" s="117" t="s">
        <v>198</v>
      </c>
      <c r="E10" s="117" t="s">
        <v>198</v>
      </c>
      <c r="F10" s="117" t="s">
        <v>198</v>
      </c>
      <c r="G10" s="117" t="s">
        <v>198</v>
      </c>
      <c r="H10" s="117" t="s">
        <v>198</v>
      </c>
      <c r="I10" s="193" t="s">
        <v>198</v>
      </c>
      <c r="J10" s="192"/>
      <c r="K10" s="192"/>
      <c r="L10" s="192"/>
      <c r="M10" s="193" t="s">
        <v>198</v>
      </c>
      <c r="N10" s="192"/>
      <c r="O10" s="192"/>
      <c r="P10" s="192"/>
    </row>
    <row r="11" spans="1:16" ht="12" customHeight="1">
      <c r="A11" s="105" t="s">
        <v>208</v>
      </c>
      <c r="B11" s="184" t="s">
        <v>209</v>
      </c>
      <c r="C11" s="181"/>
      <c r="D11" s="121">
        <v>705.29</v>
      </c>
      <c r="E11" s="121">
        <v>705.29</v>
      </c>
      <c r="F11" s="121">
        <v>12569.83</v>
      </c>
      <c r="G11" s="121">
        <v>13270.79</v>
      </c>
      <c r="H11" s="121">
        <v>12569.83</v>
      </c>
      <c r="I11" s="198">
        <v>13270.79</v>
      </c>
      <c r="J11" s="181"/>
      <c r="K11" s="181"/>
      <c r="L11" s="181"/>
      <c r="M11" s="198">
        <v>4.33</v>
      </c>
      <c r="N11" s="181"/>
      <c r="O11" s="181"/>
      <c r="P11" s="181"/>
    </row>
    <row r="12" spans="1:16" ht="12.2" customHeight="1">
      <c r="A12" s="106" t="s">
        <v>210</v>
      </c>
      <c r="B12" s="199" t="s">
        <v>198</v>
      </c>
      <c r="C12" s="192"/>
      <c r="D12" s="122">
        <v>705.29</v>
      </c>
      <c r="E12" s="122">
        <v>705.29</v>
      </c>
      <c r="F12" s="122">
        <v>12569.83</v>
      </c>
      <c r="G12" s="122">
        <v>13270.79</v>
      </c>
      <c r="H12" s="122">
        <v>12569.83</v>
      </c>
      <c r="I12" s="200">
        <v>13270.79</v>
      </c>
      <c r="J12" s="192"/>
      <c r="K12" s="192"/>
      <c r="L12" s="192"/>
      <c r="M12" s="200">
        <v>4.33</v>
      </c>
      <c r="N12" s="192"/>
      <c r="O12" s="192"/>
      <c r="P12" s="192"/>
    </row>
    <row r="13" spans="1:16" ht="12.75" customHeight="1">
      <c r="A13" s="107" t="s">
        <v>211</v>
      </c>
      <c r="B13" s="196" t="s">
        <v>198</v>
      </c>
      <c r="C13" s="192"/>
      <c r="D13" s="120">
        <v>705.29</v>
      </c>
      <c r="E13" s="120">
        <v>705.29</v>
      </c>
      <c r="F13" s="120">
        <v>12569.83</v>
      </c>
      <c r="G13" s="120">
        <v>13270.79</v>
      </c>
      <c r="H13" s="120">
        <v>12569.83</v>
      </c>
      <c r="I13" s="197">
        <v>13270.79</v>
      </c>
      <c r="J13" s="192"/>
      <c r="K13" s="192"/>
      <c r="L13" s="192"/>
      <c r="M13" s="197">
        <v>4.33</v>
      </c>
      <c r="N13" s="192"/>
      <c r="O13" s="192"/>
      <c r="P13" s="192"/>
    </row>
    <row r="14" spans="1:16" ht="12" customHeight="1">
      <c r="A14" s="105" t="s">
        <v>212</v>
      </c>
      <c r="B14" s="184" t="s">
        <v>213</v>
      </c>
      <c r="C14" s="181"/>
      <c r="D14" s="121">
        <v>28036.02</v>
      </c>
      <c r="E14" s="121">
        <v>28036.02</v>
      </c>
      <c r="F14" s="121">
        <v>28670349.050000001</v>
      </c>
      <c r="G14" s="121">
        <v>28696150.829999998</v>
      </c>
      <c r="H14" s="121">
        <v>28670349.050000001</v>
      </c>
      <c r="I14" s="198">
        <v>28696150.829999998</v>
      </c>
      <c r="J14" s="181"/>
      <c r="K14" s="181"/>
      <c r="L14" s="181"/>
      <c r="M14" s="198">
        <v>2234.2399999999998</v>
      </c>
      <c r="N14" s="181"/>
      <c r="O14" s="181"/>
      <c r="P14" s="181"/>
    </row>
    <row r="15" spans="1:16" ht="12" customHeight="1">
      <c r="A15" s="105" t="s">
        <v>214</v>
      </c>
      <c r="B15" s="184" t="s">
        <v>215</v>
      </c>
      <c r="C15" s="181"/>
      <c r="D15" s="121">
        <v>437.88</v>
      </c>
      <c r="E15" s="121">
        <v>437.88</v>
      </c>
      <c r="F15" s="121">
        <v>1357244.17</v>
      </c>
      <c r="G15" s="121">
        <v>1356807.03</v>
      </c>
      <c r="H15" s="121">
        <v>1357244.17</v>
      </c>
      <c r="I15" s="198">
        <v>1356807.03</v>
      </c>
      <c r="J15" s="181"/>
      <c r="K15" s="181"/>
      <c r="L15" s="181"/>
      <c r="M15" s="198">
        <v>875.02</v>
      </c>
      <c r="N15" s="181"/>
      <c r="O15" s="181"/>
      <c r="P15" s="181"/>
    </row>
    <row r="16" spans="1:16" ht="12" customHeight="1">
      <c r="A16" s="105" t="s">
        <v>216</v>
      </c>
      <c r="B16" s="184" t="s">
        <v>217</v>
      </c>
      <c r="C16" s="181"/>
      <c r="D16" s="121">
        <v>218.26</v>
      </c>
      <c r="E16" s="121">
        <v>218.26</v>
      </c>
      <c r="F16" s="121">
        <v>14.61</v>
      </c>
      <c r="G16" s="121">
        <v>84</v>
      </c>
      <c r="H16" s="121">
        <v>14.61</v>
      </c>
      <c r="I16" s="198">
        <v>84</v>
      </c>
      <c r="J16" s="181"/>
      <c r="K16" s="181"/>
      <c r="L16" s="181"/>
      <c r="M16" s="198">
        <v>148.87</v>
      </c>
      <c r="N16" s="181"/>
      <c r="O16" s="181"/>
      <c r="P16" s="181"/>
    </row>
    <row r="17" spans="1:16" ht="12.2" customHeight="1">
      <c r="A17" s="106" t="s">
        <v>218</v>
      </c>
      <c r="B17" s="199" t="s">
        <v>198</v>
      </c>
      <c r="C17" s="192"/>
      <c r="D17" s="122">
        <v>28692.16</v>
      </c>
      <c r="E17" s="122">
        <v>28692.16</v>
      </c>
      <c r="F17" s="122">
        <v>30027607.829999998</v>
      </c>
      <c r="G17" s="122">
        <v>30053041.859999999</v>
      </c>
      <c r="H17" s="122">
        <v>30027607.829999998</v>
      </c>
      <c r="I17" s="200">
        <v>30053041.859999999</v>
      </c>
      <c r="J17" s="192"/>
      <c r="K17" s="192"/>
      <c r="L17" s="192"/>
      <c r="M17" s="200">
        <v>3258.13</v>
      </c>
      <c r="N17" s="192"/>
      <c r="O17" s="192"/>
      <c r="P17" s="192"/>
    </row>
    <row r="18" spans="1:16" ht="12" customHeight="1">
      <c r="A18" s="105" t="s">
        <v>219</v>
      </c>
      <c r="B18" s="184" t="s">
        <v>220</v>
      </c>
      <c r="C18" s="181"/>
      <c r="D18" s="121">
        <v>0</v>
      </c>
      <c r="E18" s="121">
        <v>0</v>
      </c>
      <c r="F18" s="121">
        <v>1371682.93</v>
      </c>
      <c r="G18" s="121">
        <v>1371682.93</v>
      </c>
      <c r="H18" s="121">
        <v>1371682.93</v>
      </c>
      <c r="I18" s="198">
        <v>1371682.93</v>
      </c>
      <c r="J18" s="181"/>
      <c r="K18" s="181"/>
      <c r="L18" s="181"/>
      <c r="M18" s="198">
        <v>0</v>
      </c>
      <c r="N18" s="181"/>
      <c r="O18" s="181"/>
      <c r="P18" s="181"/>
    </row>
    <row r="19" spans="1:16" ht="12.2" customHeight="1">
      <c r="A19" s="106" t="s">
        <v>221</v>
      </c>
      <c r="B19" s="199" t="s">
        <v>198</v>
      </c>
      <c r="C19" s="192"/>
      <c r="D19" s="122">
        <v>0</v>
      </c>
      <c r="E19" s="122">
        <v>0</v>
      </c>
      <c r="F19" s="122">
        <v>1371682.93</v>
      </c>
      <c r="G19" s="122">
        <v>1371682.93</v>
      </c>
      <c r="H19" s="122">
        <v>1371682.93</v>
      </c>
      <c r="I19" s="200">
        <v>1371682.93</v>
      </c>
      <c r="J19" s="192"/>
      <c r="K19" s="192"/>
      <c r="L19" s="192"/>
      <c r="M19" s="200">
        <v>0</v>
      </c>
      <c r="N19" s="192"/>
      <c r="O19" s="192"/>
      <c r="P19" s="192"/>
    </row>
    <row r="20" spans="1:16" ht="12.75" customHeight="1" thickBot="1">
      <c r="A20" s="107" t="s">
        <v>222</v>
      </c>
      <c r="B20" s="196" t="s">
        <v>198</v>
      </c>
      <c r="C20" s="192"/>
      <c r="D20" s="120">
        <v>28692.16</v>
      </c>
      <c r="E20" s="120">
        <v>28692.16</v>
      </c>
      <c r="F20" s="120">
        <v>31399290.760000002</v>
      </c>
      <c r="G20" s="120">
        <v>31424724.789999999</v>
      </c>
      <c r="H20" s="120">
        <v>31399290.760000002</v>
      </c>
      <c r="I20" s="197">
        <v>31424724.789999999</v>
      </c>
      <c r="J20" s="192"/>
      <c r="K20" s="192"/>
      <c r="L20" s="192"/>
      <c r="M20" s="197">
        <v>3258.13</v>
      </c>
      <c r="N20" s="192"/>
      <c r="O20" s="192"/>
      <c r="P20" s="192"/>
    </row>
    <row r="21" spans="1:16" ht="12.75" customHeight="1" thickTop="1">
      <c r="A21" s="108" t="s">
        <v>223</v>
      </c>
      <c r="B21" s="201" t="s">
        <v>198</v>
      </c>
      <c r="C21" s="202"/>
      <c r="D21" s="123">
        <v>29397.45</v>
      </c>
      <c r="E21" s="123">
        <v>29397.45</v>
      </c>
      <c r="F21" s="123">
        <v>31411860.59</v>
      </c>
      <c r="G21" s="123">
        <v>31437995.579999998</v>
      </c>
      <c r="H21" s="123">
        <v>31411860.59</v>
      </c>
      <c r="I21" s="203">
        <v>31437995.579999998</v>
      </c>
      <c r="J21" s="202"/>
      <c r="K21" s="202"/>
      <c r="L21" s="202"/>
      <c r="M21" s="203">
        <v>3262.46</v>
      </c>
      <c r="N21" s="202"/>
      <c r="O21" s="202"/>
      <c r="P21" s="202"/>
    </row>
    <row r="22" spans="1:16" ht="12" customHeight="1">
      <c r="A22" s="105" t="s">
        <v>224</v>
      </c>
      <c r="B22" s="184" t="s">
        <v>225</v>
      </c>
      <c r="C22" s="181"/>
      <c r="D22" s="121">
        <v>44632.639999999999</v>
      </c>
      <c r="E22" s="121">
        <v>44632.639999999999</v>
      </c>
      <c r="F22" s="121">
        <v>1461245.54</v>
      </c>
      <c r="G22" s="121">
        <v>802416.43</v>
      </c>
      <c r="H22" s="121">
        <v>1461245.54</v>
      </c>
      <c r="I22" s="198">
        <v>802416.43</v>
      </c>
      <c r="J22" s="181"/>
      <c r="K22" s="181"/>
      <c r="L22" s="181"/>
      <c r="M22" s="198">
        <v>703461.75</v>
      </c>
      <c r="N22" s="181"/>
      <c r="O22" s="181"/>
      <c r="P22" s="181"/>
    </row>
    <row r="23" spans="1:16" ht="12" customHeight="1">
      <c r="A23" s="105" t="s">
        <v>659</v>
      </c>
      <c r="B23" s="184" t="s">
        <v>226</v>
      </c>
      <c r="C23" s="181"/>
      <c r="D23" s="121">
        <v>1000</v>
      </c>
      <c r="E23" s="121">
        <v>1000</v>
      </c>
      <c r="F23" s="121">
        <v>2258325.25</v>
      </c>
      <c r="G23" s="121">
        <v>2255285.0699999998</v>
      </c>
      <c r="H23" s="121">
        <v>2258325.25</v>
      </c>
      <c r="I23" s="198">
        <v>2255285.0699999998</v>
      </c>
      <c r="J23" s="181"/>
      <c r="K23" s="181"/>
      <c r="L23" s="181"/>
      <c r="M23" s="198">
        <v>4040.18</v>
      </c>
      <c r="N23" s="181"/>
      <c r="O23" s="181"/>
      <c r="P23" s="181"/>
    </row>
    <row r="24" spans="1:16" ht="12" customHeight="1">
      <c r="A24" s="105" t="s">
        <v>227</v>
      </c>
      <c r="B24" s="184" t="s">
        <v>228</v>
      </c>
      <c r="C24" s="181"/>
      <c r="D24" s="121">
        <v>1462.75</v>
      </c>
      <c r="E24" s="121">
        <v>1462.75</v>
      </c>
      <c r="F24" s="121">
        <v>62827.55</v>
      </c>
      <c r="G24" s="121">
        <v>58315.61</v>
      </c>
      <c r="H24" s="121">
        <v>62827.55</v>
      </c>
      <c r="I24" s="198">
        <v>58315.61</v>
      </c>
      <c r="J24" s="181"/>
      <c r="K24" s="181"/>
      <c r="L24" s="181"/>
      <c r="M24" s="198">
        <v>5974.69</v>
      </c>
      <c r="N24" s="181"/>
      <c r="O24" s="181"/>
      <c r="P24" s="181"/>
    </row>
    <row r="25" spans="1:16" ht="12" customHeight="1">
      <c r="A25" s="105" t="s">
        <v>229</v>
      </c>
      <c r="B25" s="184" t="s">
        <v>230</v>
      </c>
      <c r="C25" s="181"/>
      <c r="D25" s="121">
        <v>7797894.2800000003</v>
      </c>
      <c r="E25" s="121">
        <v>7797894.2800000003</v>
      </c>
      <c r="F25" s="121">
        <v>8458886.8200000003</v>
      </c>
      <c r="G25" s="121">
        <v>10314651.029999999</v>
      </c>
      <c r="H25" s="121">
        <v>8458886.8200000003</v>
      </c>
      <c r="I25" s="198">
        <v>10314651.029999999</v>
      </c>
      <c r="J25" s="181"/>
      <c r="K25" s="181"/>
      <c r="L25" s="181"/>
      <c r="M25" s="198">
        <v>5942130.0700000003</v>
      </c>
      <c r="N25" s="181"/>
      <c r="O25" s="181"/>
      <c r="P25" s="181"/>
    </row>
    <row r="26" spans="1:16" ht="12" customHeight="1">
      <c r="A26" s="105" t="s">
        <v>231</v>
      </c>
      <c r="B26" s="184" t="s">
        <v>232</v>
      </c>
      <c r="C26" s="181"/>
      <c r="D26" s="121">
        <v>0</v>
      </c>
      <c r="E26" s="121">
        <v>0</v>
      </c>
      <c r="F26" s="121">
        <v>10843.23</v>
      </c>
      <c r="G26" s="121">
        <v>10747.23</v>
      </c>
      <c r="H26" s="121">
        <v>10843.23</v>
      </c>
      <c r="I26" s="198">
        <v>10747.23</v>
      </c>
      <c r="J26" s="181"/>
      <c r="K26" s="181"/>
      <c r="L26" s="181"/>
      <c r="M26" s="198">
        <v>96</v>
      </c>
      <c r="N26" s="181"/>
      <c r="O26" s="181"/>
      <c r="P26" s="181"/>
    </row>
    <row r="27" spans="1:16" ht="12" customHeight="1">
      <c r="A27" s="105" t="s">
        <v>233</v>
      </c>
      <c r="B27" s="184" t="s">
        <v>234</v>
      </c>
      <c r="C27" s="181"/>
      <c r="D27" s="121">
        <v>180025</v>
      </c>
      <c r="E27" s="121">
        <v>180025</v>
      </c>
      <c r="F27" s="121">
        <v>155639.25</v>
      </c>
      <c r="G27" s="121">
        <v>335664.25</v>
      </c>
      <c r="H27" s="121">
        <v>155639.25</v>
      </c>
      <c r="I27" s="198">
        <v>335664.25</v>
      </c>
      <c r="J27" s="181"/>
      <c r="K27" s="181"/>
      <c r="L27" s="181"/>
      <c r="M27" s="198">
        <v>0</v>
      </c>
      <c r="N27" s="181"/>
      <c r="O27" s="181"/>
      <c r="P27" s="181"/>
    </row>
    <row r="28" spans="1:16" ht="12.2" customHeight="1">
      <c r="A28" s="106" t="s">
        <v>235</v>
      </c>
      <c r="B28" s="199" t="s">
        <v>198</v>
      </c>
      <c r="C28" s="192"/>
      <c r="D28" s="122">
        <v>8025014.6699999999</v>
      </c>
      <c r="E28" s="122">
        <v>8025014.6699999999</v>
      </c>
      <c r="F28" s="122">
        <v>12407767.640000001</v>
      </c>
      <c r="G28" s="122">
        <v>13777079.619999999</v>
      </c>
      <c r="H28" s="122">
        <v>12407767.640000001</v>
      </c>
      <c r="I28" s="200">
        <v>13777079.619999999</v>
      </c>
      <c r="J28" s="192"/>
      <c r="K28" s="192"/>
      <c r="L28" s="192"/>
      <c r="M28" s="200">
        <v>6655702.6900000004</v>
      </c>
      <c r="N28" s="192"/>
      <c r="O28" s="192"/>
      <c r="P28" s="192"/>
    </row>
    <row r="29" spans="1:16" ht="12" customHeight="1">
      <c r="A29" s="105" t="s">
        <v>236</v>
      </c>
      <c r="B29" s="184" t="s">
        <v>237</v>
      </c>
      <c r="C29" s="181"/>
      <c r="D29" s="121">
        <v>-318666.48</v>
      </c>
      <c r="E29" s="121">
        <v>-318666.48</v>
      </c>
      <c r="F29" s="121">
        <v>1514139.26</v>
      </c>
      <c r="G29" s="121">
        <v>1884331.49</v>
      </c>
      <c r="H29" s="121">
        <v>1514139.26</v>
      </c>
      <c r="I29" s="198">
        <v>1884331.49</v>
      </c>
      <c r="J29" s="181"/>
      <c r="K29" s="181"/>
      <c r="L29" s="181"/>
      <c r="M29" s="198">
        <v>-688858.71</v>
      </c>
      <c r="N29" s="181"/>
      <c r="O29" s="181"/>
      <c r="P29" s="181"/>
    </row>
    <row r="30" spans="1:16" ht="12" customHeight="1">
      <c r="A30" s="105" t="s">
        <v>238</v>
      </c>
      <c r="B30" s="184" t="s">
        <v>239</v>
      </c>
      <c r="C30" s="181"/>
      <c r="D30" s="121">
        <v>-17332.84</v>
      </c>
      <c r="E30" s="121">
        <v>-17332.84</v>
      </c>
      <c r="F30" s="121">
        <v>72564.14</v>
      </c>
      <c r="G30" s="121">
        <v>57491.77</v>
      </c>
      <c r="H30" s="121">
        <v>72564.14</v>
      </c>
      <c r="I30" s="198">
        <v>57491.77</v>
      </c>
      <c r="J30" s="181"/>
      <c r="K30" s="181"/>
      <c r="L30" s="181"/>
      <c r="M30" s="198">
        <v>-2260.4699999999998</v>
      </c>
      <c r="N30" s="181"/>
      <c r="O30" s="181"/>
      <c r="P30" s="181"/>
    </row>
    <row r="31" spans="1:16" ht="12" customHeight="1">
      <c r="A31" s="105" t="s">
        <v>240</v>
      </c>
      <c r="B31" s="184" t="s">
        <v>241</v>
      </c>
      <c r="C31" s="181"/>
      <c r="D31" s="121">
        <v>-60000</v>
      </c>
      <c r="E31" s="121">
        <v>-60000</v>
      </c>
      <c r="F31" s="121">
        <v>120000</v>
      </c>
      <c r="G31" s="121">
        <v>60000</v>
      </c>
      <c r="H31" s="121">
        <v>120000</v>
      </c>
      <c r="I31" s="198">
        <v>60000</v>
      </c>
      <c r="J31" s="181"/>
      <c r="K31" s="181"/>
      <c r="L31" s="181"/>
      <c r="M31" s="198">
        <v>0</v>
      </c>
      <c r="N31" s="181"/>
      <c r="O31" s="181"/>
      <c r="P31" s="181"/>
    </row>
    <row r="32" spans="1:16" ht="12" customHeight="1">
      <c r="A32" s="105" t="s">
        <v>242</v>
      </c>
      <c r="B32" s="184" t="s">
        <v>243</v>
      </c>
      <c r="C32" s="181"/>
      <c r="D32" s="121">
        <v>-180000</v>
      </c>
      <c r="E32" s="121">
        <v>-180000</v>
      </c>
      <c r="F32" s="121">
        <v>68668.83</v>
      </c>
      <c r="G32" s="121">
        <v>287662.2</v>
      </c>
      <c r="H32" s="121">
        <v>68668.83</v>
      </c>
      <c r="I32" s="198">
        <v>287662.2</v>
      </c>
      <c r="J32" s="181"/>
      <c r="K32" s="181"/>
      <c r="L32" s="181"/>
      <c r="M32" s="198">
        <v>-398993.37</v>
      </c>
      <c r="N32" s="181"/>
      <c r="O32" s="181"/>
      <c r="P32" s="181"/>
    </row>
    <row r="33" spans="1:16" ht="12" customHeight="1">
      <c r="A33" s="105" t="s">
        <v>244</v>
      </c>
      <c r="B33" s="184" t="s">
        <v>245</v>
      </c>
      <c r="C33" s="181"/>
      <c r="D33" s="121">
        <v>-24803.5</v>
      </c>
      <c r="E33" s="121">
        <v>-24803.5</v>
      </c>
      <c r="F33" s="121">
        <v>1204235.81</v>
      </c>
      <c r="G33" s="121">
        <v>1190290.96</v>
      </c>
      <c r="H33" s="121">
        <v>1204235.81</v>
      </c>
      <c r="I33" s="198">
        <v>1190290.96</v>
      </c>
      <c r="J33" s="181"/>
      <c r="K33" s="181"/>
      <c r="L33" s="181"/>
      <c r="M33" s="198">
        <v>-10858.65</v>
      </c>
      <c r="N33" s="181"/>
      <c r="O33" s="181"/>
      <c r="P33" s="181"/>
    </row>
    <row r="34" spans="1:16" ht="12.2" customHeight="1">
      <c r="A34" s="106" t="s">
        <v>246</v>
      </c>
      <c r="B34" s="199" t="s">
        <v>198</v>
      </c>
      <c r="C34" s="192"/>
      <c r="D34" s="122">
        <v>-600802.81999999995</v>
      </c>
      <c r="E34" s="122">
        <v>-600802.81999999995</v>
      </c>
      <c r="F34" s="122">
        <v>2979608.04</v>
      </c>
      <c r="G34" s="122">
        <v>3479776.42</v>
      </c>
      <c r="H34" s="122">
        <v>2979608.04</v>
      </c>
      <c r="I34" s="200">
        <v>3479776.42</v>
      </c>
      <c r="J34" s="192"/>
      <c r="K34" s="192"/>
      <c r="L34" s="192"/>
      <c r="M34" s="200">
        <v>-1100971.2</v>
      </c>
      <c r="N34" s="192"/>
      <c r="O34" s="192"/>
      <c r="P34" s="192"/>
    </row>
    <row r="35" spans="1:16" ht="12" customHeight="1">
      <c r="A35" s="105" t="s">
        <v>247</v>
      </c>
      <c r="B35" s="184" t="s">
        <v>248</v>
      </c>
      <c r="C35" s="181"/>
      <c r="D35" s="121">
        <v>-43291.87</v>
      </c>
      <c r="E35" s="121">
        <v>-43291.87</v>
      </c>
      <c r="F35" s="121">
        <v>762705.71</v>
      </c>
      <c r="G35" s="121">
        <v>780734.4</v>
      </c>
      <c r="H35" s="121">
        <v>762705.71</v>
      </c>
      <c r="I35" s="198">
        <v>780734.4</v>
      </c>
      <c r="J35" s="181"/>
      <c r="K35" s="181"/>
      <c r="L35" s="181"/>
      <c r="M35" s="198">
        <v>-61320.56</v>
      </c>
      <c r="N35" s="181"/>
      <c r="O35" s="181"/>
      <c r="P35" s="181"/>
    </row>
    <row r="36" spans="1:16" ht="12" customHeight="1">
      <c r="A36" s="105" t="s">
        <v>249</v>
      </c>
      <c r="B36" s="184" t="s">
        <v>250</v>
      </c>
      <c r="C36" s="181"/>
      <c r="D36" s="121">
        <v>-546</v>
      </c>
      <c r="E36" s="121">
        <v>-546</v>
      </c>
      <c r="F36" s="121">
        <v>8320.25</v>
      </c>
      <c r="G36" s="121">
        <v>8357.25</v>
      </c>
      <c r="H36" s="121">
        <v>8320.25</v>
      </c>
      <c r="I36" s="198">
        <v>8357.25</v>
      </c>
      <c r="J36" s="181"/>
      <c r="K36" s="181"/>
      <c r="L36" s="181"/>
      <c r="M36" s="198">
        <v>-583</v>
      </c>
      <c r="N36" s="181"/>
      <c r="O36" s="181"/>
      <c r="P36" s="181"/>
    </row>
    <row r="37" spans="1:16" ht="12" customHeight="1">
      <c r="A37" s="105" t="s">
        <v>251</v>
      </c>
      <c r="B37" s="184" t="s">
        <v>252</v>
      </c>
      <c r="C37" s="181"/>
      <c r="D37" s="121">
        <v>1058.28</v>
      </c>
      <c r="E37" s="121">
        <v>1058.28</v>
      </c>
      <c r="F37" s="121">
        <v>3376.53</v>
      </c>
      <c r="G37" s="121">
        <v>4434.8100000000004</v>
      </c>
      <c r="H37" s="121">
        <v>3376.53</v>
      </c>
      <c r="I37" s="198">
        <v>4434.8100000000004</v>
      </c>
      <c r="J37" s="181"/>
      <c r="K37" s="181"/>
      <c r="L37" s="181"/>
      <c r="M37" s="198">
        <v>0</v>
      </c>
      <c r="N37" s="181"/>
      <c r="O37" s="181"/>
      <c r="P37" s="181"/>
    </row>
    <row r="38" spans="1:16" ht="12" customHeight="1">
      <c r="A38" s="105" t="s">
        <v>253</v>
      </c>
      <c r="B38" s="184" t="s">
        <v>254</v>
      </c>
      <c r="C38" s="181"/>
      <c r="D38" s="121">
        <v>-8666.64</v>
      </c>
      <c r="E38" s="121">
        <v>-8666.64</v>
      </c>
      <c r="F38" s="121">
        <v>21921.040000000001</v>
      </c>
      <c r="G38" s="121">
        <v>13254.4</v>
      </c>
      <c r="H38" s="121">
        <v>21921.040000000001</v>
      </c>
      <c r="I38" s="198">
        <v>13254.4</v>
      </c>
      <c r="J38" s="181"/>
      <c r="K38" s="181"/>
      <c r="L38" s="181"/>
      <c r="M38" s="198">
        <v>0</v>
      </c>
      <c r="N38" s="181"/>
      <c r="O38" s="181"/>
      <c r="P38" s="181"/>
    </row>
    <row r="39" spans="1:16" ht="12" customHeight="1">
      <c r="A39" s="105" t="s">
        <v>255</v>
      </c>
      <c r="B39" s="184" t="s">
        <v>256</v>
      </c>
      <c r="C39" s="181"/>
      <c r="D39" s="121">
        <v>-318984.53000000003</v>
      </c>
      <c r="E39" s="121">
        <v>-318984.53000000003</v>
      </c>
      <c r="F39" s="121">
        <v>1411548.04</v>
      </c>
      <c r="G39" s="121">
        <v>1366834.91</v>
      </c>
      <c r="H39" s="121">
        <v>1411548.04</v>
      </c>
      <c r="I39" s="198">
        <v>1366834.91</v>
      </c>
      <c r="J39" s="181"/>
      <c r="K39" s="181"/>
      <c r="L39" s="181"/>
      <c r="M39" s="198">
        <v>-274271.40000000002</v>
      </c>
      <c r="N39" s="181"/>
      <c r="O39" s="181"/>
      <c r="P39" s="181"/>
    </row>
    <row r="40" spans="1:16" ht="12.2" customHeight="1">
      <c r="A40" s="106" t="s">
        <v>257</v>
      </c>
      <c r="B40" s="199" t="s">
        <v>198</v>
      </c>
      <c r="C40" s="192"/>
      <c r="D40" s="122">
        <v>-370430.76</v>
      </c>
      <c r="E40" s="122">
        <v>-370430.76</v>
      </c>
      <c r="F40" s="122">
        <v>2207871.5699999998</v>
      </c>
      <c r="G40" s="122">
        <v>2173615.77</v>
      </c>
      <c r="H40" s="122">
        <v>2207871.5699999998</v>
      </c>
      <c r="I40" s="200">
        <v>2173615.77</v>
      </c>
      <c r="J40" s="192"/>
      <c r="K40" s="192"/>
      <c r="L40" s="192"/>
      <c r="M40" s="200">
        <v>-336174.96</v>
      </c>
      <c r="N40" s="192"/>
      <c r="O40" s="192"/>
      <c r="P40" s="192"/>
    </row>
    <row r="41" spans="1:16" ht="12" customHeight="1">
      <c r="A41" s="105" t="s">
        <v>258</v>
      </c>
      <c r="B41" s="184" t="s">
        <v>259</v>
      </c>
      <c r="C41" s="181"/>
      <c r="D41" s="121">
        <v>-82676.600000000006</v>
      </c>
      <c r="E41" s="121">
        <v>-82676.600000000006</v>
      </c>
      <c r="F41" s="121">
        <v>83212.100000000006</v>
      </c>
      <c r="G41" s="121">
        <v>0</v>
      </c>
      <c r="H41" s="121">
        <v>83212.100000000006</v>
      </c>
      <c r="I41" s="198">
        <v>0</v>
      </c>
      <c r="J41" s="181"/>
      <c r="K41" s="181"/>
      <c r="L41" s="181"/>
      <c r="M41" s="198">
        <v>535.5</v>
      </c>
      <c r="N41" s="181"/>
      <c r="O41" s="181"/>
      <c r="P41" s="181"/>
    </row>
    <row r="42" spans="1:16" ht="12" customHeight="1">
      <c r="A42" s="105" t="s">
        <v>260</v>
      </c>
      <c r="B42" s="184" t="s">
        <v>261</v>
      </c>
      <c r="C42" s="181"/>
      <c r="D42" s="121">
        <v>0</v>
      </c>
      <c r="E42" s="121">
        <v>0</v>
      </c>
      <c r="F42" s="121">
        <v>127351.44</v>
      </c>
      <c r="G42" s="121">
        <v>0</v>
      </c>
      <c r="H42" s="121">
        <v>127351.44</v>
      </c>
      <c r="I42" s="198">
        <v>0</v>
      </c>
      <c r="J42" s="181"/>
      <c r="K42" s="181"/>
      <c r="L42" s="181"/>
      <c r="M42" s="198">
        <v>127351.44</v>
      </c>
      <c r="N42" s="181"/>
      <c r="O42" s="181"/>
      <c r="P42" s="181"/>
    </row>
    <row r="43" spans="1:16" ht="12" customHeight="1">
      <c r="A43" s="105" t="s">
        <v>262</v>
      </c>
      <c r="B43" s="184" t="s">
        <v>263</v>
      </c>
      <c r="C43" s="181"/>
      <c r="D43" s="121">
        <v>127708.42</v>
      </c>
      <c r="E43" s="121">
        <v>127708.42</v>
      </c>
      <c r="F43" s="121">
        <v>0</v>
      </c>
      <c r="G43" s="121">
        <v>0</v>
      </c>
      <c r="H43" s="121">
        <v>0</v>
      </c>
      <c r="I43" s="198">
        <v>0</v>
      </c>
      <c r="J43" s="181"/>
      <c r="K43" s="181"/>
      <c r="L43" s="181"/>
      <c r="M43" s="198">
        <v>127708.42</v>
      </c>
      <c r="N43" s="181"/>
      <c r="O43" s="181"/>
      <c r="P43" s="181"/>
    </row>
    <row r="44" spans="1:16" ht="12" customHeight="1">
      <c r="A44" s="105" t="s">
        <v>264</v>
      </c>
      <c r="B44" s="184" t="s">
        <v>265</v>
      </c>
      <c r="C44" s="181"/>
      <c r="D44" s="121">
        <v>-9733.4599999999991</v>
      </c>
      <c r="E44" s="121">
        <v>-9733.4599999999991</v>
      </c>
      <c r="F44" s="121">
        <v>178773.22</v>
      </c>
      <c r="G44" s="121">
        <v>181234.03</v>
      </c>
      <c r="H44" s="121">
        <v>178773.22</v>
      </c>
      <c r="I44" s="198">
        <v>181234.03</v>
      </c>
      <c r="J44" s="181"/>
      <c r="K44" s="181"/>
      <c r="L44" s="181"/>
      <c r="M44" s="198">
        <v>-12194.27</v>
      </c>
      <c r="N44" s="181"/>
      <c r="O44" s="181"/>
      <c r="P44" s="181"/>
    </row>
    <row r="45" spans="1:16" ht="12.2" customHeight="1">
      <c r="A45" s="106" t="s">
        <v>266</v>
      </c>
      <c r="B45" s="199" t="s">
        <v>198</v>
      </c>
      <c r="C45" s="192"/>
      <c r="D45" s="122">
        <v>35298.36</v>
      </c>
      <c r="E45" s="122">
        <v>35298.36</v>
      </c>
      <c r="F45" s="122">
        <v>389336.76</v>
      </c>
      <c r="G45" s="122">
        <v>181234.03</v>
      </c>
      <c r="H45" s="122">
        <v>389336.76</v>
      </c>
      <c r="I45" s="200">
        <v>181234.03</v>
      </c>
      <c r="J45" s="192"/>
      <c r="K45" s="192"/>
      <c r="L45" s="192"/>
      <c r="M45" s="200">
        <v>243401.09</v>
      </c>
      <c r="N45" s="192"/>
      <c r="O45" s="192"/>
      <c r="P45" s="192"/>
    </row>
    <row r="46" spans="1:16" ht="12" customHeight="1">
      <c r="A46" s="105" t="s">
        <v>267</v>
      </c>
      <c r="B46" s="184" t="s">
        <v>268</v>
      </c>
      <c r="C46" s="181"/>
      <c r="D46" s="121">
        <v>1.02</v>
      </c>
      <c r="E46" s="121">
        <v>1.02</v>
      </c>
      <c r="F46" s="121">
        <v>1199.0999999999999</v>
      </c>
      <c r="G46" s="121">
        <v>1886.67</v>
      </c>
      <c r="H46" s="121">
        <v>1199.0999999999999</v>
      </c>
      <c r="I46" s="198">
        <v>1886.67</v>
      </c>
      <c r="J46" s="181"/>
      <c r="K46" s="181"/>
      <c r="L46" s="181"/>
      <c r="M46" s="198">
        <v>-686.55</v>
      </c>
      <c r="N46" s="181"/>
      <c r="O46" s="181"/>
      <c r="P46" s="181"/>
    </row>
    <row r="47" spans="1:16" ht="12" customHeight="1">
      <c r="A47" s="105" t="s">
        <v>269</v>
      </c>
      <c r="B47" s="184" t="s">
        <v>270</v>
      </c>
      <c r="C47" s="181"/>
      <c r="D47" s="121">
        <v>-0.87</v>
      </c>
      <c r="E47" s="121">
        <v>-0.87</v>
      </c>
      <c r="F47" s="121">
        <v>80.5</v>
      </c>
      <c r="G47" s="121">
        <v>139.66999999999999</v>
      </c>
      <c r="H47" s="121">
        <v>80.5</v>
      </c>
      <c r="I47" s="198">
        <v>139.66999999999999</v>
      </c>
      <c r="J47" s="181"/>
      <c r="K47" s="181"/>
      <c r="L47" s="181"/>
      <c r="M47" s="198">
        <v>-60.04</v>
      </c>
      <c r="N47" s="181"/>
      <c r="O47" s="181"/>
      <c r="P47" s="181"/>
    </row>
    <row r="48" spans="1:16" ht="12" customHeight="1">
      <c r="A48" s="105" t="s">
        <v>271</v>
      </c>
      <c r="B48" s="184" t="s">
        <v>272</v>
      </c>
      <c r="C48" s="181"/>
      <c r="D48" s="121">
        <v>800.24</v>
      </c>
      <c r="E48" s="121">
        <v>800.24</v>
      </c>
      <c r="F48" s="121">
        <v>29452.75</v>
      </c>
      <c r="G48" s="121">
        <v>45749.1</v>
      </c>
      <c r="H48" s="121">
        <v>29452.75</v>
      </c>
      <c r="I48" s="198">
        <v>45749.1</v>
      </c>
      <c r="J48" s="181"/>
      <c r="K48" s="181"/>
      <c r="L48" s="181"/>
      <c r="M48" s="198">
        <v>-15496.11</v>
      </c>
      <c r="N48" s="181"/>
      <c r="O48" s="181"/>
      <c r="P48" s="181"/>
    </row>
    <row r="49" spans="1:16" ht="12" customHeight="1">
      <c r="A49" s="105" t="s">
        <v>273</v>
      </c>
      <c r="B49" s="184" t="s">
        <v>274</v>
      </c>
      <c r="C49" s="181"/>
      <c r="D49" s="121">
        <v>-68.150000000000006</v>
      </c>
      <c r="E49" s="121">
        <v>-68.150000000000006</v>
      </c>
      <c r="F49" s="121">
        <v>10196.83</v>
      </c>
      <c r="G49" s="121">
        <v>6314.39</v>
      </c>
      <c r="H49" s="121">
        <v>10196.83</v>
      </c>
      <c r="I49" s="198">
        <v>6314.39</v>
      </c>
      <c r="J49" s="181"/>
      <c r="K49" s="181"/>
      <c r="L49" s="181"/>
      <c r="M49" s="198">
        <v>3814.29</v>
      </c>
      <c r="N49" s="181"/>
      <c r="O49" s="181"/>
      <c r="P49" s="181"/>
    </row>
    <row r="50" spans="1:16" ht="12" customHeight="1">
      <c r="A50" s="105" t="s">
        <v>275</v>
      </c>
      <c r="B50" s="184" t="s">
        <v>276</v>
      </c>
      <c r="C50" s="181"/>
      <c r="D50" s="121">
        <v>-21796.49</v>
      </c>
      <c r="E50" s="121">
        <v>-21796.49</v>
      </c>
      <c r="F50" s="121">
        <v>239009.46</v>
      </c>
      <c r="G50" s="121">
        <v>217212.97</v>
      </c>
      <c r="H50" s="121">
        <v>239009.46</v>
      </c>
      <c r="I50" s="198">
        <v>217212.97</v>
      </c>
      <c r="J50" s="181"/>
      <c r="K50" s="181"/>
      <c r="L50" s="181"/>
      <c r="M50" s="198">
        <v>0</v>
      </c>
      <c r="N50" s="181"/>
      <c r="O50" s="181"/>
      <c r="P50" s="181"/>
    </row>
    <row r="51" spans="1:16" ht="12" customHeight="1">
      <c r="A51" s="105" t="s">
        <v>277</v>
      </c>
      <c r="B51" s="184" t="s">
        <v>278</v>
      </c>
      <c r="C51" s="181"/>
      <c r="D51" s="121">
        <v>31.51</v>
      </c>
      <c r="E51" s="121">
        <v>31.51</v>
      </c>
      <c r="F51" s="121">
        <v>136164.29</v>
      </c>
      <c r="G51" s="121">
        <v>166477.32999999999</v>
      </c>
      <c r="H51" s="121">
        <v>136164.29</v>
      </c>
      <c r="I51" s="198">
        <v>166477.32999999999</v>
      </c>
      <c r="J51" s="181"/>
      <c r="K51" s="181"/>
      <c r="L51" s="181"/>
      <c r="M51" s="198">
        <v>-30281.53</v>
      </c>
      <c r="N51" s="181"/>
      <c r="O51" s="181"/>
      <c r="P51" s="181"/>
    </row>
    <row r="52" spans="1:16" ht="12.2" customHeight="1">
      <c r="A52" s="106" t="s">
        <v>279</v>
      </c>
      <c r="B52" s="199" t="s">
        <v>198</v>
      </c>
      <c r="C52" s="192"/>
      <c r="D52" s="122">
        <v>-21032.74</v>
      </c>
      <c r="E52" s="122">
        <v>-21032.74</v>
      </c>
      <c r="F52" s="122">
        <v>416102.93</v>
      </c>
      <c r="G52" s="122">
        <v>437780.13</v>
      </c>
      <c r="H52" s="122">
        <v>416102.93</v>
      </c>
      <c r="I52" s="200">
        <v>437780.13</v>
      </c>
      <c r="J52" s="192"/>
      <c r="K52" s="192"/>
      <c r="L52" s="192"/>
      <c r="M52" s="200">
        <v>-42709.94</v>
      </c>
      <c r="N52" s="192"/>
      <c r="O52" s="192"/>
      <c r="P52" s="192"/>
    </row>
    <row r="53" spans="1:16" ht="12" customHeight="1">
      <c r="A53" s="105" t="s">
        <v>280</v>
      </c>
      <c r="B53" s="184" t="s">
        <v>281</v>
      </c>
      <c r="C53" s="181"/>
      <c r="D53" s="121">
        <v>-14075.09</v>
      </c>
      <c r="E53" s="121">
        <v>-14075.09</v>
      </c>
      <c r="F53" s="121">
        <v>9996.2199999999993</v>
      </c>
      <c r="G53" s="121">
        <v>5652.99</v>
      </c>
      <c r="H53" s="121">
        <v>9996.2199999999993</v>
      </c>
      <c r="I53" s="198">
        <v>5652.99</v>
      </c>
      <c r="J53" s="181"/>
      <c r="K53" s="181"/>
      <c r="L53" s="181"/>
      <c r="M53" s="198">
        <v>-9731.86</v>
      </c>
      <c r="N53" s="181"/>
      <c r="O53" s="181"/>
      <c r="P53" s="181"/>
    </row>
    <row r="54" spans="1:16" ht="12.2" customHeight="1">
      <c r="A54" s="106" t="s">
        <v>282</v>
      </c>
      <c r="B54" s="199" t="s">
        <v>198</v>
      </c>
      <c r="C54" s="192"/>
      <c r="D54" s="122">
        <v>-14075.09</v>
      </c>
      <c r="E54" s="122">
        <v>-14075.09</v>
      </c>
      <c r="F54" s="122">
        <v>9996.2199999999993</v>
      </c>
      <c r="G54" s="122">
        <v>5652.99</v>
      </c>
      <c r="H54" s="122">
        <v>9996.2199999999993</v>
      </c>
      <c r="I54" s="200">
        <v>5652.99</v>
      </c>
      <c r="J54" s="192"/>
      <c r="K54" s="192"/>
      <c r="L54" s="192"/>
      <c r="M54" s="200">
        <v>-9731.86</v>
      </c>
      <c r="N54" s="192"/>
      <c r="O54" s="192"/>
      <c r="P54" s="192"/>
    </row>
    <row r="55" spans="1:16" ht="12" customHeight="1">
      <c r="A55" s="105" t="s">
        <v>283</v>
      </c>
      <c r="B55" s="184" t="s">
        <v>284</v>
      </c>
      <c r="C55" s="181"/>
      <c r="D55" s="121">
        <v>-19234.330000000002</v>
      </c>
      <c r="E55" s="121">
        <v>-19234.330000000002</v>
      </c>
      <c r="F55" s="121">
        <v>271810.88</v>
      </c>
      <c r="G55" s="121">
        <v>276178.76</v>
      </c>
      <c r="H55" s="121">
        <v>271810.88</v>
      </c>
      <c r="I55" s="198">
        <v>276178.76</v>
      </c>
      <c r="J55" s="181"/>
      <c r="K55" s="181"/>
      <c r="L55" s="181"/>
      <c r="M55" s="198">
        <v>-23602.21</v>
      </c>
      <c r="N55" s="181"/>
      <c r="O55" s="181"/>
      <c r="P55" s="181"/>
    </row>
    <row r="56" spans="1:16" ht="12" customHeight="1">
      <c r="A56" s="105" t="s">
        <v>285</v>
      </c>
      <c r="B56" s="184" t="s">
        <v>286</v>
      </c>
      <c r="C56" s="181"/>
      <c r="D56" s="121">
        <v>-8278.27</v>
      </c>
      <c r="E56" s="121">
        <v>-8278.27</v>
      </c>
      <c r="F56" s="121">
        <v>141755.56</v>
      </c>
      <c r="G56" s="121">
        <v>144285.01</v>
      </c>
      <c r="H56" s="121">
        <v>141755.56</v>
      </c>
      <c r="I56" s="198">
        <v>144285.01</v>
      </c>
      <c r="J56" s="181"/>
      <c r="K56" s="181"/>
      <c r="L56" s="181"/>
      <c r="M56" s="198">
        <v>-10807.72</v>
      </c>
      <c r="N56" s="181"/>
      <c r="O56" s="181"/>
      <c r="P56" s="181"/>
    </row>
    <row r="57" spans="1:16" ht="12.2" customHeight="1">
      <c r="A57" s="106" t="s">
        <v>287</v>
      </c>
      <c r="B57" s="199" t="s">
        <v>198</v>
      </c>
      <c r="C57" s="192"/>
      <c r="D57" s="122">
        <v>-27512.6</v>
      </c>
      <c r="E57" s="122">
        <v>-27512.6</v>
      </c>
      <c r="F57" s="122">
        <v>413566.44</v>
      </c>
      <c r="G57" s="122">
        <v>420463.77</v>
      </c>
      <c r="H57" s="122">
        <v>413566.44</v>
      </c>
      <c r="I57" s="200">
        <v>420463.77</v>
      </c>
      <c r="J57" s="192"/>
      <c r="K57" s="192"/>
      <c r="L57" s="192"/>
      <c r="M57" s="200">
        <v>-34409.93</v>
      </c>
      <c r="N57" s="192"/>
      <c r="O57" s="192"/>
      <c r="P57" s="192"/>
    </row>
    <row r="58" spans="1:16" ht="12.75" customHeight="1">
      <c r="A58" s="107" t="s">
        <v>288</v>
      </c>
      <c r="B58" s="196" t="s">
        <v>198</v>
      </c>
      <c r="C58" s="192"/>
      <c r="D58" s="120">
        <v>7026459.0199999996</v>
      </c>
      <c r="E58" s="120">
        <v>7026459.0199999996</v>
      </c>
      <c r="F58" s="120">
        <v>18824249.600000001</v>
      </c>
      <c r="G58" s="120">
        <v>20475602.73</v>
      </c>
      <c r="H58" s="120">
        <v>18824249.600000001</v>
      </c>
      <c r="I58" s="197">
        <v>20475602.73</v>
      </c>
      <c r="J58" s="192"/>
      <c r="K58" s="192"/>
      <c r="L58" s="192"/>
      <c r="M58" s="197">
        <v>5375105.8899999997</v>
      </c>
      <c r="N58" s="192"/>
      <c r="O58" s="192"/>
      <c r="P58" s="192"/>
    </row>
    <row r="59" spans="1:16" ht="12" customHeight="1">
      <c r="A59" s="105" t="s">
        <v>289</v>
      </c>
      <c r="B59" s="184" t="s">
        <v>290</v>
      </c>
      <c r="C59" s="181"/>
      <c r="D59" s="121">
        <v>0</v>
      </c>
      <c r="E59" s="121">
        <v>0</v>
      </c>
      <c r="F59" s="121">
        <v>57845.97</v>
      </c>
      <c r="G59" s="121">
        <v>45695.25</v>
      </c>
      <c r="H59" s="121">
        <v>57845.97</v>
      </c>
      <c r="I59" s="198">
        <v>45695.25</v>
      </c>
      <c r="J59" s="181"/>
      <c r="K59" s="181"/>
      <c r="L59" s="181"/>
      <c r="M59" s="198">
        <v>12150.72</v>
      </c>
      <c r="N59" s="181"/>
      <c r="O59" s="181"/>
      <c r="P59" s="181"/>
    </row>
    <row r="60" spans="1:16" ht="12" customHeight="1">
      <c r="A60" s="105" t="s">
        <v>291</v>
      </c>
      <c r="B60" s="184" t="s">
        <v>292</v>
      </c>
      <c r="C60" s="181"/>
      <c r="D60" s="121">
        <v>14823.14</v>
      </c>
      <c r="E60" s="121">
        <v>14823.14</v>
      </c>
      <c r="F60" s="121">
        <v>17033.78</v>
      </c>
      <c r="G60" s="121">
        <v>4696.9799999999996</v>
      </c>
      <c r="H60" s="121">
        <v>17033.78</v>
      </c>
      <c r="I60" s="198">
        <v>4696.9799999999996</v>
      </c>
      <c r="J60" s="181"/>
      <c r="K60" s="181"/>
      <c r="L60" s="181"/>
      <c r="M60" s="198">
        <v>27159.94</v>
      </c>
      <c r="N60" s="181"/>
      <c r="O60" s="181"/>
      <c r="P60" s="181"/>
    </row>
    <row r="61" spans="1:16" ht="12" customHeight="1">
      <c r="A61" s="105" t="s">
        <v>293</v>
      </c>
      <c r="B61" s="184" t="s">
        <v>294</v>
      </c>
      <c r="C61" s="181"/>
      <c r="D61" s="121">
        <v>11210.77</v>
      </c>
      <c r="E61" s="121">
        <v>11210.77</v>
      </c>
      <c r="F61" s="121">
        <v>11210.77</v>
      </c>
      <c r="G61" s="121">
        <v>25310.85</v>
      </c>
      <c r="H61" s="121">
        <v>11210.77</v>
      </c>
      <c r="I61" s="198">
        <v>25310.85</v>
      </c>
      <c r="J61" s="181"/>
      <c r="K61" s="181"/>
      <c r="L61" s="181"/>
      <c r="M61" s="198">
        <v>-2889.31</v>
      </c>
      <c r="N61" s="181"/>
      <c r="O61" s="181"/>
      <c r="P61" s="181"/>
    </row>
    <row r="62" spans="1:16" ht="12.2" customHeight="1">
      <c r="A62" s="106" t="s">
        <v>295</v>
      </c>
      <c r="B62" s="199" t="s">
        <v>198</v>
      </c>
      <c r="C62" s="192"/>
      <c r="D62" s="122">
        <v>26033.91</v>
      </c>
      <c r="E62" s="122">
        <v>26033.91</v>
      </c>
      <c r="F62" s="122">
        <v>86090.52</v>
      </c>
      <c r="G62" s="122">
        <v>75703.08</v>
      </c>
      <c r="H62" s="122">
        <v>86090.52</v>
      </c>
      <c r="I62" s="200">
        <v>75703.08</v>
      </c>
      <c r="J62" s="192"/>
      <c r="K62" s="192"/>
      <c r="L62" s="192"/>
      <c r="M62" s="200">
        <v>36421.35</v>
      </c>
      <c r="N62" s="192"/>
      <c r="O62" s="192"/>
      <c r="P62" s="192"/>
    </row>
    <row r="63" spans="1:16" ht="12" customHeight="1">
      <c r="A63" s="105" t="s">
        <v>296</v>
      </c>
      <c r="B63" s="184" t="s">
        <v>297</v>
      </c>
      <c r="C63" s="181"/>
      <c r="D63" s="121">
        <v>13903.77</v>
      </c>
      <c r="E63" s="121">
        <v>13903.77</v>
      </c>
      <c r="F63" s="121">
        <v>60000</v>
      </c>
      <c r="G63" s="121">
        <v>13903.77</v>
      </c>
      <c r="H63" s="121">
        <v>60000</v>
      </c>
      <c r="I63" s="198">
        <v>13903.77</v>
      </c>
      <c r="J63" s="181"/>
      <c r="K63" s="181"/>
      <c r="L63" s="181"/>
      <c r="M63" s="198">
        <v>60000</v>
      </c>
      <c r="N63" s="181"/>
      <c r="O63" s="181"/>
      <c r="P63" s="181"/>
    </row>
    <row r="64" spans="1:16" ht="12.2" customHeight="1">
      <c r="A64" s="106" t="s">
        <v>298</v>
      </c>
      <c r="B64" s="199" t="s">
        <v>198</v>
      </c>
      <c r="C64" s="192"/>
      <c r="D64" s="122">
        <v>13903.77</v>
      </c>
      <c r="E64" s="122">
        <v>13903.77</v>
      </c>
      <c r="F64" s="122">
        <v>60000</v>
      </c>
      <c r="G64" s="122">
        <v>13903.77</v>
      </c>
      <c r="H64" s="122">
        <v>60000</v>
      </c>
      <c r="I64" s="200">
        <v>13903.77</v>
      </c>
      <c r="J64" s="192"/>
      <c r="K64" s="192"/>
      <c r="L64" s="192"/>
      <c r="M64" s="200">
        <v>60000</v>
      </c>
      <c r="N64" s="192"/>
      <c r="O64" s="192"/>
      <c r="P64" s="192"/>
    </row>
    <row r="65" spans="1:16" ht="12.75" customHeight="1">
      <c r="A65" s="107" t="s">
        <v>299</v>
      </c>
      <c r="B65" s="196" t="s">
        <v>198</v>
      </c>
      <c r="C65" s="192"/>
      <c r="D65" s="120">
        <v>39937.68</v>
      </c>
      <c r="E65" s="120">
        <v>39937.68</v>
      </c>
      <c r="F65" s="120">
        <v>146090.51999999999</v>
      </c>
      <c r="G65" s="120">
        <v>89606.85</v>
      </c>
      <c r="H65" s="120">
        <v>146090.51999999999</v>
      </c>
      <c r="I65" s="197">
        <v>89606.85</v>
      </c>
      <c r="J65" s="192"/>
      <c r="K65" s="192"/>
      <c r="L65" s="192"/>
      <c r="M65" s="197">
        <v>96421.35</v>
      </c>
      <c r="N65" s="192"/>
      <c r="O65" s="192"/>
      <c r="P65" s="192"/>
    </row>
    <row r="66" spans="1:16" ht="12" customHeight="1">
      <c r="A66" s="105" t="s">
        <v>300</v>
      </c>
      <c r="B66" s="184" t="s">
        <v>301</v>
      </c>
      <c r="C66" s="181"/>
      <c r="D66" s="121">
        <v>7748.46</v>
      </c>
      <c r="E66" s="121">
        <v>7748.46</v>
      </c>
      <c r="F66" s="121">
        <v>4372.37</v>
      </c>
      <c r="G66" s="121">
        <v>733.63</v>
      </c>
      <c r="H66" s="121">
        <v>4372.37</v>
      </c>
      <c r="I66" s="198">
        <v>733.63</v>
      </c>
      <c r="J66" s="181"/>
      <c r="K66" s="181"/>
      <c r="L66" s="181"/>
      <c r="M66" s="198">
        <v>11387.2</v>
      </c>
      <c r="N66" s="181"/>
      <c r="O66" s="181"/>
      <c r="P66" s="181"/>
    </row>
    <row r="67" spans="1:16" ht="12" customHeight="1">
      <c r="A67" s="105" t="s">
        <v>302</v>
      </c>
      <c r="B67" s="184" t="s">
        <v>303</v>
      </c>
      <c r="C67" s="181"/>
      <c r="D67" s="121">
        <v>173876.47</v>
      </c>
      <c r="E67" s="121">
        <v>173876.47</v>
      </c>
      <c r="F67" s="121">
        <v>2015994.39</v>
      </c>
      <c r="G67" s="121">
        <v>1381978.35</v>
      </c>
      <c r="H67" s="121">
        <v>2015994.39</v>
      </c>
      <c r="I67" s="198">
        <v>1381978.35</v>
      </c>
      <c r="J67" s="181"/>
      <c r="K67" s="181"/>
      <c r="L67" s="181"/>
      <c r="M67" s="198">
        <v>807892.51</v>
      </c>
      <c r="N67" s="181"/>
      <c r="O67" s="181"/>
      <c r="P67" s="181"/>
    </row>
    <row r="68" spans="1:16" ht="12" customHeight="1">
      <c r="A68" s="105" t="s">
        <v>304</v>
      </c>
      <c r="B68" s="184" t="s">
        <v>305</v>
      </c>
      <c r="C68" s="181"/>
      <c r="D68" s="121">
        <v>8958.24</v>
      </c>
      <c r="E68" s="121">
        <v>8958.24</v>
      </c>
      <c r="F68" s="121">
        <v>2829.39</v>
      </c>
      <c r="G68" s="121">
        <v>179.17</v>
      </c>
      <c r="H68" s="121">
        <v>2829.39</v>
      </c>
      <c r="I68" s="198">
        <v>179.17</v>
      </c>
      <c r="J68" s="181"/>
      <c r="K68" s="181"/>
      <c r="L68" s="181"/>
      <c r="M68" s="198">
        <v>11608.46</v>
      </c>
      <c r="N68" s="181"/>
      <c r="O68" s="181"/>
      <c r="P68" s="181"/>
    </row>
    <row r="69" spans="1:16" ht="12" customHeight="1">
      <c r="A69" s="105" t="s">
        <v>306</v>
      </c>
      <c r="B69" s="184" t="s">
        <v>307</v>
      </c>
      <c r="C69" s="181"/>
      <c r="D69" s="121">
        <v>46.5</v>
      </c>
      <c r="E69" s="121">
        <v>46.5</v>
      </c>
      <c r="F69" s="121">
        <v>4.7</v>
      </c>
      <c r="G69" s="121">
        <v>1.1100000000000001</v>
      </c>
      <c r="H69" s="121">
        <v>4.7</v>
      </c>
      <c r="I69" s="198">
        <v>1.1100000000000001</v>
      </c>
      <c r="J69" s="181"/>
      <c r="K69" s="181"/>
      <c r="L69" s="181"/>
      <c r="M69" s="198">
        <v>50.09</v>
      </c>
      <c r="N69" s="181"/>
      <c r="O69" s="181"/>
      <c r="P69" s="181"/>
    </row>
    <row r="70" spans="1:16" ht="12" customHeight="1">
      <c r="A70" s="105" t="s">
        <v>308</v>
      </c>
      <c r="B70" s="184" t="s">
        <v>309</v>
      </c>
      <c r="C70" s="181"/>
      <c r="D70" s="121">
        <v>0</v>
      </c>
      <c r="E70" s="121">
        <v>0</v>
      </c>
      <c r="F70" s="121">
        <v>872.8</v>
      </c>
      <c r="G70" s="121">
        <v>136.97</v>
      </c>
      <c r="H70" s="121">
        <v>872.8</v>
      </c>
      <c r="I70" s="198">
        <v>136.97</v>
      </c>
      <c r="J70" s="181"/>
      <c r="K70" s="181"/>
      <c r="L70" s="181"/>
      <c r="M70" s="198">
        <v>735.83</v>
      </c>
      <c r="N70" s="181"/>
      <c r="O70" s="181"/>
      <c r="P70" s="181"/>
    </row>
    <row r="71" spans="1:16" ht="12" customHeight="1">
      <c r="A71" s="105" t="s">
        <v>310</v>
      </c>
      <c r="B71" s="184" t="s">
        <v>311</v>
      </c>
      <c r="C71" s="181"/>
      <c r="D71" s="121">
        <v>58940.97</v>
      </c>
      <c r="E71" s="121">
        <v>58940.97</v>
      </c>
      <c r="F71" s="121">
        <v>176756.04</v>
      </c>
      <c r="G71" s="121">
        <v>36349.699999999997</v>
      </c>
      <c r="H71" s="121">
        <v>176756.04</v>
      </c>
      <c r="I71" s="198">
        <v>36349.699999999997</v>
      </c>
      <c r="J71" s="181"/>
      <c r="K71" s="181"/>
      <c r="L71" s="181"/>
      <c r="M71" s="198">
        <v>199347.31</v>
      </c>
      <c r="N71" s="181"/>
      <c r="O71" s="181"/>
      <c r="P71" s="181"/>
    </row>
    <row r="72" spans="1:16" ht="12" customHeight="1">
      <c r="A72" s="105" t="s">
        <v>312</v>
      </c>
      <c r="B72" s="184" t="s">
        <v>313</v>
      </c>
      <c r="C72" s="181"/>
      <c r="D72" s="121">
        <v>504.37</v>
      </c>
      <c r="E72" s="121">
        <v>504.37</v>
      </c>
      <c r="F72" s="121">
        <v>455.78</v>
      </c>
      <c r="G72" s="121">
        <v>48.55</v>
      </c>
      <c r="H72" s="121">
        <v>455.78</v>
      </c>
      <c r="I72" s="198">
        <v>48.55</v>
      </c>
      <c r="J72" s="181"/>
      <c r="K72" s="181"/>
      <c r="L72" s="181"/>
      <c r="M72" s="198">
        <v>911.6</v>
      </c>
      <c r="N72" s="181"/>
      <c r="O72" s="181"/>
      <c r="P72" s="181"/>
    </row>
    <row r="73" spans="1:16" ht="12" customHeight="1">
      <c r="A73" s="105" t="s">
        <v>314</v>
      </c>
      <c r="B73" s="184" t="s">
        <v>315</v>
      </c>
      <c r="C73" s="181"/>
      <c r="D73" s="121">
        <v>20.71</v>
      </c>
      <c r="E73" s="121">
        <v>20.71</v>
      </c>
      <c r="F73" s="121">
        <v>741.64</v>
      </c>
      <c r="G73" s="121">
        <v>524.91</v>
      </c>
      <c r="H73" s="121">
        <v>741.64</v>
      </c>
      <c r="I73" s="198">
        <v>524.91</v>
      </c>
      <c r="J73" s="181"/>
      <c r="K73" s="181"/>
      <c r="L73" s="181"/>
      <c r="M73" s="198">
        <v>237.44</v>
      </c>
      <c r="N73" s="181"/>
      <c r="O73" s="181"/>
      <c r="P73" s="181"/>
    </row>
    <row r="74" spans="1:16" ht="12" customHeight="1">
      <c r="A74" s="105" t="s">
        <v>316</v>
      </c>
      <c r="B74" s="184" t="s">
        <v>317</v>
      </c>
      <c r="C74" s="181"/>
      <c r="D74" s="121">
        <v>14.2</v>
      </c>
      <c r="E74" s="121">
        <v>14.2</v>
      </c>
      <c r="F74" s="121">
        <v>130.6</v>
      </c>
      <c r="G74" s="121">
        <v>24.95</v>
      </c>
      <c r="H74" s="121">
        <v>130.6</v>
      </c>
      <c r="I74" s="198">
        <v>24.95</v>
      </c>
      <c r="J74" s="181"/>
      <c r="K74" s="181"/>
      <c r="L74" s="181"/>
      <c r="M74" s="198">
        <v>119.85</v>
      </c>
      <c r="N74" s="181"/>
      <c r="O74" s="181"/>
      <c r="P74" s="181"/>
    </row>
    <row r="75" spans="1:16" ht="12.2" customHeight="1">
      <c r="A75" s="106" t="s">
        <v>318</v>
      </c>
      <c r="B75" s="199" t="s">
        <v>198</v>
      </c>
      <c r="C75" s="192"/>
      <c r="D75" s="122">
        <v>250109.92</v>
      </c>
      <c r="E75" s="122">
        <v>250109.92</v>
      </c>
      <c r="F75" s="122">
        <v>2202157.71</v>
      </c>
      <c r="G75" s="122">
        <v>1419977.34</v>
      </c>
      <c r="H75" s="122">
        <v>2202157.71</v>
      </c>
      <c r="I75" s="200">
        <v>1419977.34</v>
      </c>
      <c r="J75" s="192"/>
      <c r="K75" s="192"/>
      <c r="L75" s="192"/>
      <c r="M75" s="200">
        <v>1032290.29</v>
      </c>
      <c r="N75" s="192"/>
      <c r="O75" s="192"/>
      <c r="P75" s="192"/>
    </row>
    <row r="76" spans="1:16" ht="12.75" customHeight="1">
      <c r="A76" s="107" t="s">
        <v>319</v>
      </c>
      <c r="B76" s="196" t="s">
        <v>198</v>
      </c>
      <c r="C76" s="192"/>
      <c r="D76" s="120">
        <v>250109.92</v>
      </c>
      <c r="E76" s="120">
        <v>250109.92</v>
      </c>
      <c r="F76" s="120">
        <v>2202157.71</v>
      </c>
      <c r="G76" s="120">
        <v>1419977.34</v>
      </c>
      <c r="H76" s="120">
        <v>2202157.71</v>
      </c>
      <c r="I76" s="197">
        <v>1419977.34</v>
      </c>
      <c r="J76" s="192"/>
      <c r="K76" s="192"/>
      <c r="L76" s="192"/>
      <c r="M76" s="197">
        <v>1032290.29</v>
      </c>
      <c r="N76" s="192"/>
      <c r="O76" s="192"/>
      <c r="P76" s="192"/>
    </row>
    <row r="77" spans="1:16" ht="12" customHeight="1">
      <c r="A77" s="105" t="s">
        <v>320</v>
      </c>
      <c r="B77" s="184" t="s">
        <v>321</v>
      </c>
      <c r="C77" s="181"/>
      <c r="D77" s="121">
        <v>-17159033.280000001</v>
      </c>
      <c r="E77" s="121">
        <v>-17159033.280000001</v>
      </c>
      <c r="F77" s="121">
        <v>5500905.5499999998</v>
      </c>
      <c r="G77" s="121">
        <v>10978657.029999999</v>
      </c>
      <c r="H77" s="121">
        <v>5500905.5499999998</v>
      </c>
      <c r="I77" s="198">
        <v>10978657.029999999</v>
      </c>
      <c r="J77" s="181"/>
      <c r="K77" s="181"/>
      <c r="L77" s="181"/>
      <c r="M77" s="198">
        <v>-22636784.760000002</v>
      </c>
      <c r="N77" s="181"/>
      <c r="O77" s="181"/>
      <c r="P77" s="181"/>
    </row>
    <row r="78" spans="1:16" ht="12.2" customHeight="1">
      <c r="A78" s="106" t="s">
        <v>322</v>
      </c>
      <c r="B78" s="199" t="s">
        <v>198</v>
      </c>
      <c r="C78" s="192"/>
      <c r="D78" s="122">
        <v>-17159033.280000001</v>
      </c>
      <c r="E78" s="122">
        <v>-17159033.280000001</v>
      </c>
      <c r="F78" s="122">
        <v>5500905.5499999998</v>
      </c>
      <c r="G78" s="122">
        <v>10978657.029999999</v>
      </c>
      <c r="H78" s="122">
        <v>5500905.5499999998</v>
      </c>
      <c r="I78" s="200">
        <v>10978657.029999999</v>
      </c>
      <c r="J78" s="192"/>
      <c r="K78" s="192"/>
      <c r="L78" s="192"/>
      <c r="M78" s="200">
        <v>-22636784.760000002</v>
      </c>
      <c r="N78" s="192"/>
      <c r="O78" s="192"/>
      <c r="P78" s="192"/>
    </row>
    <row r="79" spans="1:16" ht="12.75" customHeight="1">
      <c r="A79" s="107" t="s">
        <v>323</v>
      </c>
      <c r="B79" s="196" t="s">
        <v>198</v>
      </c>
      <c r="C79" s="192"/>
      <c r="D79" s="120">
        <v>-17159033.280000001</v>
      </c>
      <c r="E79" s="120">
        <v>-17159033.280000001</v>
      </c>
      <c r="F79" s="120">
        <v>5500905.5499999998</v>
      </c>
      <c r="G79" s="120">
        <v>10978657.029999999</v>
      </c>
      <c r="H79" s="120">
        <v>5500905.5499999998</v>
      </c>
      <c r="I79" s="197">
        <v>10978657.029999999</v>
      </c>
      <c r="J79" s="192"/>
      <c r="K79" s="192"/>
      <c r="L79" s="192"/>
      <c r="M79" s="197">
        <v>-22636784.760000002</v>
      </c>
      <c r="N79" s="192"/>
      <c r="O79" s="192"/>
      <c r="P79" s="192"/>
    </row>
    <row r="80" spans="1:16" ht="12" customHeight="1">
      <c r="A80" s="105" t="s">
        <v>324</v>
      </c>
      <c r="B80" s="184" t="s">
        <v>325</v>
      </c>
      <c r="C80" s="181"/>
      <c r="D80" s="121">
        <v>625000</v>
      </c>
      <c r="E80" s="121">
        <v>625000</v>
      </c>
      <c r="F80" s="121">
        <v>0</v>
      </c>
      <c r="G80" s="121">
        <v>325000</v>
      </c>
      <c r="H80" s="121">
        <v>0</v>
      </c>
      <c r="I80" s="198">
        <v>325000</v>
      </c>
      <c r="J80" s="181"/>
      <c r="K80" s="181"/>
      <c r="L80" s="181"/>
      <c r="M80" s="198">
        <v>300000</v>
      </c>
      <c r="N80" s="181"/>
      <c r="O80" s="181"/>
      <c r="P80" s="181"/>
    </row>
    <row r="81" spans="1:16" ht="12" customHeight="1">
      <c r="A81" s="105" t="s">
        <v>326</v>
      </c>
      <c r="B81" s="184" t="s">
        <v>327</v>
      </c>
      <c r="C81" s="181"/>
      <c r="D81" s="121">
        <v>11282391.199999999</v>
      </c>
      <c r="E81" s="121">
        <v>11282391.199999999</v>
      </c>
      <c r="F81" s="121">
        <v>18137638.989999998</v>
      </c>
      <c r="G81" s="121">
        <v>10926968.609999999</v>
      </c>
      <c r="H81" s="121">
        <v>18137638.989999998</v>
      </c>
      <c r="I81" s="198">
        <v>10926968.609999999</v>
      </c>
      <c r="J81" s="181"/>
      <c r="K81" s="181"/>
      <c r="L81" s="181"/>
      <c r="M81" s="198">
        <v>18493061.579999998</v>
      </c>
      <c r="N81" s="181"/>
      <c r="O81" s="181"/>
      <c r="P81" s="181"/>
    </row>
    <row r="82" spans="1:16" ht="12.2" customHeight="1">
      <c r="A82" s="106" t="s">
        <v>328</v>
      </c>
      <c r="B82" s="199" t="s">
        <v>198</v>
      </c>
      <c r="C82" s="192"/>
      <c r="D82" s="122">
        <v>11907391.199999999</v>
      </c>
      <c r="E82" s="122">
        <v>11907391.199999999</v>
      </c>
      <c r="F82" s="122">
        <v>18137638.989999998</v>
      </c>
      <c r="G82" s="122">
        <v>11251968.609999999</v>
      </c>
      <c r="H82" s="122">
        <v>18137638.989999998</v>
      </c>
      <c r="I82" s="200">
        <v>11251968.609999999</v>
      </c>
      <c r="J82" s="192"/>
      <c r="K82" s="192"/>
      <c r="L82" s="192"/>
      <c r="M82" s="200">
        <v>18793061.579999998</v>
      </c>
      <c r="N82" s="192"/>
      <c r="O82" s="192"/>
      <c r="P82" s="192"/>
    </row>
    <row r="83" spans="1:16" ht="12" customHeight="1">
      <c r="A83" s="105" t="s">
        <v>329</v>
      </c>
      <c r="B83" s="184" t="s">
        <v>330</v>
      </c>
      <c r="C83" s="181"/>
      <c r="D83" s="121">
        <v>0</v>
      </c>
      <c r="E83" s="121">
        <v>0</v>
      </c>
      <c r="F83" s="121">
        <v>7417344.5</v>
      </c>
      <c r="G83" s="121">
        <v>7417344.5</v>
      </c>
      <c r="H83" s="121">
        <v>7417344.5</v>
      </c>
      <c r="I83" s="198">
        <v>7417344.5</v>
      </c>
      <c r="J83" s="181"/>
      <c r="K83" s="181"/>
      <c r="L83" s="181"/>
      <c r="M83" s="198">
        <v>0</v>
      </c>
      <c r="N83" s="181"/>
      <c r="O83" s="181"/>
      <c r="P83" s="181"/>
    </row>
    <row r="84" spans="1:16" ht="12" customHeight="1">
      <c r="A84" s="105" t="s">
        <v>331</v>
      </c>
      <c r="B84" s="184" t="s">
        <v>332</v>
      </c>
      <c r="C84" s="181"/>
      <c r="D84" s="121">
        <v>0</v>
      </c>
      <c r="E84" s="121">
        <v>0</v>
      </c>
      <c r="F84" s="121">
        <v>59501.64</v>
      </c>
      <c r="G84" s="121">
        <v>59501.64</v>
      </c>
      <c r="H84" s="121">
        <v>59501.64</v>
      </c>
      <c r="I84" s="198">
        <v>59501.64</v>
      </c>
      <c r="J84" s="181"/>
      <c r="K84" s="181"/>
      <c r="L84" s="181"/>
      <c r="M84" s="198">
        <v>0</v>
      </c>
      <c r="N84" s="181"/>
      <c r="O84" s="181"/>
      <c r="P84" s="181"/>
    </row>
    <row r="85" spans="1:16" ht="12.2" customHeight="1">
      <c r="A85" s="106" t="s">
        <v>333</v>
      </c>
      <c r="B85" s="199" t="s">
        <v>198</v>
      </c>
      <c r="C85" s="192"/>
      <c r="D85" s="122">
        <v>0</v>
      </c>
      <c r="E85" s="122">
        <v>0</v>
      </c>
      <c r="F85" s="122">
        <v>7476846.1399999997</v>
      </c>
      <c r="G85" s="122">
        <v>7476846.1399999997</v>
      </c>
      <c r="H85" s="122">
        <v>7476846.1399999997</v>
      </c>
      <c r="I85" s="200">
        <v>7476846.1399999997</v>
      </c>
      <c r="J85" s="192"/>
      <c r="K85" s="192"/>
      <c r="L85" s="192"/>
      <c r="M85" s="200">
        <v>0</v>
      </c>
      <c r="N85" s="192"/>
      <c r="O85" s="192"/>
      <c r="P85" s="192"/>
    </row>
    <row r="86" spans="1:16" ht="12.75" customHeight="1" thickBot="1">
      <c r="A86" s="107" t="s">
        <v>334</v>
      </c>
      <c r="B86" s="196" t="s">
        <v>198</v>
      </c>
      <c r="C86" s="192"/>
      <c r="D86" s="120">
        <v>11907391.199999999</v>
      </c>
      <c r="E86" s="120">
        <v>11907391.199999999</v>
      </c>
      <c r="F86" s="120">
        <v>25614485.129999999</v>
      </c>
      <c r="G86" s="120">
        <v>18728814.75</v>
      </c>
      <c r="H86" s="120">
        <v>25614485.129999999</v>
      </c>
      <c r="I86" s="197">
        <v>18728814.75</v>
      </c>
      <c r="J86" s="192"/>
      <c r="K86" s="192"/>
      <c r="L86" s="192"/>
      <c r="M86" s="197">
        <v>18793061.579999998</v>
      </c>
      <c r="N86" s="192"/>
      <c r="O86" s="192"/>
      <c r="P86" s="192"/>
    </row>
    <row r="87" spans="1:16" ht="12.75" customHeight="1" thickTop="1">
      <c r="A87" s="108" t="s">
        <v>335</v>
      </c>
      <c r="B87" s="201" t="s">
        <v>198</v>
      </c>
      <c r="C87" s="202"/>
      <c r="D87" s="123">
        <v>2064864.54</v>
      </c>
      <c r="E87" s="123">
        <v>2064864.54</v>
      </c>
      <c r="F87" s="123">
        <v>52287888.509999998</v>
      </c>
      <c r="G87" s="123">
        <v>51692658.700000003</v>
      </c>
      <c r="H87" s="123">
        <v>52287888.509999998</v>
      </c>
      <c r="I87" s="203">
        <v>51692658.700000003</v>
      </c>
      <c r="J87" s="202"/>
      <c r="K87" s="202"/>
      <c r="L87" s="202"/>
      <c r="M87" s="203">
        <v>2660094.35</v>
      </c>
      <c r="N87" s="202"/>
      <c r="O87" s="202"/>
      <c r="P87" s="202"/>
    </row>
    <row r="88" spans="1:16" ht="12" customHeight="1">
      <c r="A88" s="105" t="s">
        <v>336</v>
      </c>
      <c r="B88" s="184" t="s">
        <v>337</v>
      </c>
      <c r="C88" s="181"/>
      <c r="D88" s="121">
        <v>7046.88</v>
      </c>
      <c r="E88" s="121">
        <v>7046.88</v>
      </c>
      <c r="F88" s="121">
        <v>0</v>
      </c>
      <c r="G88" s="121">
        <v>0</v>
      </c>
      <c r="H88" s="121">
        <v>0</v>
      </c>
      <c r="I88" s="198">
        <v>0</v>
      </c>
      <c r="J88" s="181"/>
      <c r="K88" s="181"/>
      <c r="L88" s="181"/>
      <c r="M88" s="198">
        <v>7046.88</v>
      </c>
      <c r="N88" s="181"/>
      <c r="O88" s="181"/>
      <c r="P88" s="181"/>
    </row>
    <row r="89" spans="1:16" ht="12" customHeight="1">
      <c r="A89" s="105" t="s">
        <v>338</v>
      </c>
      <c r="B89" s="184" t="s">
        <v>339</v>
      </c>
      <c r="C89" s="181"/>
      <c r="D89" s="121">
        <v>43330.57</v>
      </c>
      <c r="E89" s="121">
        <v>43330.57</v>
      </c>
      <c r="F89" s="121">
        <v>28263.119999999999</v>
      </c>
      <c r="G89" s="121">
        <v>0</v>
      </c>
      <c r="H89" s="121">
        <v>28263.119999999999</v>
      </c>
      <c r="I89" s="198">
        <v>0</v>
      </c>
      <c r="J89" s="181"/>
      <c r="K89" s="181"/>
      <c r="L89" s="181"/>
      <c r="M89" s="198">
        <v>71593.69</v>
      </c>
      <c r="N89" s="181"/>
      <c r="O89" s="181"/>
      <c r="P89" s="181"/>
    </row>
    <row r="90" spans="1:16" ht="12" customHeight="1">
      <c r="A90" s="105" t="s">
        <v>340</v>
      </c>
      <c r="B90" s="184" t="s">
        <v>341</v>
      </c>
      <c r="C90" s="181"/>
      <c r="D90" s="121">
        <v>26596.27</v>
      </c>
      <c r="E90" s="121">
        <v>26596.27</v>
      </c>
      <c r="F90" s="121">
        <v>1719.52</v>
      </c>
      <c r="G90" s="121">
        <v>0</v>
      </c>
      <c r="H90" s="121">
        <v>1719.52</v>
      </c>
      <c r="I90" s="198">
        <v>0</v>
      </c>
      <c r="J90" s="181"/>
      <c r="K90" s="181"/>
      <c r="L90" s="181"/>
      <c r="M90" s="198">
        <v>28315.79</v>
      </c>
      <c r="N90" s="181"/>
      <c r="O90" s="181"/>
      <c r="P90" s="181"/>
    </row>
    <row r="91" spans="1:16" ht="12" customHeight="1">
      <c r="A91" s="105" t="s">
        <v>342</v>
      </c>
      <c r="B91" s="184" t="s">
        <v>343</v>
      </c>
      <c r="C91" s="181"/>
      <c r="D91" s="121">
        <v>259920.94</v>
      </c>
      <c r="E91" s="121">
        <v>259920.94</v>
      </c>
      <c r="F91" s="121">
        <v>261628.3</v>
      </c>
      <c r="G91" s="121">
        <v>0</v>
      </c>
      <c r="H91" s="121">
        <v>261628.3</v>
      </c>
      <c r="I91" s="198">
        <v>0</v>
      </c>
      <c r="J91" s="181"/>
      <c r="K91" s="181"/>
      <c r="L91" s="181"/>
      <c r="M91" s="198">
        <v>521549.24</v>
      </c>
      <c r="N91" s="181"/>
      <c r="O91" s="181"/>
      <c r="P91" s="181"/>
    </row>
    <row r="92" spans="1:16" ht="12.2" customHeight="1">
      <c r="A92" s="106" t="s">
        <v>344</v>
      </c>
      <c r="B92" s="199" t="s">
        <v>198</v>
      </c>
      <c r="C92" s="192"/>
      <c r="D92" s="122">
        <v>336894.66</v>
      </c>
      <c r="E92" s="122">
        <v>336894.66</v>
      </c>
      <c r="F92" s="122">
        <v>291610.94</v>
      </c>
      <c r="G92" s="122">
        <v>0</v>
      </c>
      <c r="H92" s="122">
        <v>291610.94</v>
      </c>
      <c r="I92" s="200">
        <v>0</v>
      </c>
      <c r="J92" s="192"/>
      <c r="K92" s="192"/>
      <c r="L92" s="192"/>
      <c r="M92" s="200">
        <v>628505.59999999998</v>
      </c>
      <c r="N92" s="192"/>
      <c r="O92" s="192"/>
      <c r="P92" s="192"/>
    </row>
    <row r="93" spans="1:16" ht="12" customHeight="1">
      <c r="A93" s="105" t="s">
        <v>345</v>
      </c>
      <c r="B93" s="184" t="s">
        <v>346</v>
      </c>
      <c r="C93" s="181"/>
      <c r="D93" s="121">
        <v>1726.08</v>
      </c>
      <c r="E93" s="121">
        <v>1726.08</v>
      </c>
      <c r="F93" s="121">
        <v>0</v>
      </c>
      <c r="G93" s="121">
        <v>0</v>
      </c>
      <c r="H93" s="121">
        <v>0</v>
      </c>
      <c r="I93" s="198">
        <v>0</v>
      </c>
      <c r="J93" s="181"/>
      <c r="K93" s="181"/>
      <c r="L93" s="181"/>
      <c r="M93" s="198">
        <v>1726.08</v>
      </c>
      <c r="N93" s="181"/>
      <c r="O93" s="181"/>
      <c r="P93" s="181"/>
    </row>
    <row r="94" spans="1:16" ht="12.2" customHeight="1">
      <c r="A94" s="106" t="s">
        <v>347</v>
      </c>
      <c r="B94" s="199" t="s">
        <v>198</v>
      </c>
      <c r="C94" s="192"/>
      <c r="D94" s="122">
        <v>1726.08</v>
      </c>
      <c r="E94" s="122">
        <v>1726.08</v>
      </c>
      <c r="F94" s="122">
        <v>0</v>
      </c>
      <c r="G94" s="122">
        <v>0</v>
      </c>
      <c r="H94" s="122">
        <v>0</v>
      </c>
      <c r="I94" s="200">
        <v>0</v>
      </c>
      <c r="J94" s="192"/>
      <c r="K94" s="192"/>
      <c r="L94" s="192"/>
      <c r="M94" s="200">
        <v>1726.08</v>
      </c>
      <c r="N94" s="192"/>
      <c r="O94" s="192"/>
      <c r="P94" s="192"/>
    </row>
    <row r="95" spans="1:16" ht="12" customHeight="1">
      <c r="A95" s="105" t="s">
        <v>348</v>
      </c>
      <c r="B95" s="184" t="s">
        <v>349</v>
      </c>
      <c r="C95" s="181"/>
      <c r="D95" s="121">
        <v>-7046.88</v>
      </c>
      <c r="E95" s="121">
        <v>-7046.88</v>
      </c>
      <c r="F95" s="121">
        <v>0</v>
      </c>
      <c r="G95" s="121">
        <v>0</v>
      </c>
      <c r="H95" s="121">
        <v>0</v>
      </c>
      <c r="I95" s="198">
        <v>0</v>
      </c>
      <c r="J95" s="181"/>
      <c r="K95" s="181"/>
      <c r="L95" s="181"/>
      <c r="M95" s="198">
        <v>-7046.88</v>
      </c>
      <c r="N95" s="181"/>
      <c r="O95" s="181"/>
      <c r="P95" s="181"/>
    </row>
    <row r="96" spans="1:16" ht="12" customHeight="1">
      <c r="A96" s="105" t="s">
        <v>350</v>
      </c>
      <c r="B96" s="184" t="s">
        <v>351</v>
      </c>
      <c r="C96" s="181"/>
      <c r="D96" s="121">
        <v>-43330.57</v>
      </c>
      <c r="E96" s="121">
        <v>-43330.57</v>
      </c>
      <c r="F96" s="121">
        <v>0</v>
      </c>
      <c r="G96" s="121">
        <v>392.54</v>
      </c>
      <c r="H96" s="121">
        <v>0</v>
      </c>
      <c r="I96" s="198">
        <v>392.54</v>
      </c>
      <c r="J96" s="181"/>
      <c r="K96" s="181"/>
      <c r="L96" s="181"/>
      <c r="M96" s="198">
        <v>-43723.11</v>
      </c>
      <c r="N96" s="181"/>
      <c r="O96" s="181"/>
      <c r="P96" s="181"/>
    </row>
    <row r="97" spans="1:16" ht="12" customHeight="1">
      <c r="A97" s="105" t="s">
        <v>352</v>
      </c>
      <c r="B97" s="184" t="s">
        <v>353</v>
      </c>
      <c r="C97" s="181"/>
      <c r="D97" s="121">
        <v>-25927.43</v>
      </c>
      <c r="E97" s="121">
        <v>-25927.43</v>
      </c>
      <c r="F97" s="121">
        <v>0</v>
      </c>
      <c r="G97" s="121">
        <v>704.66</v>
      </c>
      <c r="H97" s="121">
        <v>0</v>
      </c>
      <c r="I97" s="198">
        <v>704.66</v>
      </c>
      <c r="J97" s="181"/>
      <c r="K97" s="181"/>
      <c r="L97" s="181"/>
      <c r="M97" s="198">
        <v>-26632.09</v>
      </c>
      <c r="N97" s="181"/>
      <c r="O97" s="181"/>
      <c r="P97" s="181"/>
    </row>
    <row r="98" spans="1:16" ht="12" customHeight="1">
      <c r="A98" s="105" t="s">
        <v>354</v>
      </c>
      <c r="B98" s="184" t="s">
        <v>355</v>
      </c>
      <c r="C98" s="181"/>
      <c r="D98" s="121">
        <v>-51996</v>
      </c>
      <c r="E98" s="121">
        <v>-51996</v>
      </c>
      <c r="F98" s="121">
        <v>0</v>
      </c>
      <c r="G98" s="121">
        <v>109463.85</v>
      </c>
      <c r="H98" s="121">
        <v>0</v>
      </c>
      <c r="I98" s="198">
        <v>109463.85</v>
      </c>
      <c r="J98" s="181"/>
      <c r="K98" s="181"/>
      <c r="L98" s="181"/>
      <c r="M98" s="198">
        <v>-161459.85</v>
      </c>
      <c r="N98" s="181"/>
      <c r="O98" s="181"/>
      <c r="P98" s="181"/>
    </row>
    <row r="99" spans="1:16" ht="12.2" customHeight="1">
      <c r="A99" s="106" t="s">
        <v>356</v>
      </c>
      <c r="B99" s="199" t="s">
        <v>198</v>
      </c>
      <c r="C99" s="192"/>
      <c r="D99" s="122">
        <v>-128300.88</v>
      </c>
      <c r="E99" s="122">
        <v>-128300.88</v>
      </c>
      <c r="F99" s="122">
        <v>0</v>
      </c>
      <c r="G99" s="122">
        <v>110561.05</v>
      </c>
      <c r="H99" s="122">
        <v>0</v>
      </c>
      <c r="I99" s="200">
        <v>110561.05</v>
      </c>
      <c r="J99" s="192"/>
      <c r="K99" s="192"/>
      <c r="L99" s="192"/>
      <c r="M99" s="200">
        <v>-238861.93</v>
      </c>
      <c r="N99" s="192"/>
      <c r="O99" s="192"/>
      <c r="P99" s="192"/>
    </row>
    <row r="100" spans="1:16" ht="12.75" customHeight="1">
      <c r="A100" s="107" t="s">
        <v>357</v>
      </c>
      <c r="B100" s="196" t="s">
        <v>198</v>
      </c>
      <c r="C100" s="192"/>
      <c r="D100" s="120">
        <v>210319.86</v>
      </c>
      <c r="E100" s="120">
        <v>210319.86</v>
      </c>
      <c r="F100" s="120">
        <v>291610.94</v>
      </c>
      <c r="G100" s="120">
        <v>110561.05</v>
      </c>
      <c r="H100" s="120">
        <v>291610.94</v>
      </c>
      <c r="I100" s="197">
        <v>110561.05</v>
      </c>
      <c r="J100" s="192"/>
      <c r="K100" s="192"/>
      <c r="L100" s="192"/>
      <c r="M100" s="197">
        <v>391369.75</v>
      </c>
      <c r="N100" s="192"/>
      <c r="O100" s="192"/>
      <c r="P100" s="192"/>
    </row>
    <row r="101" spans="1:16" ht="12" customHeight="1">
      <c r="A101" s="105" t="s">
        <v>358</v>
      </c>
      <c r="B101" s="184" t="s">
        <v>359</v>
      </c>
      <c r="C101" s="181"/>
      <c r="D101" s="121">
        <v>0</v>
      </c>
      <c r="E101" s="121">
        <v>0</v>
      </c>
      <c r="F101" s="121">
        <v>293482.94</v>
      </c>
      <c r="G101" s="121">
        <v>293482.94</v>
      </c>
      <c r="H101" s="121">
        <v>293482.94</v>
      </c>
      <c r="I101" s="198">
        <v>293482.94</v>
      </c>
      <c r="J101" s="181"/>
      <c r="K101" s="181"/>
      <c r="L101" s="181"/>
      <c r="M101" s="198">
        <v>0</v>
      </c>
      <c r="N101" s="181"/>
      <c r="O101" s="181"/>
      <c r="P101" s="181"/>
    </row>
    <row r="102" spans="1:16" ht="12.2" customHeight="1">
      <c r="A102" s="106" t="s">
        <v>360</v>
      </c>
      <c r="B102" s="199" t="s">
        <v>198</v>
      </c>
      <c r="C102" s="192"/>
      <c r="D102" s="122">
        <v>0</v>
      </c>
      <c r="E102" s="122">
        <v>0</v>
      </c>
      <c r="F102" s="122">
        <v>293482.94</v>
      </c>
      <c r="G102" s="122">
        <v>293482.94</v>
      </c>
      <c r="H102" s="122">
        <v>293482.94</v>
      </c>
      <c r="I102" s="200">
        <v>293482.94</v>
      </c>
      <c r="J102" s="192"/>
      <c r="K102" s="192"/>
      <c r="L102" s="192"/>
      <c r="M102" s="200">
        <v>0</v>
      </c>
      <c r="N102" s="192"/>
      <c r="O102" s="192"/>
      <c r="P102" s="192"/>
    </row>
    <row r="103" spans="1:16" ht="12" customHeight="1">
      <c r="A103" s="105" t="s">
        <v>361</v>
      </c>
      <c r="B103" s="184" t="s">
        <v>362</v>
      </c>
      <c r="C103" s="181"/>
      <c r="D103" s="121">
        <v>0</v>
      </c>
      <c r="E103" s="121">
        <v>0</v>
      </c>
      <c r="F103" s="121">
        <v>13525</v>
      </c>
      <c r="G103" s="121">
        <v>13525</v>
      </c>
      <c r="H103" s="121">
        <v>13525</v>
      </c>
      <c r="I103" s="198">
        <v>13525</v>
      </c>
      <c r="J103" s="181"/>
      <c r="K103" s="181"/>
      <c r="L103" s="181"/>
      <c r="M103" s="198">
        <v>0</v>
      </c>
      <c r="N103" s="181"/>
      <c r="O103" s="181"/>
      <c r="P103" s="181"/>
    </row>
    <row r="104" spans="1:16" ht="12.2" customHeight="1">
      <c r="A104" s="106" t="s">
        <v>363</v>
      </c>
      <c r="B104" s="199" t="s">
        <v>198</v>
      </c>
      <c r="C104" s="192"/>
      <c r="D104" s="122">
        <v>0</v>
      </c>
      <c r="E104" s="122">
        <v>0</v>
      </c>
      <c r="F104" s="122">
        <v>13525</v>
      </c>
      <c r="G104" s="122">
        <v>13525</v>
      </c>
      <c r="H104" s="122">
        <v>13525</v>
      </c>
      <c r="I104" s="200">
        <v>13525</v>
      </c>
      <c r="J104" s="192"/>
      <c r="K104" s="192"/>
      <c r="L104" s="192"/>
      <c r="M104" s="200">
        <v>0</v>
      </c>
      <c r="N104" s="192"/>
      <c r="O104" s="192"/>
      <c r="P104" s="192"/>
    </row>
    <row r="105" spans="1:16" ht="12.75" customHeight="1">
      <c r="A105" s="107" t="s">
        <v>364</v>
      </c>
      <c r="B105" s="196" t="s">
        <v>198</v>
      </c>
      <c r="C105" s="192"/>
      <c r="D105" s="120">
        <v>0</v>
      </c>
      <c r="E105" s="120">
        <v>0</v>
      </c>
      <c r="F105" s="120">
        <v>307007.94</v>
      </c>
      <c r="G105" s="120">
        <v>307007.94</v>
      </c>
      <c r="H105" s="120">
        <v>307007.94</v>
      </c>
      <c r="I105" s="197">
        <v>307007.94</v>
      </c>
      <c r="J105" s="192"/>
      <c r="K105" s="192"/>
      <c r="L105" s="192"/>
      <c r="M105" s="197">
        <v>0</v>
      </c>
      <c r="N105" s="192"/>
      <c r="O105" s="192"/>
      <c r="P105" s="192"/>
    </row>
    <row r="106" spans="1:16" ht="12" customHeight="1">
      <c r="A106" s="105" t="s">
        <v>365</v>
      </c>
      <c r="B106" s="184" t="s">
        <v>366</v>
      </c>
      <c r="C106" s="181"/>
      <c r="D106" s="121">
        <v>6305.55</v>
      </c>
      <c r="E106" s="121">
        <v>6305.55</v>
      </c>
      <c r="F106" s="121">
        <v>0</v>
      </c>
      <c r="G106" s="121">
        <v>0</v>
      </c>
      <c r="H106" s="121">
        <v>0</v>
      </c>
      <c r="I106" s="198">
        <v>0</v>
      </c>
      <c r="J106" s="181"/>
      <c r="K106" s="181"/>
      <c r="L106" s="181"/>
      <c r="M106" s="198">
        <v>6305.55</v>
      </c>
      <c r="N106" s="181"/>
      <c r="O106" s="181"/>
      <c r="P106" s="181"/>
    </row>
    <row r="107" spans="1:16" ht="12" customHeight="1">
      <c r="A107" s="105" t="s">
        <v>367</v>
      </c>
      <c r="B107" s="184" t="s">
        <v>368</v>
      </c>
      <c r="C107" s="181"/>
      <c r="D107" s="121">
        <v>37648.21</v>
      </c>
      <c r="E107" s="121">
        <v>37648.21</v>
      </c>
      <c r="F107" s="121">
        <v>13525</v>
      </c>
      <c r="G107" s="121">
        <v>0</v>
      </c>
      <c r="H107" s="121">
        <v>13525</v>
      </c>
      <c r="I107" s="198">
        <v>0</v>
      </c>
      <c r="J107" s="181"/>
      <c r="K107" s="181"/>
      <c r="L107" s="181"/>
      <c r="M107" s="198">
        <v>51173.21</v>
      </c>
      <c r="N107" s="181"/>
      <c r="O107" s="181"/>
      <c r="P107" s="181"/>
    </row>
    <row r="108" spans="1:16" ht="12.2" customHeight="1">
      <c r="A108" s="106" t="s">
        <v>369</v>
      </c>
      <c r="B108" s="199" t="s">
        <v>198</v>
      </c>
      <c r="C108" s="192"/>
      <c r="D108" s="122">
        <v>43953.760000000002</v>
      </c>
      <c r="E108" s="122">
        <v>43953.760000000002</v>
      </c>
      <c r="F108" s="122">
        <v>13525</v>
      </c>
      <c r="G108" s="122">
        <v>0</v>
      </c>
      <c r="H108" s="122">
        <v>13525</v>
      </c>
      <c r="I108" s="200">
        <v>0</v>
      </c>
      <c r="J108" s="192"/>
      <c r="K108" s="192"/>
      <c r="L108" s="192"/>
      <c r="M108" s="200">
        <v>57478.76</v>
      </c>
      <c r="N108" s="192"/>
      <c r="O108" s="192"/>
      <c r="P108" s="192"/>
    </row>
    <row r="109" spans="1:16" ht="12" customHeight="1">
      <c r="A109" s="105" t="s">
        <v>370</v>
      </c>
      <c r="B109" s="184" t="s">
        <v>371</v>
      </c>
      <c r="C109" s="181"/>
      <c r="D109" s="121">
        <v>10000</v>
      </c>
      <c r="E109" s="121">
        <v>10000</v>
      </c>
      <c r="F109" s="121">
        <v>0</v>
      </c>
      <c r="G109" s="121">
        <v>0</v>
      </c>
      <c r="H109" s="121">
        <v>0</v>
      </c>
      <c r="I109" s="198">
        <v>0</v>
      </c>
      <c r="J109" s="181"/>
      <c r="K109" s="181"/>
      <c r="L109" s="181"/>
      <c r="M109" s="198">
        <v>10000</v>
      </c>
      <c r="N109" s="181"/>
      <c r="O109" s="181"/>
      <c r="P109" s="181"/>
    </row>
    <row r="110" spans="1:16" ht="12.2" customHeight="1">
      <c r="A110" s="106" t="s">
        <v>372</v>
      </c>
      <c r="B110" s="199" t="s">
        <v>198</v>
      </c>
      <c r="C110" s="192"/>
      <c r="D110" s="122">
        <v>10000</v>
      </c>
      <c r="E110" s="122">
        <v>10000</v>
      </c>
      <c r="F110" s="122">
        <v>0</v>
      </c>
      <c r="G110" s="122">
        <v>0</v>
      </c>
      <c r="H110" s="122">
        <v>0</v>
      </c>
      <c r="I110" s="200">
        <v>0</v>
      </c>
      <c r="J110" s="192"/>
      <c r="K110" s="192"/>
      <c r="L110" s="192"/>
      <c r="M110" s="200">
        <v>10000</v>
      </c>
      <c r="N110" s="192"/>
      <c r="O110" s="192"/>
      <c r="P110" s="192"/>
    </row>
    <row r="111" spans="1:16" ht="12" customHeight="1">
      <c r="A111" s="105" t="s">
        <v>373</v>
      </c>
      <c r="B111" s="184" t="s">
        <v>374</v>
      </c>
      <c r="C111" s="181"/>
      <c r="D111" s="121">
        <v>-6305.55</v>
      </c>
      <c r="E111" s="121">
        <v>-6305.55</v>
      </c>
      <c r="F111" s="121">
        <v>0</v>
      </c>
      <c r="G111" s="121">
        <v>0</v>
      </c>
      <c r="H111" s="121">
        <v>0</v>
      </c>
      <c r="I111" s="198">
        <v>0</v>
      </c>
      <c r="J111" s="181"/>
      <c r="K111" s="181"/>
      <c r="L111" s="181"/>
      <c r="M111" s="198">
        <v>-6305.55</v>
      </c>
      <c r="N111" s="181"/>
      <c r="O111" s="181"/>
      <c r="P111" s="181"/>
    </row>
    <row r="112" spans="1:16" ht="12" customHeight="1">
      <c r="A112" s="105" t="s">
        <v>375</v>
      </c>
      <c r="B112" s="184" t="s">
        <v>376</v>
      </c>
      <c r="C112" s="181"/>
      <c r="D112" s="121">
        <v>-10000</v>
      </c>
      <c r="E112" s="121">
        <v>-10000</v>
      </c>
      <c r="F112" s="121">
        <v>0</v>
      </c>
      <c r="G112" s="121">
        <v>0</v>
      </c>
      <c r="H112" s="121">
        <v>0</v>
      </c>
      <c r="I112" s="198">
        <v>0</v>
      </c>
      <c r="J112" s="181"/>
      <c r="K112" s="181"/>
      <c r="L112" s="181"/>
      <c r="M112" s="198">
        <v>-10000</v>
      </c>
      <c r="N112" s="181"/>
      <c r="O112" s="181"/>
      <c r="P112" s="181"/>
    </row>
    <row r="113" spans="1:16" ht="12" customHeight="1">
      <c r="A113" s="105" t="s">
        <v>377</v>
      </c>
      <c r="B113" s="184" t="s">
        <v>378</v>
      </c>
      <c r="C113" s="181"/>
      <c r="D113" s="121">
        <v>-24258.21</v>
      </c>
      <c r="E113" s="121">
        <v>-24258.21</v>
      </c>
      <c r="F113" s="121">
        <v>0</v>
      </c>
      <c r="G113" s="121">
        <v>14806.38</v>
      </c>
      <c r="H113" s="121">
        <v>0</v>
      </c>
      <c r="I113" s="198">
        <v>14806.38</v>
      </c>
      <c r="J113" s="181"/>
      <c r="K113" s="181"/>
      <c r="L113" s="181"/>
      <c r="M113" s="198">
        <v>-39064.589999999997</v>
      </c>
      <c r="N113" s="181"/>
      <c r="O113" s="181"/>
      <c r="P113" s="181"/>
    </row>
    <row r="114" spans="1:16" ht="12.2" customHeight="1">
      <c r="A114" s="106" t="s">
        <v>379</v>
      </c>
      <c r="B114" s="199" t="s">
        <v>198</v>
      </c>
      <c r="C114" s="192"/>
      <c r="D114" s="122">
        <v>-40563.760000000002</v>
      </c>
      <c r="E114" s="122">
        <v>-40563.760000000002</v>
      </c>
      <c r="F114" s="122">
        <v>0</v>
      </c>
      <c r="G114" s="122">
        <v>14806.38</v>
      </c>
      <c r="H114" s="122">
        <v>0</v>
      </c>
      <c r="I114" s="200">
        <v>14806.38</v>
      </c>
      <c r="J114" s="192"/>
      <c r="K114" s="192"/>
      <c r="L114" s="192"/>
      <c r="M114" s="200">
        <v>-55370.14</v>
      </c>
      <c r="N114" s="192"/>
      <c r="O114" s="192"/>
      <c r="P114" s="192"/>
    </row>
    <row r="115" spans="1:16" ht="12.75" customHeight="1" thickBot="1">
      <c r="A115" s="107" t="s">
        <v>380</v>
      </c>
      <c r="B115" s="196" t="s">
        <v>198</v>
      </c>
      <c r="C115" s="192"/>
      <c r="D115" s="120">
        <v>13390</v>
      </c>
      <c r="E115" s="120">
        <v>13390</v>
      </c>
      <c r="F115" s="120">
        <v>13525</v>
      </c>
      <c r="G115" s="120">
        <v>14806.38</v>
      </c>
      <c r="H115" s="120">
        <v>13525</v>
      </c>
      <c r="I115" s="197">
        <v>14806.38</v>
      </c>
      <c r="J115" s="192"/>
      <c r="K115" s="192"/>
      <c r="L115" s="192"/>
      <c r="M115" s="197">
        <v>12108.62</v>
      </c>
      <c r="N115" s="192"/>
      <c r="O115" s="192"/>
      <c r="P115" s="192"/>
    </row>
    <row r="116" spans="1:16" ht="12.75" customHeight="1" thickTop="1">
      <c r="A116" s="108" t="s">
        <v>381</v>
      </c>
      <c r="B116" s="201" t="s">
        <v>198</v>
      </c>
      <c r="C116" s="202"/>
      <c r="D116" s="123">
        <v>223709.86</v>
      </c>
      <c r="E116" s="123">
        <v>223709.86</v>
      </c>
      <c r="F116" s="123">
        <v>612143.88</v>
      </c>
      <c r="G116" s="123">
        <v>432375.37</v>
      </c>
      <c r="H116" s="123">
        <v>612143.88</v>
      </c>
      <c r="I116" s="203">
        <v>432375.37</v>
      </c>
      <c r="J116" s="202"/>
      <c r="K116" s="202"/>
      <c r="L116" s="202"/>
      <c r="M116" s="203">
        <v>403478.37</v>
      </c>
      <c r="N116" s="202"/>
      <c r="O116" s="202"/>
      <c r="P116" s="202"/>
    </row>
    <row r="117" spans="1:16" ht="12" customHeight="1">
      <c r="A117" s="105" t="s">
        <v>382</v>
      </c>
      <c r="B117" s="184" t="s">
        <v>383</v>
      </c>
      <c r="C117" s="181"/>
      <c r="D117" s="121">
        <v>-1446.3</v>
      </c>
      <c r="E117" s="121">
        <v>-1446.3</v>
      </c>
      <c r="F117" s="121">
        <v>0</v>
      </c>
      <c r="G117" s="121">
        <v>0</v>
      </c>
      <c r="H117" s="121">
        <v>0</v>
      </c>
      <c r="I117" s="198">
        <v>0</v>
      </c>
      <c r="J117" s="181"/>
      <c r="K117" s="181"/>
      <c r="L117" s="181"/>
      <c r="M117" s="198">
        <v>-1446.3</v>
      </c>
      <c r="N117" s="181"/>
      <c r="O117" s="181"/>
      <c r="P117" s="181"/>
    </row>
    <row r="118" spans="1:16" ht="12.2" customHeight="1">
      <c r="A118" s="106" t="s">
        <v>384</v>
      </c>
      <c r="B118" s="199" t="s">
        <v>198</v>
      </c>
      <c r="C118" s="192"/>
      <c r="D118" s="122">
        <v>-1446.3</v>
      </c>
      <c r="E118" s="122">
        <v>-1446.3</v>
      </c>
      <c r="F118" s="122">
        <v>0</v>
      </c>
      <c r="G118" s="122">
        <v>0</v>
      </c>
      <c r="H118" s="122">
        <v>0</v>
      </c>
      <c r="I118" s="200">
        <v>0</v>
      </c>
      <c r="J118" s="192"/>
      <c r="K118" s="192"/>
      <c r="L118" s="192"/>
      <c r="M118" s="200">
        <v>-1446.3</v>
      </c>
      <c r="N118" s="192"/>
      <c r="O118" s="192"/>
      <c r="P118" s="192"/>
    </row>
    <row r="119" spans="1:16" ht="12.75" customHeight="1">
      <c r="A119" s="107" t="s">
        <v>385</v>
      </c>
      <c r="B119" s="196" t="s">
        <v>198</v>
      </c>
      <c r="C119" s="192"/>
      <c r="D119" s="120">
        <v>-1446.3</v>
      </c>
      <c r="E119" s="120">
        <v>-1446.3</v>
      </c>
      <c r="F119" s="120">
        <v>0</v>
      </c>
      <c r="G119" s="120">
        <v>0</v>
      </c>
      <c r="H119" s="120">
        <v>0</v>
      </c>
      <c r="I119" s="197">
        <v>0</v>
      </c>
      <c r="J119" s="192"/>
      <c r="K119" s="192"/>
      <c r="L119" s="192"/>
      <c r="M119" s="197">
        <v>-1446.3</v>
      </c>
      <c r="N119" s="192"/>
      <c r="O119" s="192"/>
      <c r="P119" s="192"/>
    </row>
    <row r="120" spans="1:16" ht="12" customHeight="1">
      <c r="A120" s="105" t="s">
        <v>386</v>
      </c>
      <c r="B120" s="184" t="s">
        <v>387</v>
      </c>
      <c r="C120" s="181"/>
      <c r="D120" s="121">
        <v>-82591.88</v>
      </c>
      <c r="E120" s="121">
        <v>-82591.88</v>
      </c>
      <c r="F120" s="121">
        <v>0</v>
      </c>
      <c r="G120" s="121">
        <v>25159.26</v>
      </c>
      <c r="H120" s="121">
        <v>0</v>
      </c>
      <c r="I120" s="198">
        <v>25159.26</v>
      </c>
      <c r="J120" s="181"/>
      <c r="K120" s="181"/>
      <c r="L120" s="181"/>
      <c r="M120" s="198">
        <v>-107751.14</v>
      </c>
      <c r="N120" s="181"/>
      <c r="O120" s="181"/>
      <c r="P120" s="181"/>
    </row>
    <row r="121" spans="1:16" ht="12.2" customHeight="1">
      <c r="A121" s="106" t="s">
        <v>388</v>
      </c>
      <c r="B121" s="199" t="s">
        <v>198</v>
      </c>
      <c r="C121" s="192"/>
      <c r="D121" s="122">
        <v>-82591.88</v>
      </c>
      <c r="E121" s="122">
        <v>-82591.88</v>
      </c>
      <c r="F121" s="122">
        <v>0</v>
      </c>
      <c r="G121" s="122">
        <v>25159.26</v>
      </c>
      <c r="H121" s="122">
        <v>0</v>
      </c>
      <c r="I121" s="200">
        <v>25159.26</v>
      </c>
      <c r="J121" s="192"/>
      <c r="K121" s="192"/>
      <c r="L121" s="192"/>
      <c r="M121" s="200">
        <v>-107751.14</v>
      </c>
      <c r="N121" s="192"/>
      <c r="O121" s="192"/>
      <c r="P121" s="192"/>
    </row>
    <row r="122" spans="1:16" ht="12.75" customHeight="1">
      <c r="A122" s="107" t="s">
        <v>389</v>
      </c>
      <c r="B122" s="196" t="s">
        <v>198</v>
      </c>
      <c r="C122" s="192"/>
      <c r="D122" s="120">
        <v>-82591.88</v>
      </c>
      <c r="E122" s="120">
        <v>-82591.88</v>
      </c>
      <c r="F122" s="120">
        <v>0</v>
      </c>
      <c r="G122" s="120">
        <v>25159.26</v>
      </c>
      <c r="H122" s="120">
        <v>0</v>
      </c>
      <c r="I122" s="197">
        <v>25159.26</v>
      </c>
      <c r="J122" s="192"/>
      <c r="K122" s="192"/>
      <c r="L122" s="192"/>
      <c r="M122" s="197">
        <v>-107751.14</v>
      </c>
      <c r="N122" s="192"/>
      <c r="O122" s="192"/>
      <c r="P122" s="192"/>
    </row>
    <row r="123" spans="1:16" ht="12" customHeight="1">
      <c r="A123" s="105" t="s">
        <v>390</v>
      </c>
      <c r="B123" s="184" t="s">
        <v>391</v>
      </c>
      <c r="C123" s="181"/>
      <c r="D123" s="121">
        <v>-1992000</v>
      </c>
      <c r="E123" s="121">
        <v>-1992000</v>
      </c>
      <c r="F123" s="121">
        <v>0</v>
      </c>
      <c r="G123" s="121">
        <v>0</v>
      </c>
      <c r="H123" s="121">
        <v>0</v>
      </c>
      <c r="I123" s="198">
        <v>0</v>
      </c>
      <c r="J123" s="181"/>
      <c r="K123" s="181"/>
      <c r="L123" s="181"/>
      <c r="M123" s="198">
        <v>-1992000</v>
      </c>
      <c r="N123" s="181"/>
      <c r="O123" s="181"/>
      <c r="P123" s="181"/>
    </row>
    <row r="124" spans="1:16" ht="12.2" customHeight="1">
      <c r="A124" s="106" t="s">
        <v>392</v>
      </c>
      <c r="B124" s="199" t="s">
        <v>198</v>
      </c>
      <c r="C124" s="192"/>
      <c r="D124" s="122">
        <v>-1992000</v>
      </c>
      <c r="E124" s="122">
        <v>-1992000</v>
      </c>
      <c r="F124" s="122">
        <v>0</v>
      </c>
      <c r="G124" s="122">
        <v>0</v>
      </c>
      <c r="H124" s="122">
        <v>0</v>
      </c>
      <c r="I124" s="200">
        <v>0</v>
      </c>
      <c r="J124" s="192"/>
      <c r="K124" s="192"/>
      <c r="L124" s="192"/>
      <c r="M124" s="200">
        <v>-1992000</v>
      </c>
      <c r="N124" s="192"/>
      <c r="O124" s="192"/>
      <c r="P124" s="192"/>
    </row>
    <row r="125" spans="1:16" ht="12.75" customHeight="1">
      <c r="A125" s="107" t="s">
        <v>393</v>
      </c>
      <c r="B125" s="196" t="s">
        <v>198</v>
      </c>
      <c r="C125" s="192"/>
      <c r="D125" s="120">
        <v>-1992000</v>
      </c>
      <c r="E125" s="120">
        <v>-1992000</v>
      </c>
      <c r="F125" s="120">
        <v>0</v>
      </c>
      <c r="G125" s="120">
        <v>0</v>
      </c>
      <c r="H125" s="120">
        <v>0</v>
      </c>
      <c r="I125" s="197">
        <v>0</v>
      </c>
      <c r="J125" s="192"/>
      <c r="K125" s="192"/>
      <c r="L125" s="192"/>
      <c r="M125" s="197">
        <v>-1992000</v>
      </c>
      <c r="N125" s="192"/>
      <c r="O125" s="192"/>
      <c r="P125" s="192"/>
    </row>
    <row r="126" spans="1:16" ht="12" customHeight="1">
      <c r="A126" s="105" t="s">
        <v>394</v>
      </c>
      <c r="B126" s="184" t="s">
        <v>395</v>
      </c>
      <c r="C126" s="181"/>
      <c r="D126" s="121">
        <v>-4647.9399999999996</v>
      </c>
      <c r="E126" s="121">
        <v>-4647.9399999999996</v>
      </c>
      <c r="F126" s="121">
        <v>0</v>
      </c>
      <c r="G126" s="121">
        <v>216774.41</v>
      </c>
      <c r="H126" s="121">
        <v>0</v>
      </c>
      <c r="I126" s="198">
        <v>216774.41</v>
      </c>
      <c r="J126" s="181"/>
      <c r="K126" s="181"/>
      <c r="L126" s="181"/>
      <c r="M126" s="198">
        <v>-221422.35</v>
      </c>
      <c r="N126" s="181"/>
      <c r="O126" s="181"/>
      <c r="P126" s="181"/>
    </row>
    <row r="127" spans="1:16" ht="12.2" customHeight="1">
      <c r="A127" s="106" t="s">
        <v>396</v>
      </c>
      <c r="B127" s="199" t="s">
        <v>198</v>
      </c>
      <c r="C127" s="192"/>
      <c r="D127" s="122">
        <v>-4647.9399999999996</v>
      </c>
      <c r="E127" s="122">
        <v>-4647.9399999999996</v>
      </c>
      <c r="F127" s="122">
        <v>0</v>
      </c>
      <c r="G127" s="122">
        <v>216774.41</v>
      </c>
      <c r="H127" s="122">
        <v>0</v>
      </c>
      <c r="I127" s="200">
        <v>216774.41</v>
      </c>
      <c r="J127" s="192"/>
      <c r="K127" s="192"/>
      <c r="L127" s="192"/>
      <c r="M127" s="200">
        <v>-221422.35</v>
      </c>
      <c r="N127" s="192"/>
      <c r="O127" s="192"/>
      <c r="P127" s="192"/>
    </row>
    <row r="128" spans="1:16" ht="12" customHeight="1">
      <c r="A128" s="105" t="s">
        <v>397</v>
      </c>
      <c r="B128" s="184" t="s">
        <v>398</v>
      </c>
      <c r="C128" s="181"/>
      <c r="D128" s="121">
        <v>31712.05</v>
      </c>
      <c r="E128" s="121">
        <v>31712.05</v>
      </c>
      <c r="F128" s="121">
        <v>0</v>
      </c>
      <c r="G128" s="121">
        <v>9658.9500000000007</v>
      </c>
      <c r="H128" s="121">
        <v>0</v>
      </c>
      <c r="I128" s="198">
        <v>9658.9500000000007</v>
      </c>
      <c r="J128" s="181"/>
      <c r="K128" s="181"/>
      <c r="L128" s="181"/>
      <c r="M128" s="198">
        <v>22053.1</v>
      </c>
      <c r="N128" s="181"/>
      <c r="O128" s="181"/>
      <c r="P128" s="181"/>
    </row>
    <row r="129" spans="1:16" ht="12.2" customHeight="1">
      <c r="A129" s="106" t="s">
        <v>399</v>
      </c>
      <c r="B129" s="199" t="s">
        <v>198</v>
      </c>
      <c r="C129" s="192"/>
      <c r="D129" s="122">
        <v>31712.05</v>
      </c>
      <c r="E129" s="122">
        <v>31712.05</v>
      </c>
      <c r="F129" s="122">
        <v>0</v>
      </c>
      <c r="G129" s="122">
        <v>9658.9500000000007</v>
      </c>
      <c r="H129" s="122">
        <v>0</v>
      </c>
      <c r="I129" s="200">
        <v>9658.9500000000007</v>
      </c>
      <c r="J129" s="192"/>
      <c r="K129" s="192"/>
      <c r="L129" s="192"/>
      <c r="M129" s="200">
        <v>22053.1</v>
      </c>
      <c r="N129" s="192"/>
      <c r="O129" s="192"/>
      <c r="P129" s="192"/>
    </row>
    <row r="130" spans="1:16" ht="12" customHeight="1">
      <c r="A130" s="105" t="s">
        <v>400</v>
      </c>
      <c r="B130" s="184" t="s">
        <v>401</v>
      </c>
      <c r="C130" s="181"/>
      <c r="D130" s="121">
        <v>-17405.16</v>
      </c>
      <c r="E130" s="121">
        <v>-17405.16</v>
      </c>
      <c r="F130" s="121">
        <v>0</v>
      </c>
      <c r="G130" s="121">
        <v>0</v>
      </c>
      <c r="H130" s="121">
        <v>0</v>
      </c>
      <c r="I130" s="198">
        <v>0</v>
      </c>
      <c r="J130" s="181"/>
      <c r="K130" s="181"/>
      <c r="L130" s="181"/>
      <c r="M130" s="198">
        <v>-17405.16</v>
      </c>
      <c r="N130" s="181"/>
      <c r="O130" s="181"/>
      <c r="P130" s="181"/>
    </row>
    <row r="131" spans="1:16" ht="12.2" customHeight="1">
      <c r="A131" s="106" t="s">
        <v>402</v>
      </c>
      <c r="B131" s="199" t="s">
        <v>198</v>
      </c>
      <c r="C131" s="192"/>
      <c r="D131" s="122">
        <v>-17405.16</v>
      </c>
      <c r="E131" s="122">
        <v>-17405.16</v>
      </c>
      <c r="F131" s="122">
        <v>0</v>
      </c>
      <c r="G131" s="122">
        <v>0</v>
      </c>
      <c r="H131" s="122">
        <v>0</v>
      </c>
      <c r="I131" s="200">
        <v>0</v>
      </c>
      <c r="J131" s="192"/>
      <c r="K131" s="192"/>
      <c r="L131" s="192"/>
      <c r="M131" s="200">
        <v>-17405.16</v>
      </c>
      <c r="N131" s="192"/>
      <c r="O131" s="192"/>
      <c r="P131" s="192"/>
    </row>
    <row r="132" spans="1:16" ht="12.75" customHeight="1">
      <c r="A132" s="107" t="s">
        <v>403</v>
      </c>
      <c r="B132" s="196" t="s">
        <v>198</v>
      </c>
      <c r="C132" s="192"/>
      <c r="D132" s="120">
        <v>9658.9500000000007</v>
      </c>
      <c r="E132" s="120">
        <v>9658.9500000000007</v>
      </c>
      <c r="F132" s="120">
        <v>0</v>
      </c>
      <c r="G132" s="120">
        <v>226433.36</v>
      </c>
      <c r="H132" s="120">
        <v>0</v>
      </c>
      <c r="I132" s="197">
        <v>226433.36</v>
      </c>
      <c r="J132" s="192"/>
      <c r="K132" s="192"/>
      <c r="L132" s="192"/>
      <c r="M132" s="197">
        <v>-216774.41</v>
      </c>
      <c r="N132" s="192"/>
      <c r="O132" s="192"/>
      <c r="P132" s="192"/>
    </row>
    <row r="133" spans="1:16" ht="12" customHeight="1">
      <c r="A133" s="105" t="s">
        <v>404</v>
      </c>
      <c r="B133" s="184" t="s">
        <v>405</v>
      </c>
      <c r="C133" s="181"/>
      <c r="D133" s="121">
        <v>-251592.62</v>
      </c>
      <c r="E133" s="121">
        <v>-251592.62</v>
      </c>
      <c r="F133" s="121">
        <v>251592.62</v>
      </c>
      <c r="G133" s="121">
        <v>0</v>
      </c>
      <c r="H133" s="121">
        <v>251592.62</v>
      </c>
      <c r="I133" s="198">
        <v>0</v>
      </c>
      <c r="J133" s="181"/>
      <c r="K133" s="181"/>
      <c r="L133" s="181"/>
      <c r="M133" s="198">
        <v>0</v>
      </c>
      <c r="N133" s="181"/>
      <c r="O133" s="181"/>
      <c r="P133" s="181"/>
    </row>
    <row r="134" spans="1:16" ht="12.2" customHeight="1">
      <c r="A134" s="106" t="s">
        <v>406</v>
      </c>
      <c r="B134" s="199" t="s">
        <v>198</v>
      </c>
      <c r="C134" s="192"/>
      <c r="D134" s="122">
        <v>-251592.62</v>
      </c>
      <c r="E134" s="122">
        <v>-251592.62</v>
      </c>
      <c r="F134" s="122">
        <v>251592.62</v>
      </c>
      <c r="G134" s="122">
        <v>0</v>
      </c>
      <c r="H134" s="122">
        <v>251592.62</v>
      </c>
      <c r="I134" s="200">
        <v>0</v>
      </c>
      <c r="J134" s="192"/>
      <c r="K134" s="192"/>
      <c r="L134" s="192"/>
      <c r="M134" s="200">
        <v>0</v>
      </c>
      <c r="N134" s="192"/>
      <c r="O134" s="192"/>
      <c r="P134" s="192"/>
    </row>
    <row r="135" spans="1:16" ht="12.75" customHeight="1" thickBot="1">
      <c r="A135" s="107" t="s">
        <v>407</v>
      </c>
      <c r="B135" s="196" t="s">
        <v>198</v>
      </c>
      <c r="C135" s="192"/>
      <c r="D135" s="120">
        <v>-251592.62</v>
      </c>
      <c r="E135" s="120">
        <v>-251592.62</v>
      </c>
      <c r="F135" s="120">
        <v>251592.62</v>
      </c>
      <c r="G135" s="120">
        <v>0</v>
      </c>
      <c r="H135" s="120">
        <v>251592.62</v>
      </c>
      <c r="I135" s="197">
        <v>0</v>
      </c>
      <c r="J135" s="192"/>
      <c r="K135" s="192"/>
      <c r="L135" s="192"/>
      <c r="M135" s="197">
        <v>0</v>
      </c>
      <c r="N135" s="192"/>
      <c r="O135" s="192"/>
      <c r="P135" s="192"/>
    </row>
    <row r="136" spans="1:16" ht="12.75" customHeight="1" thickTop="1">
      <c r="A136" s="108" t="s">
        <v>408</v>
      </c>
      <c r="B136" s="201" t="s">
        <v>198</v>
      </c>
      <c r="C136" s="202"/>
      <c r="D136" s="123">
        <v>-2317971.85</v>
      </c>
      <c r="E136" s="123">
        <v>-2317971.85</v>
      </c>
      <c r="F136" s="123">
        <v>251592.62</v>
      </c>
      <c r="G136" s="123">
        <v>251592.62</v>
      </c>
      <c r="H136" s="123">
        <v>251592.62</v>
      </c>
      <c r="I136" s="203">
        <v>251592.62</v>
      </c>
      <c r="J136" s="202"/>
      <c r="K136" s="202"/>
      <c r="L136" s="202"/>
      <c r="M136" s="203">
        <v>-2317971.85</v>
      </c>
      <c r="N136" s="202"/>
      <c r="O136" s="202"/>
      <c r="P136" s="202"/>
    </row>
    <row r="137" spans="1:16" ht="12" customHeight="1">
      <c r="A137" s="105" t="s">
        <v>409</v>
      </c>
      <c r="B137" s="184" t="s">
        <v>410</v>
      </c>
      <c r="C137" s="181"/>
      <c r="D137" s="121">
        <v>0</v>
      </c>
      <c r="E137" s="121">
        <v>0</v>
      </c>
      <c r="F137" s="121">
        <v>433298.16</v>
      </c>
      <c r="G137" s="121">
        <v>191625</v>
      </c>
      <c r="H137" s="121">
        <v>433298.16</v>
      </c>
      <c r="I137" s="198">
        <v>191625</v>
      </c>
      <c r="J137" s="181"/>
      <c r="K137" s="181"/>
      <c r="L137" s="181"/>
      <c r="M137" s="198">
        <v>241673.16</v>
      </c>
      <c r="N137" s="181"/>
      <c r="O137" s="181"/>
      <c r="P137" s="181"/>
    </row>
    <row r="138" spans="1:16" ht="12" customHeight="1">
      <c r="A138" s="105" t="s">
        <v>411</v>
      </c>
      <c r="B138" s="184" t="s">
        <v>412</v>
      </c>
      <c r="C138" s="181"/>
      <c r="D138" s="121">
        <v>0</v>
      </c>
      <c r="E138" s="121">
        <v>0</v>
      </c>
      <c r="F138" s="121">
        <v>23100.2</v>
      </c>
      <c r="G138" s="121">
        <v>0</v>
      </c>
      <c r="H138" s="121">
        <v>23100.2</v>
      </c>
      <c r="I138" s="198">
        <v>0</v>
      </c>
      <c r="J138" s="181"/>
      <c r="K138" s="181"/>
      <c r="L138" s="181"/>
      <c r="M138" s="198">
        <v>23100.2</v>
      </c>
      <c r="N138" s="181"/>
      <c r="O138" s="181"/>
      <c r="P138" s="181"/>
    </row>
    <row r="139" spans="1:16" ht="12.2" customHeight="1">
      <c r="A139" s="106" t="s">
        <v>413</v>
      </c>
      <c r="B139" s="199" t="s">
        <v>198</v>
      </c>
      <c r="C139" s="192"/>
      <c r="D139" s="122">
        <v>0</v>
      </c>
      <c r="E139" s="122">
        <v>0</v>
      </c>
      <c r="F139" s="122">
        <v>456398.36</v>
      </c>
      <c r="G139" s="122">
        <v>191625</v>
      </c>
      <c r="H139" s="122">
        <v>456398.36</v>
      </c>
      <c r="I139" s="200">
        <v>191625</v>
      </c>
      <c r="J139" s="192"/>
      <c r="K139" s="192"/>
      <c r="L139" s="192"/>
      <c r="M139" s="200">
        <v>264773.36</v>
      </c>
      <c r="N139" s="192"/>
      <c r="O139" s="192"/>
      <c r="P139" s="192"/>
    </row>
    <row r="140" spans="1:16" ht="12" customHeight="1">
      <c r="A140" s="105" t="s">
        <v>414</v>
      </c>
      <c r="B140" s="184" t="s">
        <v>415</v>
      </c>
      <c r="C140" s="181"/>
      <c r="D140" s="121">
        <v>0</v>
      </c>
      <c r="E140" s="121">
        <v>0</v>
      </c>
      <c r="F140" s="121">
        <v>63475.78</v>
      </c>
      <c r="G140" s="121">
        <v>89.79</v>
      </c>
      <c r="H140" s="121">
        <v>63475.78</v>
      </c>
      <c r="I140" s="198">
        <v>89.79</v>
      </c>
      <c r="J140" s="181"/>
      <c r="K140" s="181"/>
      <c r="L140" s="181"/>
      <c r="M140" s="198">
        <v>63385.99</v>
      </c>
      <c r="N140" s="181"/>
      <c r="O140" s="181"/>
      <c r="P140" s="181"/>
    </row>
    <row r="141" spans="1:16" ht="12" customHeight="1">
      <c r="A141" s="105" t="s">
        <v>416</v>
      </c>
      <c r="B141" s="184" t="s">
        <v>417</v>
      </c>
      <c r="C141" s="181"/>
      <c r="D141" s="121">
        <v>0</v>
      </c>
      <c r="E141" s="121">
        <v>0</v>
      </c>
      <c r="F141" s="121">
        <v>6679.34</v>
      </c>
      <c r="G141" s="121">
        <v>0</v>
      </c>
      <c r="H141" s="121">
        <v>6679.34</v>
      </c>
      <c r="I141" s="198">
        <v>0</v>
      </c>
      <c r="J141" s="181"/>
      <c r="K141" s="181"/>
      <c r="L141" s="181"/>
      <c r="M141" s="198">
        <v>6679.34</v>
      </c>
      <c r="N141" s="181"/>
      <c r="O141" s="181"/>
      <c r="P141" s="181"/>
    </row>
    <row r="142" spans="1:16" ht="12" customHeight="1">
      <c r="A142" s="105" t="s">
        <v>418</v>
      </c>
      <c r="B142" s="184" t="s">
        <v>419</v>
      </c>
      <c r="C142" s="181"/>
      <c r="D142" s="121">
        <v>0</v>
      </c>
      <c r="E142" s="121">
        <v>0</v>
      </c>
      <c r="F142" s="121">
        <v>31261.27</v>
      </c>
      <c r="G142" s="121">
        <v>8883.4500000000007</v>
      </c>
      <c r="H142" s="121">
        <v>31261.27</v>
      </c>
      <c r="I142" s="198">
        <v>8883.4500000000007</v>
      </c>
      <c r="J142" s="181"/>
      <c r="K142" s="181"/>
      <c r="L142" s="181"/>
      <c r="M142" s="198">
        <v>22377.82</v>
      </c>
      <c r="N142" s="181"/>
      <c r="O142" s="181"/>
      <c r="P142" s="181"/>
    </row>
    <row r="143" spans="1:16" ht="12" customHeight="1">
      <c r="A143" s="105" t="s">
        <v>420</v>
      </c>
      <c r="B143" s="184" t="s">
        <v>421</v>
      </c>
      <c r="C143" s="181"/>
      <c r="D143" s="121">
        <v>0</v>
      </c>
      <c r="E143" s="121">
        <v>0</v>
      </c>
      <c r="F143" s="121">
        <v>48285.73</v>
      </c>
      <c r="G143" s="121">
        <v>30</v>
      </c>
      <c r="H143" s="121">
        <v>48285.73</v>
      </c>
      <c r="I143" s="198">
        <v>30</v>
      </c>
      <c r="J143" s="181"/>
      <c r="K143" s="181"/>
      <c r="L143" s="181"/>
      <c r="M143" s="198">
        <v>48255.73</v>
      </c>
      <c r="N143" s="181"/>
      <c r="O143" s="181"/>
      <c r="P143" s="181"/>
    </row>
    <row r="144" spans="1:16" ht="12" customHeight="1">
      <c r="A144" s="105" t="s">
        <v>422</v>
      </c>
      <c r="B144" s="184" t="s">
        <v>423</v>
      </c>
      <c r="C144" s="181"/>
      <c r="D144" s="121">
        <v>0</v>
      </c>
      <c r="E144" s="121">
        <v>0</v>
      </c>
      <c r="F144" s="121">
        <v>7662.69</v>
      </c>
      <c r="G144" s="121">
        <v>795</v>
      </c>
      <c r="H144" s="121">
        <v>7662.69</v>
      </c>
      <c r="I144" s="198">
        <v>795</v>
      </c>
      <c r="J144" s="181"/>
      <c r="K144" s="181"/>
      <c r="L144" s="181"/>
      <c r="M144" s="198">
        <v>6867.69</v>
      </c>
      <c r="N144" s="181"/>
      <c r="O144" s="181"/>
      <c r="P144" s="181"/>
    </row>
    <row r="145" spans="1:16" ht="12" customHeight="1">
      <c r="A145" s="105" t="s">
        <v>424</v>
      </c>
      <c r="B145" s="184" t="s">
        <v>425</v>
      </c>
      <c r="C145" s="181"/>
      <c r="D145" s="121">
        <v>0</v>
      </c>
      <c r="E145" s="121">
        <v>0</v>
      </c>
      <c r="F145" s="121">
        <v>2470.31</v>
      </c>
      <c r="G145" s="121">
        <v>556.54</v>
      </c>
      <c r="H145" s="121">
        <v>2470.31</v>
      </c>
      <c r="I145" s="198">
        <v>556.54</v>
      </c>
      <c r="J145" s="181"/>
      <c r="K145" s="181"/>
      <c r="L145" s="181"/>
      <c r="M145" s="198">
        <v>1913.77</v>
      </c>
      <c r="N145" s="181"/>
      <c r="O145" s="181"/>
      <c r="P145" s="181"/>
    </row>
    <row r="146" spans="1:16" ht="12" customHeight="1">
      <c r="A146" s="105" t="s">
        <v>426</v>
      </c>
      <c r="B146" s="184" t="s">
        <v>427</v>
      </c>
      <c r="C146" s="181"/>
      <c r="D146" s="121">
        <v>0</v>
      </c>
      <c r="E146" s="121">
        <v>0</v>
      </c>
      <c r="F146" s="121">
        <v>741600</v>
      </c>
      <c r="G146" s="121">
        <v>370800</v>
      </c>
      <c r="H146" s="121">
        <v>741600</v>
      </c>
      <c r="I146" s="198">
        <v>370800</v>
      </c>
      <c r="J146" s="181"/>
      <c r="K146" s="181"/>
      <c r="L146" s="181"/>
      <c r="M146" s="198">
        <v>370800</v>
      </c>
      <c r="N146" s="181"/>
      <c r="O146" s="181"/>
      <c r="P146" s="181"/>
    </row>
    <row r="147" spans="1:16" ht="12.2" customHeight="1">
      <c r="A147" s="106" t="s">
        <v>428</v>
      </c>
      <c r="B147" s="199" t="s">
        <v>198</v>
      </c>
      <c r="C147" s="192"/>
      <c r="D147" s="122">
        <v>0</v>
      </c>
      <c r="E147" s="122">
        <v>0</v>
      </c>
      <c r="F147" s="122">
        <v>901435.12</v>
      </c>
      <c r="G147" s="122">
        <v>381154.78</v>
      </c>
      <c r="H147" s="122">
        <v>901435.12</v>
      </c>
      <c r="I147" s="200">
        <v>381154.78</v>
      </c>
      <c r="J147" s="192"/>
      <c r="K147" s="192"/>
      <c r="L147" s="192"/>
      <c r="M147" s="200">
        <v>520280.34</v>
      </c>
      <c r="N147" s="192"/>
      <c r="O147" s="192"/>
      <c r="P147" s="192"/>
    </row>
    <row r="148" spans="1:16" ht="12" customHeight="1">
      <c r="A148" s="105" t="s">
        <v>429</v>
      </c>
      <c r="B148" s="184" t="s">
        <v>430</v>
      </c>
      <c r="C148" s="181"/>
      <c r="D148" s="121">
        <v>0</v>
      </c>
      <c r="E148" s="121">
        <v>0</v>
      </c>
      <c r="F148" s="121">
        <v>164372.32</v>
      </c>
      <c r="G148" s="121">
        <v>0</v>
      </c>
      <c r="H148" s="121">
        <v>164372.32</v>
      </c>
      <c r="I148" s="198">
        <v>0</v>
      </c>
      <c r="J148" s="181"/>
      <c r="K148" s="181"/>
      <c r="L148" s="181"/>
      <c r="M148" s="198">
        <v>164372.32</v>
      </c>
      <c r="N148" s="181"/>
      <c r="O148" s="181"/>
      <c r="P148" s="181"/>
    </row>
    <row r="149" spans="1:16" ht="12.2" customHeight="1">
      <c r="A149" s="106" t="s">
        <v>431</v>
      </c>
      <c r="B149" s="199" t="s">
        <v>198</v>
      </c>
      <c r="C149" s="192"/>
      <c r="D149" s="122">
        <v>0</v>
      </c>
      <c r="E149" s="122">
        <v>0</v>
      </c>
      <c r="F149" s="122">
        <v>164372.32</v>
      </c>
      <c r="G149" s="122">
        <v>0</v>
      </c>
      <c r="H149" s="122">
        <v>164372.32</v>
      </c>
      <c r="I149" s="200">
        <v>0</v>
      </c>
      <c r="J149" s="192"/>
      <c r="K149" s="192"/>
      <c r="L149" s="192"/>
      <c r="M149" s="200">
        <v>164372.32</v>
      </c>
      <c r="N149" s="192"/>
      <c r="O149" s="192"/>
      <c r="P149" s="192"/>
    </row>
    <row r="150" spans="1:16" ht="12" customHeight="1">
      <c r="A150" s="105" t="s">
        <v>432</v>
      </c>
      <c r="B150" s="184" t="s">
        <v>433</v>
      </c>
      <c r="C150" s="181"/>
      <c r="D150" s="121">
        <v>0</v>
      </c>
      <c r="E150" s="121">
        <v>0</v>
      </c>
      <c r="F150" s="121">
        <v>13.97</v>
      </c>
      <c r="G150" s="121">
        <v>2.57</v>
      </c>
      <c r="H150" s="121">
        <v>13.97</v>
      </c>
      <c r="I150" s="198">
        <v>2.57</v>
      </c>
      <c r="J150" s="181"/>
      <c r="K150" s="181"/>
      <c r="L150" s="181"/>
      <c r="M150" s="198">
        <v>11.4</v>
      </c>
      <c r="N150" s="181"/>
      <c r="O150" s="181"/>
      <c r="P150" s="181"/>
    </row>
    <row r="151" spans="1:16" ht="12" customHeight="1">
      <c r="A151" s="105" t="s">
        <v>434</v>
      </c>
      <c r="B151" s="184" t="s">
        <v>435</v>
      </c>
      <c r="C151" s="181"/>
      <c r="D151" s="121">
        <v>0</v>
      </c>
      <c r="E151" s="121">
        <v>0</v>
      </c>
      <c r="F151" s="121">
        <v>5361741.3099999996</v>
      </c>
      <c r="G151" s="121">
        <v>5250669.91</v>
      </c>
      <c r="H151" s="121">
        <v>5361741.3099999996</v>
      </c>
      <c r="I151" s="198">
        <v>5250669.91</v>
      </c>
      <c r="J151" s="181"/>
      <c r="K151" s="181"/>
      <c r="L151" s="181"/>
      <c r="M151" s="198">
        <v>111071.4</v>
      </c>
      <c r="N151" s="181"/>
      <c r="O151" s="181"/>
      <c r="P151" s="181"/>
    </row>
    <row r="152" spans="1:16" ht="12.2" customHeight="1">
      <c r="A152" s="106" t="s">
        <v>436</v>
      </c>
      <c r="B152" s="199" t="s">
        <v>198</v>
      </c>
      <c r="C152" s="192"/>
      <c r="D152" s="122">
        <v>0</v>
      </c>
      <c r="E152" s="122">
        <v>0</v>
      </c>
      <c r="F152" s="122">
        <v>5361755.28</v>
      </c>
      <c r="G152" s="122">
        <v>5250672.4800000004</v>
      </c>
      <c r="H152" s="122">
        <v>5361755.28</v>
      </c>
      <c r="I152" s="200">
        <v>5250672.4800000004</v>
      </c>
      <c r="J152" s="192"/>
      <c r="K152" s="192"/>
      <c r="L152" s="192"/>
      <c r="M152" s="200">
        <v>111082.8</v>
      </c>
      <c r="N152" s="192"/>
      <c r="O152" s="192"/>
      <c r="P152" s="192"/>
    </row>
    <row r="153" spans="1:16" ht="12.75" customHeight="1">
      <c r="A153" s="107" t="s">
        <v>437</v>
      </c>
      <c r="B153" s="196" t="s">
        <v>198</v>
      </c>
      <c r="C153" s="192"/>
      <c r="D153" s="120">
        <v>0</v>
      </c>
      <c r="E153" s="120">
        <v>0</v>
      </c>
      <c r="F153" s="120">
        <v>6883961.0800000001</v>
      </c>
      <c r="G153" s="120">
        <v>5823452.2599999998</v>
      </c>
      <c r="H153" s="120">
        <v>6883961.0800000001</v>
      </c>
      <c r="I153" s="197">
        <v>5823452.2599999998</v>
      </c>
      <c r="J153" s="192"/>
      <c r="K153" s="192"/>
      <c r="L153" s="192"/>
      <c r="M153" s="197">
        <v>1060508.82</v>
      </c>
      <c r="N153" s="192"/>
      <c r="O153" s="192"/>
      <c r="P153" s="192"/>
    </row>
    <row r="154" spans="1:16" ht="12" customHeight="1">
      <c r="A154" s="105" t="s">
        <v>438</v>
      </c>
      <c r="B154" s="184" t="s">
        <v>439</v>
      </c>
      <c r="C154" s="181"/>
      <c r="D154" s="121">
        <v>0</v>
      </c>
      <c r="E154" s="121">
        <v>0</v>
      </c>
      <c r="F154" s="121">
        <v>31200.73</v>
      </c>
      <c r="G154" s="121">
        <v>8270.2000000000007</v>
      </c>
      <c r="H154" s="121">
        <v>31200.73</v>
      </c>
      <c r="I154" s="198">
        <v>8270.2000000000007</v>
      </c>
      <c r="J154" s="181"/>
      <c r="K154" s="181"/>
      <c r="L154" s="181"/>
      <c r="M154" s="198">
        <v>22930.53</v>
      </c>
      <c r="N154" s="181"/>
      <c r="O154" s="181"/>
      <c r="P154" s="181"/>
    </row>
    <row r="155" spans="1:16" ht="12" customHeight="1">
      <c r="A155" s="105" t="s">
        <v>440</v>
      </c>
      <c r="B155" s="184" t="s">
        <v>441</v>
      </c>
      <c r="C155" s="181"/>
      <c r="D155" s="121">
        <v>0</v>
      </c>
      <c r="E155" s="121">
        <v>0</v>
      </c>
      <c r="F155" s="121">
        <v>1843113.1</v>
      </c>
      <c r="G155" s="121">
        <v>882120.87</v>
      </c>
      <c r="H155" s="121">
        <v>1843113.1</v>
      </c>
      <c r="I155" s="198">
        <v>882120.87</v>
      </c>
      <c r="J155" s="181"/>
      <c r="K155" s="181"/>
      <c r="L155" s="181"/>
      <c r="M155" s="198">
        <v>960992.23</v>
      </c>
      <c r="N155" s="181"/>
      <c r="O155" s="181"/>
      <c r="P155" s="181"/>
    </row>
    <row r="156" spans="1:16" ht="12.2" customHeight="1">
      <c r="A156" s="106" t="s">
        <v>442</v>
      </c>
      <c r="B156" s="199" t="s">
        <v>198</v>
      </c>
      <c r="C156" s="192"/>
      <c r="D156" s="122">
        <v>0</v>
      </c>
      <c r="E156" s="122">
        <v>0</v>
      </c>
      <c r="F156" s="122">
        <v>1874313.83</v>
      </c>
      <c r="G156" s="122">
        <v>890391.07</v>
      </c>
      <c r="H156" s="122">
        <v>1874313.83</v>
      </c>
      <c r="I156" s="200">
        <v>890391.07</v>
      </c>
      <c r="J156" s="192"/>
      <c r="K156" s="192"/>
      <c r="L156" s="192"/>
      <c r="M156" s="200">
        <v>983922.76</v>
      </c>
      <c r="N156" s="192"/>
      <c r="O156" s="192"/>
      <c r="P156" s="192"/>
    </row>
    <row r="157" spans="1:16" ht="12" customHeight="1">
      <c r="A157" s="105" t="s">
        <v>443</v>
      </c>
      <c r="B157" s="184" t="s">
        <v>444</v>
      </c>
      <c r="C157" s="181"/>
      <c r="D157" s="121">
        <v>0</v>
      </c>
      <c r="E157" s="121">
        <v>0</v>
      </c>
      <c r="F157" s="121">
        <v>11000.34</v>
      </c>
      <c r="G157" s="121">
        <v>2738.31</v>
      </c>
      <c r="H157" s="121">
        <v>11000.34</v>
      </c>
      <c r="I157" s="198">
        <v>2738.31</v>
      </c>
      <c r="J157" s="181"/>
      <c r="K157" s="181"/>
      <c r="L157" s="181"/>
      <c r="M157" s="198">
        <v>8262.0300000000007</v>
      </c>
      <c r="N157" s="181"/>
      <c r="O157" s="181"/>
      <c r="P157" s="181"/>
    </row>
    <row r="158" spans="1:16" ht="12" customHeight="1">
      <c r="A158" s="105" t="s">
        <v>445</v>
      </c>
      <c r="B158" s="184" t="s">
        <v>446</v>
      </c>
      <c r="C158" s="181"/>
      <c r="D158" s="121">
        <v>0</v>
      </c>
      <c r="E158" s="121">
        <v>0</v>
      </c>
      <c r="F158" s="121">
        <v>631500.41</v>
      </c>
      <c r="G158" s="121">
        <v>310728.19</v>
      </c>
      <c r="H158" s="121">
        <v>631500.41</v>
      </c>
      <c r="I158" s="198">
        <v>310728.19</v>
      </c>
      <c r="J158" s="181"/>
      <c r="K158" s="181"/>
      <c r="L158" s="181"/>
      <c r="M158" s="198">
        <v>320772.21999999997</v>
      </c>
      <c r="N158" s="181"/>
      <c r="O158" s="181"/>
      <c r="P158" s="181"/>
    </row>
    <row r="159" spans="1:16" ht="12" customHeight="1">
      <c r="A159" s="105" t="s">
        <v>447</v>
      </c>
      <c r="B159" s="184" t="s">
        <v>448</v>
      </c>
      <c r="C159" s="181"/>
      <c r="D159" s="121">
        <v>0</v>
      </c>
      <c r="E159" s="121">
        <v>0</v>
      </c>
      <c r="F159" s="121">
        <v>5653.01</v>
      </c>
      <c r="G159" s="121">
        <v>0</v>
      </c>
      <c r="H159" s="121">
        <v>5653.01</v>
      </c>
      <c r="I159" s="198">
        <v>0</v>
      </c>
      <c r="J159" s="181"/>
      <c r="K159" s="181"/>
      <c r="L159" s="181"/>
      <c r="M159" s="198">
        <v>5653.01</v>
      </c>
      <c r="N159" s="181"/>
      <c r="O159" s="181"/>
      <c r="P159" s="181"/>
    </row>
    <row r="160" spans="1:16" ht="12" customHeight="1">
      <c r="A160" s="105" t="s">
        <v>449</v>
      </c>
      <c r="B160" s="184" t="s">
        <v>450</v>
      </c>
      <c r="C160" s="181"/>
      <c r="D160" s="121">
        <v>0</v>
      </c>
      <c r="E160" s="121">
        <v>0</v>
      </c>
      <c r="F160" s="121">
        <v>12852.01</v>
      </c>
      <c r="G160" s="121">
        <v>0</v>
      </c>
      <c r="H160" s="121">
        <v>12852.01</v>
      </c>
      <c r="I160" s="198">
        <v>0</v>
      </c>
      <c r="J160" s="181"/>
      <c r="K160" s="181"/>
      <c r="L160" s="181"/>
      <c r="M160" s="198">
        <v>12852.01</v>
      </c>
      <c r="N160" s="181"/>
      <c r="O160" s="181"/>
      <c r="P160" s="181"/>
    </row>
    <row r="161" spans="1:16" ht="12" customHeight="1">
      <c r="A161" s="105" t="s">
        <v>451</v>
      </c>
      <c r="B161" s="184" t="s">
        <v>452</v>
      </c>
      <c r="C161" s="181"/>
      <c r="D161" s="121">
        <v>0</v>
      </c>
      <c r="E161" s="121">
        <v>0</v>
      </c>
      <c r="F161" s="121">
        <v>1063.76</v>
      </c>
      <c r="G161" s="121">
        <v>462.09</v>
      </c>
      <c r="H161" s="121">
        <v>1063.76</v>
      </c>
      <c r="I161" s="198">
        <v>462.09</v>
      </c>
      <c r="J161" s="181"/>
      <c r="K161" s="181"/>
      <c r="L161" s="181"/>
      <c r="M161" s="198">
        <v>601.66999999999996</v>
      </c>
      <c r="N161" s="181"/>
      <c r="O161" s="181"/>
      <c r="P161" s="181"/>
    </row>
    <row r="162" spans="1:16" ht="12.2" customHeight="1">
      <c r="A162" s="106" t="s">
        <v>453</v>
      </c>
      <c r="B162" s="199" t="s">
        <v>198</v>
      </c>
      <c r="C162" s="192"/>
      <c r="D162" s="122">
        <v>0</v>
      </c>
      <c r="E162" s="122">
        <v>0</v>
      </c>
      <c r="F162" s="122">
        <v>662069.53</v>
      </c>
      <c r="G162" s="122">
        <v>313928.59000000003</v>
      </c>
      <c r="H162" s="122">
        <v>662069.53</v>
      </c>
      <c r="I162" s="200">
        <v>313928.59000000003</v>
      </c>
      <c r="J162" s="192"/>
      <c r="K162" s="192"/>
      <c r="L162" s="192"/>
      <c r="M162" s="200">
        <v>348140.94</v>
      </c>
      <c r="N162" s="192"/>
      <c r="O162" s="192"/>
      <c r="P162" s="192"/>
    </row>
    <row r="163" spans="1:16" ht="12" customHeight="1">
      <c r="A163" s="105" t="s">
        <v>454</v>
      </c>
      <c r="B163" s="184" t="s">
        <v>455</v>
      </c>
      <c r="C163" s="181"/>
      <c r="D163" s="121">
        <v>0</v>
      </c>
      <c r="E163" s="121">
        <v>0</v>
      </c>
      <c r="F163" s="121">
        <v>106.58</v>
      </c>
      <c r="G163" s="121">
        <v>0</v>
      </c>
      <c r="H163" s="121">
        <v>106.58</v>
      </c>
      <c r="I163" s="198">
        <v>0</v>
      </c>
      <c r="J163" s="181"/>
      <c r="K163" s="181"/>
      <c r="L163" s="181"/>
      <c r="M163" s="198">
        <v>106.58</v>
      </c>
      <c r="N163" s="181"/>
      <c r="O163" s="181"/>
      <c r="P163" s="181"/>
    </row>
    <row r="164" spans="1:16" ht="12" customHeight="1">
      <c r="A164" s="105" t="s">
        <v>456</v>
      </c>
      <c r="B164" s="184" t="s">
        <v>457</v>
      </c>
      <c r="C164" s="181"/>
      <c r="D164" s="121">
        <v>0</v>
      </c>
      <c r="E164" s="121">
        <v>0</v>
      </c>
      <c r="F164" s="121">
        <v>3</v>
      </c>
      <c r="G164" s="121">
        <v>0</v>
      </c>
      <c r="H164" s="121">
        <v>3</v>
      </c>
      <c r="I164" s="198">
        <v>0</v>
      </c>
      <c r="J164" s="181"/>
      <c r="K164" s="181"/>
      <c r="L164" s="181"/>
      <c r="M164" s="198">
        <v>3</v>
      </c>
      <c r="N164" s="181"/>
      <c r="O164" s="181"/>
      <c r="P164" s="181"/>
    </row>
    <row r="165" spans="1:16" ht="12.2" customHeight="1">
      <c r="A165" s="106" t="s">
        <v>458</v>
      </c>
      <c r="B165" s="199" t="s">
        <v>198</v>
      </c>
      <c r="C165" s="192"/>
      <c r="D165" s="122">
        <v>0</v>
      </c>
      <c r="E165" s="122">
        <v>0</v>
      </c>
      <c r="F165" s="122">
        <v>109.58</v>
      </c>
      <c r="G165" s="122">
        <v>0</v>
      </c>
      <c r="H165" s="122">
        <v>109.58</v>
      </c>
      <c r="I165" s="200">
        <v>0</v>
      </c>
      <c r="J165" s="192"/>
      <c r="K165" s="192"/>
      <c r="L165" s="192"/>
      <c r="M165" s="200">
        <v>109.58</v>
      </c>
      <c r="N165" s="192"/>
      <c r="O165" s="192"/>
      <c r="P165" s="192"/>
    </row>
    <row r="166" spans="1:16" ht="12" customHeight="1">
      <c r="A166" s="105" t="s">
        <v>459</v>
      </c>
      <c r="B166" s="184" t="s">
        <v>460</v>
      </c>
      <c r="C166" s="181"/>
      <c r="D166" s="121">
        <v>0</v>
      </c>
      <c r="E166" s="121">
        <v>0</v>
      </c>
      <c r="F166" s="121">
        <v>27844.53</v>
      </c>
      <c r="G166" s="121">
        <v>740.5</v>
      </c>
      <c r="H166" s="121">
        <v>27844.53</v>
      </c>
      <c r="I166" s="198">
        <v>740.5</v>
      </c>
      <c r="J166" s="181"/>
      <c r="K166" s="181"/>
      <c r="L166" s="181"/>
      <c r="M166" s="198">
        <v>27104.03</v>
      </c>
      <c r="N166" s="181"/>
      <c r="O166" s="181"/>
      <c r="P166" s="181"/>
    </row>
    <row r="167" spans="1:16" ht="12" customHeight="1">
      <c r="A167" s="105" t="s">
        <v>461</v>
      </c>
      <c r="B167" s="184" t="s">
        <v>462</v>
      </c>
      <c r="C167" s="181"/>
      <c r="D167" s="121">
        <v>0</v>
      </c>
      <c r="E167" s="121">
        <v>0</v>
      </c>
      <c r="F167" s="121">
        <v>1933.86</v>
      </c>
      <c r="G167" s="121">
        <v>339.6</v>
      </c>
      <c r="H167" s="121">
        <v>1933.86</v>
      </c>
      <c r="I167" s="198">
        <v>339.6</v>
      </c>
      <c r="J167" s="181"/>
      <c r="K167" s="181"/>
      <c r="L167" s="181"/>
      <c r="M167" s="198">
        <v>1594.26</v>
      </c>
      <c r="N167" s="181"/>
      <c r="O167" s="181"/>
      <c r="P167" s="181"/>
    </row>
    <row r="168" spans="1:16" ht="12" customHeight="1">
      <c r="A168" s="105" t="s">
        <v>463</v>
      </c>
      <c r="B168" s="184" t="s">
        <v>464</v>
      </c>
      <c r="C168" s="181"/>
      <c r="D168" s="121">
        <v>0</v>
      </c>
      <c r="E168" s="121">
        <v>0</v>
      </c>
      <c r="F168" s="121">
        <v>6192.57</v>
      </c>
      <c r="G168" s="121">
        <v>1231.81</v>
      </c>
      <c r="H168" s="121">
        <v>6192.57</v>
      </c>
      <c r="I168" s="198">
        <v>1231.81</v>
      </c>
      <c r="J168" s="181"/>
      <c r="K168" s="181"/>
      <c r="L168" s="181"/>
      <c r="M168" s="198">
        <v>4960.76</v>
      </c>
      <c r="N168" s="181"/>
      <c r="O168" s="181"/>
      <c r="P168" s="181"/>
    </row>
    <row r="169" spans="1:16" ht="12" customHeight="1">
      <c r="A169" s="105" t="s">
        <v>465</v>
      </c>
      <c r="B169" s="184" t="s">
        <v>466</v>
      </c>
      <c r="C169" s="181"/>
      <c r="D169" s="121">
        <v>0</v>
      </c>
      <c r="E169" s="121">
        <v>0</v>
      </c>
      <c r="F169" s="121">
        <v>2736.1</v>
      </c>
      <c r="G169" s="121">
        <v>0</v>
      </c>
      <c r="H169" s="121">
        <v>2736.1</v>
      </c>
      <c r="I169" s="198">
        <v>0</v>
      </c>
      <c r="J169" s="181"/>
      <c r="K169" s="181"/>
      <c r="L169" s="181"/>
      <c r="M169" s="198">
        <v>2736.1</v>
      </c>
      <c r="N169" s="181"/>
      <c r="O169" s="181"/>
      <c r="P169" s="181"/>
    </row>
    <row r="170" spans="1:16" ht="12.2" customHeight="1">
      <c r="A170" s="106" t="s">
        <v>467</v>
      </c>
      <c r="B170" s="199" t="s">
        <v>198</v>
      </c>
      <c r="C170" s="192"/>
      <c r="D170" s="122">
        <v>0</v>
      </c>
      <c r="E170" s="122">
        <v>0</v>
      </c>
      <c r="F170" s="122">
        <v>38707.06</v>
      </c>
      <c r="G170" s="122">
        <v>2311.91</v>
      </c>
      <c r="H170" s="122">
        <v>38707.06</v>
      </c>
      <c r="I170" s="200">
        <v>2311.91</v>
      </c>
      <c r="J170" s="192"/>
      <c r="K170" s="192"/>
      <c r="L170" s="192"/>
      <c r="M170" s="200">
        <v>36395.15</v>
      </c>
      <c r="N170" s="192"/>
      <c r="O170" s="192"/>
      <c r="P170" s="192"/>
    </row>
    <row r="171" spans="1:16" ht="12" customHeight="1">
      <c r="A171" s="105" t="s">
        <v>468</v>
      </c>
      <c r="B171" s="184" t="s">
        <v>469</v>
      </c>
      <c r="C171" s="181"/>
      <c r="D171" s="121">
        <v>0</v>
      </c>
      <c r="E171" s="121">
        <v>0</v>
      </c>
      <c r="F171" s="121">
        <v>9918.9699999999993</v>
      </c>
      <c r="G171" s="121">
        <v>708.73</v>
      </c>
      <c r="H171" s="121">
        <v>9918.9699999999993</v>
      </c>
      <c r="I171" s="198">
        <v>708.73</v>
      </c>
      <c r="J171" s="181"/>
      <c r="K171" s="181"/>
      <c r="L171" s="181"/>
      <c r="M171" s="198">
        <v>9210.24</v>
      </c>
      <c r="N171" s="181"/>
      <c r="O171" s="181"/>
      <c r="P171" s="181"/>
    </row>
    <row r="172" spans="1:16" ht="12" customHeight="1">
      <c r="A172" s="105" t="s">
        <v>470</v>
      </c>
      <c r="B172" s="184" t="s">
        <v>471</v>
      </c>
      <c r="C172" s="181"/>
      <c r="D172" s="121">
        <v>0</v>
      </c>
      <c r="E172" s="121">
        <v>0</v>
      </c>
      <c r="F172" s="121">
        <v>31401.23</v>
      </c>
      <c r="G172" s="121">
        <v>354.08</v>
      </c>
      <c r="H172" s="121">
        <v>31401.23</v>
      </c>
      <c r="I172" s="198">
        <v>354.08</v>
      </c>
      <c r="J172" s="181"/>
      <c r="K172" s="181"/>
      <c r="L172" s="181"/>
      <c r="M172" s="198">
        <v>31047.15</v>
      </c>
      <c r="N172" s="181"/>
      <c r="O172" s="181"/>
      <c r="P172" s="181"/>
    </row>
    <row r="173" spans="1:16" ht="12" customHeight="1">
      <c r="A173" s="105" t="s">
        <v>472</v>
      </c>
      <c r="B173" s="184" t="s">
        <v>473</v>
      </c>
      <c r="C173" s="181"/>
      <c r="D173" s="121">
        <v>0</v>
      </c>
      <c r="E173" s="121">
        <v>0</v>
      </c>
      <c r="F173" s="121">
        <v>503.57</v>
      </c>
      <c r="G173" s="121">
        <v>69.83</v>
      </c>
      <c r="H173" s="121">
        <v>503.57</v>
      </c>
      <c r="I173" s="198">
        <v>69.83</v>
      </c>
      <c r="J173" s="181"/>
      <c r="K173" s="181"/>
      <c r="L173" s="181"/>
      <c r="M173" s="198">
        <v>433.74</v>
      </c>
      <c r="N173" s="181"/>
      <c r="O173" s="181"/>
      <c r="P173" s="181"/>
    </row>
    <row r="174" spans="1:16" ht="12" customHeight="1">
      <c r="A174" s="105" t="s">
        <v>474</v>
      </c>
      <c r="B174" s="184" t="s">
        <v>475</v>
      </c>
      <c r="C174" s="181"/>
      <c r="D174" s="121">
        <v>0</v>
      </c>
      <c r="E174" s="121">
        <v>0</v>
      </c>
      <c r="F174" s="121">
        <v>2421010.0699999998</v>
      </c>
      <c r="G174" s="121">
        <v>1207102.8799999999</v>
      </c>
      <c r="H174" s="121">
        <v>2421010.0699999998</v>
      </c>
      <c r="I174" s="198">
        <v>1207102.8799999999</v>
      </c>
      <c r="J174" s="181"/>
      <c r="K174" s="181"/>
      <c r="L174" s="181"/>
      <c r="M174" s="198">
        <v>1213907.19</v>
      </c>
      <c r="N174" s="181"/>
      <c r="O174" s="181"/>
      <c r="P174" s="181"/>
    </row>
    <row r="175" spans="1:16" ht="12" customHeight="1">
      <c r="A175" s="105" t="s">
        <v>476</v>
      </c>
      <c r="B175" s="184" t="s">
        <v>477</v>
      </c>
      <c r="C175" s="181"/>
      <c r="D175" s="121">
        <v>0</v>
      </c>
      <c r="E175" s="121">
        <v>0</v>
      </c>
      <c r="F175" s="121">
        <v>22662.53</v>
      </c>
      <c r="G175" s="121">
        <v>0</v>
      </c>
      <c r="H175" s="121">
        <v>22662.53</v>
      </c>
      <c r="I175" s="198">
        <v>0</v>
      </c>
      <c r="J175" s="181"/>
      <c r="K175" s="181"/>
      <c r="L175" s="181"/>
      <c r="M175" s="198">
        <v>22662.53</v>
      </c>
      <c r="N175" s="181"/>
      <c r="O175" s="181"/>
      <c r="P175" s="181"/>
    </row>
    <row r="176" spans="1:16" ht="12" customHeight="1">
      <c r="A176" s="105" t="s">
        <v>478</v>
      </c>
      <c r="B176" s="184" t="s">
        <v>479</v>
      </c>
      <c r="C176" s="181"/>
      <c r="D176" s="121">
        <v>0</v>
      </c>
      <c r="E176" s="121">
        <v>0</v>
      </c>
      <c r="F176" s="121">
        <v>786.45</v>
      </c>
      <c r="G176" s="121">
        <v>3.4</v>
      </c>
      <c r="H176" s="121">
        <v>786.45</v>
      </c>
      <c r="I176" s="198">
        <v>3.4</v>
      </c>
      <c r="J176" s="181"/>
      <c r="K176" s="181"/>
      <c r="L176" s="181"/>
      <c r="M176" s="198">
        <v>783.05</v>
      </c>
      <c r="N176" s="181"/>
      <c r="O176" s="181"/>
      <c r="P176" s="181"/>
    </row>
    <row r="177" spans="1:16" ht="12" customHeight="1">
      <c r="A177" s="105" t="s">
        <v>480</v>
      </c>
      <c r="B177" s="184" t="s">
        <v>481</v>
      </c>
      <c r="C177" s="181"/>
      <c r="D177" s="121">
        <v>0</v>
      </c>
      <c r="E177" s="121">
        <v>0</v>
      </c>
      <c r="F177" s="121">
        <v>52884.5</v>
      </c>
      <c r="G177" s="121">
        <v>0</v>
      </c>
      <c r="H177" s="121">
        <v>52884.5</v>
      </c>
      <c r="I177" s="198">
        <v>0</v>
      </c>
      <c r="J177" s="181"/>
      <c r="K177" s="181"/>
      <c r="L177" s="181"/>
      <c r="M177" s="198">
        <v>52884.5</v>
      </c>
      <c r="N177" s="181"/>
      <c r="O177" s="181"/>
      <c r="P177" s="181"/>
    </row>
    <row r="178" spans="1:16" ht="12" customHeight="1">
      <c r="A178" s="105" t="s">
        <v>482</v>
      </c>
      <c r="B178" s="184" t="s">
        <v>483</v>
      </c>
      <c r="C178" s="181"/>
      <c r="D178" s="121">
        <v>0</v>
      </c>
      <c r="E178" s="121">
        <v>0</v>
      </c>
      <c r="F178" s="121">
        <v>115671.83</v>
      </c>
      <c r="G178" s="121">
        <v>4866.75</v>
      </c>
      <c r="H178" s="121">
        <v>115671.83</v>
      </c>
      <c r="I178" s="198">
        <v>4866.75</v>
      </c>
      <c r="J178" s="181"/>
      <c r="K178" s="181"/>
      <c r="L178" s="181"/>
      <c r="M178" s="198">
        <v>110805.08</v>
      </c>
      <c r="N178" s="181"/>
      <c r="O178" s="181"/>
      <c r="P178" s="181"/>
    </row>
    <row r="179" spans="1:16" ht="12" customHeight="1">
      <c r="A179" s="105" t="s">
        <v>484</v>
      </c>
      <c r="B179" s="184" t="s">
        <v>485</v>
      </c>
      <c r="C179" s="181"/>
      <c r="D179" s="121">
        <v>0</v>
      </c>
      <c r="E179" s="121">
        <v>0</v>
      </c>
      <c r="F179" s="121">
        <v>6500</v>
      </c>
      <c r="G179" s="121">
        <v>0</v>
      </c>
      <c r="H179" s="121">
        <v>6500</v>
      </c>
      <c r="I179" s="198">
        <v>0</v>
      </c>
      <c r="J179" s="181"/>
      <c r="K179" s="181"/>
      <c r="L179" s="181"/>
      <c r="M179" s="198">
        <v>6500</v>
      </c>
      <c r="N179" s="181"/>
      <c r="O179" s="181"/>
      <c r="P179" s="181"/>
    </row>
    <row r="180" spans="1:16" ht="12" customHeight="1">
      <c r="A180" s="105" t="s">
        <v>486</v>
      </c>
      <c r="B180" s="184" t="s">
        <v>487</v>
      </c>
      <c r="C180" s="181"/>
      <c r="D180" s="121">
        <v>0</v>
      </c>
      <c r="E180" s="121">
        <v>0</v>
      </c>
      <c r="F180" s="121">
        <v>101581.89</v>
      </c>
      <c r="G180" s="121">
        <v>19791.09</v>
      </c>
      <c r="H180" s="121">
        <v>101581.89</v>
      </c>
      <c r="I180" s="198">
        <v>19791.09</v>
      </c>
      <c r="J180" s="181"/>
      <c r="K180" s="181"/>
      <c r="L180" s="181"/>
      <c r="M180" s="198">
        <v>81790.8</v>
      </c>
      <c r="N180" s="181"/>
      <c r="O180" s="181"/>
      <c r="P180" s="181"/>
    </row>
    <row r="181" spans="1:16" ht="12.2" customHeight="1">
      <c r="A181" s="106" t="s">
        <v>488</v>
      </c>
      <c r="B181" s="199" t="s">
        <v>198</v>
      </c>
      <c r="C181" s="192"/>
      <c r="D181" s="122">
        <v>0</v>
      </c>
      <c r="E181" s="122">
        <v>0</v>
      </c>
      <c r="F181" s="122">
        <v>2762921.04</v>
      </c>
      <c r="G181" s="122">
        <v>1232896.76</v>
      </c>
      <c r="H181" s="122">
        <v>2762921.04</v>
      </c>
      <c r="I181" s="200">
        <v>1232896.76</v>
      </c>
      <c r="J181" s="192"/>
      <c r="K181" s="192"/>
      <c r="L181" s="192"/>
      <c r="M181" s="200">
        <v>1530024.28</v>
      </c>
      <c r="N181" s="192"/>
      <c r="O181" s="192"/>
      <c r="P181" s="192"/>
    </row>
    <row r="182" spans="1:16" ht="12" customHeight="1">
      <c r="A182" s="105" t="s">
        <v>489</v>
      </c>
      <c r="B182" s="184" t="s">
        <v>490</v>
      </c>
      <c r="C182" s="181"/>
      <c r="D182" s="121">
        <v>0</v>
      </c>
      <c r="E182" s="121">
        <v>0</v>
      </c>
      <c r="F182" s="121">
        <v>1097.2</v>
      </c>
      <c r="G182" s="121">
        <v>0</v>
      </c>
      <c r="H182" s="121">
        <v>1097.2</v>
      </c>
      <c r="I182" s="198">
        <v>0</v>
      </c>
      <c r="J182" s="181"/>
      <c r="K182" s="181"/>
      <c r="L182" s="181"/>
      <c r="M182" s="198">
        <v>1097.2</v>
      </c>
      <c r="N182" s="181"/>
      <c r="O182" s="181"/>
      <c r="P182" s="181"/>
    </row>
    <row r="183" spans="1:16" ht="12" customHeight="1">
      <c r="A183" s="105" t="s">
        <v>491</v>
      </c>
      <c r="B183" s="184" t="s">
        <v>492</v>
      </c>
      <c r="C183" s="181"/>
      <c r="D183" s="121">
        <v>0</v>
      </c>
      <c r="E183" s="121">
        <v>0</v>
      </c>
      <c r="F183" s="121">
        <v>113796.85</v>
      </c>
      <c r="G183" s="121">
        <v>4333</v>
      </c>
      <c r="H183" s="121">
        <v>113796.85</v>
      </c>
      <c r="I183" s="198">
        <v>4333</v>
      </c>
      <c r="J183" s="181"/>
      <c r="K183" s="181"/>
      <c r="L183" s="181"/>
      <c r="M183" s="198">
        <v>109463.85</v>
      </c>
      <c r="N183" s="181"/>
      <c r="O183" s="181"/>
      <c r="P183" s="181"/>
    </row>
    <row r="184" spans="1:16" ht="12.2" customHeight="1">
      <c r="A184" s="106" t="s">
        <v>493</v>
      </c>
      <c r="B184" s="199" t="s">
        <v>198</v>
      </c>
      <c r="C184" s="192"/>
      <c r="D184" s="122">
        <v>0</v>
      </c>
      <c r="E184" s="122">
        <v>0</v>
      </c>
      <c r="F184" s="122">
        <v>114894.05</v>
      </c>
      <c r="G184" s="122">
        <v>4333</v>
      </c>
      <c r="H184" s="122">
        <v>114894.05</v>
      </c>
      <c r="I184" s="200">
        <v>4333</v>
      </c>
      <c r="J184" s="192"/>
      <c r="K184" s="192"/>
      <c r="L184" s="192"/>
      <c r="M184" s="200">
        <v>110561.05</v>
      </c>
      <c r="N184" s="192"/>
      <c r="O184" s="192"/>
      <c r="P184" s="192"/>
    </row>
    <row r="185" spans="1:16" ht="12" customHeight="1">
      <c r="A185" s="105" t="s">
        <v>494</v>
      </c>
      <c r="B185" s="184" t="s">
        <v>495</v>
      </c>
      <c r="C185" s="181"/>
      <c r="D185" s="121">
        <v>0</v>
      </c>
      <c r="E185" s="121">
        <v>0</v>
      </c>
      <c r="F185" s="121">
        <v>14806.38</v>
      </c>
      <c r="G185" s="121">
        <v>0</v>
      </c>
      <c r="H185" s="121">
        <v>14806.38</v>
      </c>
      <c r="I185" s="198">
        <v>0</v>
      </c>
      <c r="J185" s="181"/>
      <c r="K185" s="181"/>
      <c r="L185" s="181"/>
      <c r="M185" s="198">
        <v>14806.38</v>
      </c>
      <c r="N185" s="181"/>
      <c r="O185" s="181"/>
      <c r="P185" s="181"/>
    </row>
    <row r="186" spans="1:16" ht="12.2" customHeight="1">
      <c r="A186" s="106" t="s">
        <v>496</v>
      </c>
      <c r="B186" s="199" t="s">
        <v>198</v>
      </c>
      <c r="C186" s="192"/>
      <c r="D186" s="122">
        <v>0</v>
      </c>
      <c r="E186" s="122">
        <v>0</v>
      </c>
      <c r="F186" s="122">
        <v>14806.38</v>
      </c>
      <c r="G186" s="122">
        <v>0</v>
      </c>
      <c r="H186" s="122">
        <v>14806.38</v>
      </c>
      <c r="I186" s="200">
        <v>0</v>
      </c>
      <c r="J186" s="192"/>
      <c r="K186" s="192"/>
      <c r="L186" s="192"/>
      <c r="M186" s="200">
        <v>14806.38</v>
      </c>
      <c r="N186" s="192"/>
      <c r="O186" s="192"/>
      <c r="P186" s="192"/>
    </row>
    <row r="187" spans="1:16" ht="12.75" customHeight="1">
      <c r="A187" s="107" t="s">
        <v>497</v>
      </c>
      <c r="B187" s="196" t="s">
        <v>198</v>
      </c>
      <c r="C187" s="192"/>
      <c r="D187" s="120">
        <v>0</v>
      </c>
      <c r="E187" s="120">
        <v>0</v>
      </c>
      <c r="F187" s="120">
        <v>5467821.4699999997</v>
      </c>
      <c r="G187" s="120">
        <v>2443861.33</v>
      </c>
      <c r="H187" s="120">
        <v>5467821.4699999997</v>
      </c>
      <c r="I187" s="197">
        <v>2443861.33</v>
      </c>
      <c r="J187" s="192"/>
      <c r="K187" s="192"/>
      <c r="L187" s="192"/>
      <c r="M187" s="197">
        <v>3023960.14</v>
      </c>
      <c r="N187" s="192"/>
      <c r="O187" s="192"/>
      <c r="P187" s="192"/>
    </row>
    <row r="188" spans="1:16" ht="12" customHeight="1">
      <c r="A188" s="105" t="s">
        <v>498</v>
      </c>
      <c r="B188" s="184" t="s">
        <v>499</v>
      </c>
      <c r="C188" s="181"/>
      <c r="D188" s="121">
        <v>0</v>
      </c>
      <c r="E188" s="121">
        <v>0</v>
      </c>
      <c r="F188" s="121">
        <v>180025</v>
      </c>
      <c r="G188" s="121">
        <v>0</v>
      </c>
      <c r="H188" s="121">
        <v>180025</v>
      </c>
      <c r="I188" s="198">
        <v>0</v>
      </c>
      <c r="J188" s="181"/>
      <c r="K188" s="181"/>
      <c r="L188" s="181"/>
      <c r="M188" s="198">
        <v>180025</v>
      </c>
      <c r="N188" s="181"/>
      <c r="O188" s="181"/>
      <c r="P188" s="181"/>
    </row>
    <row r="189" spans="1:16" ht="12.2" customHeight="1">
      <c r="A189" s="106" t="s">
        <v>500</v>
      </c>
      <c r="B189" s="199" t="s">
        <v>198</v>
      </c>
      <c r="C189" s="192"/>
      <c r="D189" s="122">
        <v>0</v>
      </c>
      <c r="E189" s="122">
        <v>0</v>
      </c>
      <c r="F189" s="122">
        <v>180025</v>
      </c>
      <c r="G189" s="122">
        <v>0</v>
      </c>
      <c r="H189" s="122">
        <v>180025</v>
      </c>
      <c r="I189" s="200">
        <v>0</v>
      </c>
      <c r="J189" s="192"/>
      <c r="K189" s="192"/>
      <c r="L189" s="192"/>
      <c r="M189" s="200">
        <v>180025</v>
      </c>
      <c r="N189" s="192"/>
      <c r="O189" s="192"/>
      <c r="P189" s="192"/>
    </row>
    <row r="190" spans="1:16" ht="12" customHeight="1">
      <c r="A190" s="105" t="s">
        <v>501</v>
      </c>
      <c r="B190" s="184" t="s">
        <v>502</v>
      </c>
      <c r="C190" s="181"/>
      <c r="D190" s="121">
        <v>0</v>
      </c>
      <c r="E190" s="121">
        <v>0</v>
      </c>
      <c r="F190" s="121">
        <v>26.63</v>
      </c>
      <c r="G190" s="121">
        <v>0</v>
      </c>
      <c r="H190" s="121">
        <v>26.63</v>
      </c>
      <c r="I190" s="198">
        <v>0</v>
      </c>
      <c r="J190" s="181"/>
      <c r="K190" s="181"/>
      <c r="L190" s="181"/>
      <c r="M190" s="198">
        <v>26.63</v>
      </c>
      <c r="N190" s="181"/>
      <c r="O190" s="181"/>
      <c r="P190" s="181"/>
    </row>
    <row r="191" spans="1:16" ht="12" customHeight="1">
      <c r="A191" s="105" t="s">
        <v>660</v>
      </c>
      <c r="B191" s="184" t="s">
        <v>661</v>
      </c>
      <c r="C191" s="181"/>
      <c r="D191" s="121">
        <v>0</v>
      </c>
      <c r="E191" s="121">
        <v>0</v>
      </c>
      <c r="F191" s="121">
        <v>398.94</v>
      </c>
      <c r="G191" s="121">
        <v>0</v>
      </c>
      <c r="H191" s="121">
        <v>398.94</v>
      </c>
      <c r="I191" s="198">
        <v>0</v>
      </c>
      <c r="J191" s="181"/>
      <c r="K191" s="181"/>
      <c r="L191" s="181"/>
      <c r="M191" s="198">
        <v>398.94</v>
      </c>
      <c r="N191" s="181"/>
      <c r="O191" s="181"/>
      <c r="P191" s="181"/>
    </row>
    <row r="192" spans="1:16" ht="12.2" customHeight="1">
      <c r="A192" s="106" t="s">
        <v>503</v>
      </c>
      <c r="B192" s="199" t="s">
        <v>198</v>
      </c>
      <c r="C192" s="192"/>
      <c r="D192" s="122">
        <v>0</v>
      </c>
      <c r="E192" s="122">
        <v>0</v>
      </c>
      <c r="F192" s="122">
        <v>425.57</v>
      </c>
      <c r="G192" s="122">
        <v>0</v>
      </c>
      <c r="H192" s="122">
        <v>425.57</v>
      </c>
      <c r="I192" s="200">
        <v>0</v>
      </c>
      <c r="J192" s="192"/>
      <c r="K192" s="192"/>
      <c r="L192" s="192"/>
      <c r="M192" s="200">
        <v>425.57</v>
      </c>
      <c r="N192" s="192"/>
      <c r="O192" s="192"/>
      <c r="P192" s="192"/>
    </row>
    <row r="193" spans="1:16" ht="12" customHeight="1">
      <c r="A193" s="105" t="s">
        <v>504</v>
      </c>
      <c r="B193" s="184" t="s">
        <v>505</v>
      </c>
      <c r="C193" s="181"/>
      <c r="D193" s="121">
        <v>0</v>
      </c>
      <c r="E193" s="121">
        <v>0</v>
      </c>
      <c r="F193" s="121">
        <v>82935.25</v>
      </c>
      <c r="G193" s="121">
        <v>1822.12</v>
      </c>
      <c r="H193" s="121">
        <v>82935.25</v>
      </c>
      <c r="I193" s="198">
        <v>1822.12</v>
      </c>
      <c r="J193" s="181"/>
      <c r="K193" s="181"/>
      <c r="L193" s="181"/>
      <c r="M193" s="198">
        <v>81113.13</v>
      </c>
      <c r="N193" s="181"/>
      <c r="O193" s="181"/>
      <c r="P193" s="181"/>
    </row>
    <row r="194" spans="1:16" ht="12" customHeight="1">
      <c r="A194" s="105" t="s">
        <v>506</v>
      </c>
      <c r="B194" s="184" t="s">
        <v>507</v>
      </c>
      <c r="C194" s="181"/>
      <c r="D194" s="121">
        <v>0</v>
      </c>
      <c r="E194" s="121">
        <v>0</v>
      </c>
      <c r="F194" s="121">
        <v>30617.98</v>
      </c>
      <c r="G194" s="121">
        <v>0</v>
      </c>
      <c r="H194" s="121">
        <v>30617.98</v>
      </c>
      <c r="I194" s="198">
        <v>0</v>
      </c>
      <c r="J194" s="181"/>
      <c r="K194" s="181"/>
      <c r="L194" s="181"/>
      <c r="M194" s="198">
        <v>30617.98</v>
      </c>
      <c r="N194" s="181"/>
      <c r="O194" s="181"/>
      <c r="P194" s="181"/>
    </row>
    <row r="195" spans="1:16" ht="12" customHeight="1">
      <c r="A195" s="105" t="s">
        <v>508</v>
      </c>
      <c r="B195" s="184" t="s">
        <v>509</v>
      </c>
      <c r="C195" s="181"/>
      <c r="D195" s="121">
        <v>0</v>
      </c>
      <c r="E195" s="121">
        <v>0</v>
      </c>
      <c r="F195" s="121">
        <v>2135</v>
      </c>
      <c r="G195" s="121">
        <v>0</v>
      </c>
      <c r="H195" s="121">
        <v>2135</v>
      </c>
      <c r="I195" s="198">
        <v>0</v>
      </c>
      <c r="J195" s="181"/>
      <c r="K195" s="181"/>
      <c r="L195" s="181"/>
      <c r="M195" s="198">
        <v>2135</v>
      </c>
      <c r="N195" s="181"/>
      <c r="O195" s="181"/>
      <c r="P195" s="181"/>
    </row>
    <row r="196" spans="1:16" ht="12" customHeight="1">
      <c r="A196" s="105" t="s">
        <v>510</v>
      </c>
      <c r="B196" s="184" t="s">
        <v>511</v>
      </c>
      <c r="C196" s="181"/>
      <c r="D196" s="121">
        <v>0</v>
      </c>
      <c r="E196" s="121">
        <v>0</v>
      </c>
      <c r="F196" s="121">
        <v>3726.94</v>
      </c>
      <c r="G196" s="121">
        <v>0.04</v>
      </c>
      <c r="H196" s="121">
        <v>3726.94</v>
      </c>
      <c r="I196" s="198">
        <v>0.04</v>
      </c>
      <c r="J196" s="181"/>
      <c r="K196" s="181"/>
      <c r="L196" s="181"/>
      <c r="M196" s="198">
        <v>3726.9</v>
      </c>
      <c r="N196" s="181"/>
      <c r="O196" s="181"/>
      <c r="P196" s="181"/>
    </row>
    <row r="197" spans="1:16" ht="12" customHeight="1">
      <c r="A197" s="105" t="s">
        <v>512</v>
      </c>
      <c r="B197" s="184" t="s">
        <v>513</v>
      </c>
      <c r="C197" s="181"/>
      <c r="D197" s="121">
        <v>0</v>
      </c>
      <c r="E197" s="121">
        <v>0</v>
      </c>
      <c r="F197" s="121">
        <v>3217.98</v>
      </c>
      <c r="G197" s="121">
        <v>0</v>
      </c>
      <c r="H197" s="121">
        <v>3217.98</v>
      </c>
      <c r="I197" s="198">
        <v>0</v>
      </c>
      <c r="J197" s="181"/>
      <c r="K197" s="181"/>
      <c r="L197" s="181"/>
      <c r="M197" s="198">
        <v>3217.98</v>
      </c>
      <c r="N197" s="181"/>
      <c r="O197" s="181"/>
      <c r="P197" s="181"/>
    </row>
    <row r="198" spans="1:16" ht="12" customHeight="1">
      <c r="A198" s="105" t="s">
        <v>514</v>
      </c>
      <c r="B198" s="184" t="s">
        <v>515</v>
      </c>
      <c r="C198" s="181"/>
      <c r="D198" s="121">
        <v>0</v>
      </c>
      <c r="E198" s="121">
        <v>0</v>
      </c>
      <c r="F198" s="121">
        <v>1400.33</v>
      </c>
      <c r="G198" s="121">
        <v>40.53</v>
      </c>
      <c r="H198" s="121">
        <v>1400.33</v>
      </c>
      <c r="I198" s="198">
        <v>40.53</v>
      </c>
      <c r="J198" s="181"/>
      <c r="K198" s="181"/>
      <c r="L198" s="181"/>
      <c r="M198" s="198">
        <v>1359.8</v>
      </c>
      <c r="N198" s="181"/>
      <c r="O198" s="181"/>
      <c r="P198" s="181"/>
    </row>
    <row r="199" spans="1:16" ht="12" customHeight="1">
      <c r="A199" s="105" t="s">
        <v>516</v>
      </c>
      <c r="B199" s="184" t="s">
        <v>517</v>
      </c>
      <c r="C199" s="181"/>
      <c r="D199" s="121">
        <v>0</v>
      </c>
      <c r="E199" s="121">
        <v>0</v>
      </c>
      <c r="F199" s="121">
        <v>6261</v>
      </c>
      <c r="G199" s="121">
        <v>0</v>
      </c>
      <c r="H199" s="121">
        <v>6261</v>
      </c>
      <c r="I199" s="198">
        <v>0</v>
      </c>
      <c r="J199" s="181"/>
      <c r="K199" s="181"/>
      <c r="L199" s="181"/>
      <c r="M199" s="198">
        <v>6261</v>
      </c>
      <c r="N199" s="181"/>
      <c r="O199" s="181"/>
      <c r="P199" s="181"/>
    </row>
    <row r="200" spans="1:16" ht="12.2" customHeight="1">
      <c r="A200" s="106" t="s">
        <v>518</v>
      </c>
      <c r="B200" s="199" t="s">
        <v>198</v>
      </c>
      <c r="C200" s="192"/>
      <c r="D200" s="122">
        <v>0</v>
      </c>
      <c r="E200" s="122">
        <v>0</v>
      </c>
      <c r="F200" s="122">
        <v>130294.48</v>
      </c>
      <c r="G200" s="122">
        <v>1862.69</v>
      </c>
      <c r="H200" s="122">
        <v>130294.48</v>
      </c>
      <c r="I200" s="200">
        <v>1862.69</v>
      </c>
      <c r="J200" s="192"/>
      <c r="K200" s="192"/>
      <c r="L200" s="192"/>
      <c r="M200" s="200">
        <v>128431.79</v>
      </c>
      <c r="N200" s="192"/>
      <c r="O200" s="192"/>
      <c r="P200" s="192"/>
    </row>
    <row r="201" spans="1:16" ht="12.75" customHeight="1" thickBot="1">
      <c r="A201" s="107" t="s">
        <v>519</v>
      </c>
      <c r="B201" s="196" t="s">
        <v>198</v>
      </c>
      <c r="C201" s="192"/>
      <c r="D201" s="120">
        <v>0</v>
      </c>
      <c r="E201" s="120">
        <v>0</v>
      </c>
      <c r="F201" s="120">
        <v>310745.05</v>
      </c>
      <c r="G201" s="120">
        <v>1862.69</v>
      </c>
      <c r="H201" s="120">
        <v>310745.05</v>
      </c>
      <c r="I201" s="197">
        <v>1862.69</v>
      </c>
      <c r="J201" s="192"/>
      <c r="K201" s="192"/>
      <c r="L201" s="192"/>
      <c r="M201" s="197">
        <v>308882.36</v>
      </c>
      <c r="N201" s="192"/>
      <c r="O201" s="192"/>
      <c r="P201" s="192"/>
    </row>
    <row r="202" spans="1:16" ht="12.75" customHeight="1" thickTop="1">
      <c r="A202" s="108" t="s">
        <v>520</v>
      </c>
      <c r="B202" s="201" t="s">
        <v>198</v>
      </c>
      <c r="C202" s="202"/>
      <c r="D202" s="123">
        <v>0</v>
      </c>
      <c r="E202" s="123">
        <v>0</v>
      </c>
      <c r="F202" s="123">
        <v>12662527.6</v>
      </c>
      <c r="G202" s="123">
        <v>8269176.2800000003</v>
      </c>
      <c r="H202" s="123">
        <v>12662527.6</v>
      </c>
      <c r="I202" s="203">
        <v>8269176.2800000003</v>
      </c>
      <c r="J202" s="202"/>
      <c r="K202" s="202"/>
      <c r="L202" s="202"/>
      <c r="M202" s="203">
        <v>4393351.32</v>
      </c>
      <c r="N202" s="202"/>
      <c r="O202" s="202"/>
      <c r="P202" s="202"/>
    </row>
    <row r="203" spans="1:16" ht="12" customHeight="1">
      <c r="A203" s="105" t="s">
        <v>521</v>
      </c>
      <c r="B203" s="184" t="s">
        <v>522</v>
      </c>
      <c r="C203" s="181"/>
      <c r="D203" s="121">
        <v>0</v>
      </c>
      <c r="E203" s="121">
        <v>0</v>
      </c>
      <c r="F203" s="121">
        <v>0</v>
      </c>
      <c r="G203" s="121">
        <v>60.74</v>
      </c>
      <c r="H203" s="121">
        <v>0</v>
      </c>
      <c r="I203" s="198">
        <v>60.74</v>
      </c>
      <c r="J203" s="181"/>
      <c r="K203" s="181"/>
      <c r="L203" s="181"/>
      <c r="M203" s="198">
        <v>-60.74</v>
      </c>
      <c r="N203" s="181"/>
      <c r="O203" s="181"/>
      <c r="P203" s="181"/>
    </row>
    <row r="204" spans="1:16" ht="12.2" customHeight="1">
      <c r="A204" s="106" t="s">
        <v>523</v>
      </c>
      <c r="B204" s="199" t="s">
        <v>198</v>
      </c>
      <c r="C204" s="192"/>
      <c r="D204" s="122">
        <v>0</v>
      </c>
      <c r="E204" s="122">
        <v>0</v>
      </c>
      <c r="F204" s="122">
        <v>0</v>
      </c>
      <c r="G204" s="122">
        <v>60.74</v>
      </c>
      <c r="H204" s="122">
        <v>0</v>
      </c>
      <c r="I204" s="200">
        <v>60.74</v>
      </c>
      <c r="J204" s="192"/>
      <c r="K204" s="192"/>
      <c r="L204" s="192"/>
      <c r="M204" s="200">
        <v>-60.74</v>
      </c>
      <c r="N204" s="192"/>
      <c r="O204" s="192"/>
      <c r="P204" s="192"/>
    </row>
    <row r="205" spans="1:16" ht="12" customHeight="1">
      <c r="A205" s="105" t="s">
        <v>524</v>
      </c>
      <c r="B205" s="184" t="s">
        <v>525</v>
      </c>
      <c r="C205" s="181"/>
      <c r="D205" s="121">
        <v>0</v>
      </c>
      <c r="E205" s="121">
        <v>0</v>
      </c>
      <c r="F205" s="121">
        <v>0</v>
      </c>
      <c r="G205" s="121">
        <v>991505.92000000004</v>
      </c>
      <c r="H205" s="121">
        <v>0</v>
      </c>
      <c r="I205" s="198">
        <v>991505.92000000004</v>
      </c>
      <c r="J205" s="181"/>
      <c r="K205" s="181"/>
      <c r="L205" s="181"/>
      <c r="M205" s="198">
        <v>-991505.92000000004</v>
      </c>
      <c r="N205" s="181"/>
      <c r="O205" s="181"/>
      <c r="P205" s="181"/>
    </row>
    <row r="206" spans="1:16" ht="12" customHeight="1">
      <c r="A206" s="105" t="s">
        <v>526</v>
      </c>
      <c r="B206" s="184" t="s">
        <v>527</v>
      </c>
      <c r="C206" s="181"/>
      <c r="D206" s="121">
        <v>0</v>
      </c>
      <c r="E206" s="121">
        <v>0</v>
      </c>
      <c r="F206" s="121">
        <v>0</v>
      </c>
      <c r="G206" s="121">
        <v>110809.77</v>
      </c>
      <c r="H206" s="121">
        <v>0</v>
      </c>
      <c r="I206" s="198">
        <v>110809.77</v>
      </c>
      <c r="J206" s="181"/>
      <c r="K206" s="181"/>
      <c r="L206" s="181"/>
      <c r="M206" s="198">
        <v>-110809.77</v>
      </c>
      <c r="N206" s="181"/>
      <c r="O206" s="181"/>
      <c r="P206" s="181"/>
    </row>
    <row r="207" spans="1:16" ht="12" customHeight="1">
      <c r="A207" s="105" t="s">
        <v>528</v>
      </c>
      <c r="B207" s="184" t="s">
        <v>529</v>
      </c>
      <c r="C207" s="181"/>
      <c r="D207" s="121">
        <v>0</v>
      </c>
      <c r="E207" s="121">
        <v>0</v>
      </c>
      <c r="F207" s="121">
        <v>330.82</v>
      </c>
      <c r="G207" s="121">
        <v>318646.27</v>
      </c>
      <c r="H207" s="121">
        <v>330.82</v>
      </c>
      <c r="I207" s="198">
        <v>318646.27</v>
      </c>
      <c r="J207" s="181"/>
      <c r="K207" s="181"/>
      <c r="L207" s="181"/>
      <c r="M207" s="198">
        <v>-318315.45</v>
      </c>
      <c r="N207" s="181"/>
      <c r="O207" s="181"/>
      <c r="P207" s="181"/>
    </row>
    <row r="208" spans="1:16" ht="12" customHeight="1">
      <c r="A208" s="105" t="s">
        <v>530</v>
      </c>
      <c r="B208" s="184" t="s">
        <v>531</v>
      </c>
      <c r="C208" s="181"/>
      <c r="D208" s="121">
        <v>0</v>
      </c>
      <c r="E208" s="121">
        <v>0</v>
      </c>
      <c r="F208" s="121">
        <v>0</v>
      </c>
      <c r="G208" s="121">
        <v>31353.3</v>
      </c>
      <c r="H208" s="121">
        <v>0</v>
      </c>
      <c r="I208" s="198">
        <v>31353.3</v>
      </c>
      <c r="J208" s="181"/>
      <c r="K208" s="181"/>
      <c r="L208" s="181"/>
      <c r="M208" s="198">
        <v>-31353.3</v>
      </c>
      <c r="N208" s="181"/>
      <c r="O208" s="181"/>
      <c r="P208" s="181"/>
    </row>
    <row r="209" spans="1:16" ht="12" customHeight="1">
      <c r="A209" s="105" t="s">
        <v>532</v>
      </c>
      <c r="B209" s="184" t="s">
        <v>533</v>
      </c>
      <c r="C209" s="181"/>
      <c r="D209" s="121">
        <v>0</v>
      </c>
      <c r="E209" s="121">
        <v>0</v>
      </c>
      <c r="F209" s="121">
        <v>49584.7</v>
      </c>
      <c r="G209" s="121">
        <v>552625.04</v>
      </c>
      <c r="H209" s="121">
        <v>49584.7</v>
      </c>
      <c r="I209" s="198">
        <v>552625.04</v>
      </c>
      <c r="J209" s="181"/>
      <c r="K209" s="181"/>
      <c r="L209" s="181"/>
      <c r="M209" s="198">
        <v>-503040.34</v>
      </c>
      <c r="N209" s="181"/>
      <c r="O209" s="181"/>
      <c r="P209" s="181"/>
    </row>
    <row r="210" spans="1:16" ht="12" customHeight="1">
      <c r="A210" s="105" t="s">
        <v>534</v>
      </c>
      <c r="B210" s="184" t="s">
        <v>535</v>
      </c>
      <c r="C210" s="181"/>
      <c r="D210" s="121">
        <v>0</v>
      </c>
      <c r="E210" s="121">
        <v>0</v>
      </c>
      <c r="F210" s="121">
        <v>237200</v>
      </c>
      <c r="G210" s="121">
        <v>267785</v>
      </c>
      <c r="H210" s="121">
        <v>237200</v>
      </c>
      <c r="I210" s="198">
        <v>267785</v>
      </c>
      <c r="J210" s="181"/>
      <c r="K210" s="181"/>
      <c r="L210" s="181"/>
      <c r="M210" s="198">
        <v>-30585</v>
      </c>
      <c r="N210" s="181"/>
      <c r="O210" s="181"/>
      <c r="P210" s="181"/>
    </row>
    <row r="211" spans="1:16" ht="12" customHeight="1">
      <c r="A211" s="105" t="s">
        <v>536</v>
      </c>
      <c r="B211" s="184" t="s">
        <v>537</v>
      </c>
      <c r="C211" s="181"/>
      <c r="D211" s="121">
        <v>0</v>
      </c>
      <c r="E211" s="121">
        <v>0</v>
      </c>
      <c r="F211" s="121">
        <v>1911061.03</v>
      </c>
      <c r="G211" s="121">
        <v>2338682.9900000002</v>
      </c>
      <c r="H211" s="121">
        <v>1911061.03</v>
      </c>
      <c r="I211" s="198">
        <v>2338682.9900000002</v>
      </c>
      <c r="J211" s="181"/>
      <c r="K211" s="181"/>
      <c r="L211" s="181"/>
      <c r="M211" s="198">
        <v>-427621.96</v>
      </c>
      <c r="N211" s="181"/>
      <c r="O211" s="181"/>
      <c r="P211" s="181"/>
    </row>
    <row r="212" spans="1:16" ht="12" customHeight="1">
      <c r="A212" s="105" t="s">
        <v>538</v>
      </c>
      <c r="B212" s="184" t="s">
        <v>539</v>
      </c>
      <c r="C212" s="181"/>
      <c r="D212" s="121">
        <v>0</v>
      </c>
      <c r="E212" s="121">
        <v>0</v>
      </c>
      <c r="F212" s="121">
        <v>6718.84</v>
      </c>
      <c r="G212" s="121">
        <v>264195.31</v>
      </c>
      <c r="H212" s="121">
        <v>6718.84</v>
      </c>
      <c r="I212" s="198">
        <v>264195.31</v>
      </c>
      <c r="J212" s="181"/>
      <c r="K212" s="181"/>
      <c r="L212" s="181"/>
      <c r="M212" s="198">
        <v>-257476.47</v>
      </c>
      <c r="N212" s="181"/>
      <c r="O212" s="181"/>
      <c r="P212" s="181"/>
    </row>
    <row r="213" spans="1:16" ht="12" customHeight="1">
      <c r="A213" s="105" t="s">
        <v>540</v>
      </c>
      <c r="B213" s="184" t="s">
        <v>541</v>
      </c>
      <c r="C213" s="181"/>
      <c r="D213" s="121">
        <v>0</v>
      </c>
      <c r="E213" s="121">
        <v>0</v>
      </c>
      <c r="F213" s="121">
        <v>946474.1</v>
      </c>
      <c r="G213" s="121">
        <v>1673375.04</v>
      </c>
      <c r="H213" s="121">
        <v>946474.1</v>
      </c>
      <c r="I213" s="198">
        <v>1673375.04</v>
      </c>
      <c r="J213" s="181"/>
      <c r="K213" s="181"/>
      <c r="L213" s="181"/>
      <c r="M213" s="198">
        <v>-726900.94</v>
      </c>
      <c r="N213" s="181"/>
      <c r="O213" s="181"/>
      <c r="P213" s="181"/>
    </row>
    <row r="214" spans="1:16" ht="12.2" customHeight="1">
      <c r="A214" s="106" t="s">
        <v>542</v>
      </c>
      <c r="B214" s="199" t="s">
        <v>198</v>
      </c>
      <c r="C214" s="192"/>
      <c r="D214" s="122">
        <v>0</v>
      </c>
      <c r="E214" s="122">
        <v>0</v>
      </c>
      <c r="F214" s="122">
        <v>3151369.49</v>
      </c>
      <c r="G214" s="122">
        <v>6548978.6399999997</v>
      </c>
      <c r="H214" s="122">
        <v>3151369.49</v>
      </c>
      <c r="I214" s="200">
        <v>6548978.6399999997</v>
      </c>
      <c r="J214" s="192"/>
      <c r="K214" s="192"/>
      <c r="L214" s="192"/>
      <c r="M214" s="200">
        <v>-3397609.15</v>
      </c>
      <c r="N214" s="192"/>
      <c r="O214" s="192"/>
      <c r="P214" s="192"/>
    </row>
    <row r="215" spans="1:16" ht="12" customHeight="1">
      <c r="A215" s="105" t="s">
        <v>543</v>
      </c>
      <c r="B215" s="184" t="s">
        <v>544</v>
      </c>
      <c r="C215" s="181"/>
      <c r="D215" s="121">
        <v>0</v>
      </c>
      <c r="E215" s="121">
        <v>0</v>
      </c>
      <c r="F215" s="121">
        <v>370800</v>
      </c>
      <c r="G215" s="121">
        <v>905972.32</v>
      </c>
      <c r="H215" s="121">
        <v>370800</v>
      </c>
      <c r="I215" s="198">
        <v>905972.32</v>
      </c>
      <c r="J215" s="181"/>
      <c r="K215" s="181"/>
      <c r="L215" s="181"/>
      <c r="M215" s="198">
        <v>-535172.31999999995</v>
      </c>
      <c r="N215" s="181"/>
      <c r="O215" s="181"/>
      <c r="P215" s="181"/>
    </row>
    <row r="216" spans="1:16" ht="12" customHeight="1">
      <c r="A216" s="105" t="s">
        <v>545</v>
      </c>
      <c r="B216" s="184" t="s">
        <v>546</v>
      </c>
      <c r="C216" s="181"/>
      <c r="D216" s="121">
        <v>0</v>
      </c>
      <c r="E216" s="121">
        <v>0</v>
      </c>
      <c r="F216" s="121">
        <v>581341.75</v>
      </c>
      <c r="G216" s="121">
        <v>1474838.28</v>
      </c>
      <c r="H216" s="121">
        <v>581341.75</v>
      </c>
      <c r="I216" s="198">
        <v>1474838.28</v>
      </c>
      <c r="J216" s="181"/>
      <c r="K216" s="181"/>
      <c r="L216" s="181"/>
      <c r="M216" s="198">
        <v>-893496.53</v>
      </c>
      <c r="N216" s="181"/>
      <c r="O216" s="181"/>
      <c r="P216" s="181"/>
    </row>
    <row r="217" spans="1:16" ht="12.2" customHeight="1">
      <c r="A217" s="106" t="s">
        <v>547</v>
      </c>
      <c r="B217" s="199" t="s">
        <v>198</v>
      </c>
      <c r="C217" s="192"/>
      <c r="D217" s="122">
        <v>0</v>
      </c>
      <c r="E217" s="122">
        <v>0</v>
      </c>
      <c r="F217" s="122">
        <v>952141.75</v>
      </c>
      <c r="G217" s="122">
        <v>2380810.6</v>
      </c>
      <c r="H217" s="122">
        <v>952141.75</v>
      </c>
      <c r="I217" s="200">
        <v>2380810.6</v>
      </c>
      <c r="J217" s="192"/>
      <c r="K217" s="192"/>
      <c r="L217" s="192"/>
      <c r="M217" s="200">
        <v>-1428668.85</v>
      </c>
      <c r="N217" s="192"/>
      <c r="O217" s="192"/>
      <c r="P217" s="192"/>
    </row>
    <row r="218" spans="1:16" ht="12" customHeight="1">
      <c r="A218" s="105" t="s">
        <v>548</v>
      </c>
      <c r="B218" s="184" t="s">
        <v>549</v>
      </c>
      <c r="C218" s="181"/>
      <c r="D218" s="121">
        <v>0</v>
      </c>
      <c r="E218" s="121">
        <v>0</v>
      </c>
      <c r="F218" s="121">
        <v>5250656.6900000004</v>
      </c>
      <c r="G218" s="121">
        <v>5373245.7199999997</v>
      </c>
      <c r="H218" s="121">
        <v>5250656.6900000004</v>
      </c>
      <c r="I218" s="198">
        <v>5373245.7199999997</v>
      </c>
      <c r="J218" s="181"/>
      <c r="K218" s="181"/>
      <c r="L218" s="181"/>
      <c r="M218" s="198">
        <v>-122589.03</v>
      </c>
      <c r="N218" s="181"/>
      <c r="O218" s="181"/>
      <c r="P218" s="181"/>
    </row>
    <row r="219" spans="1:16" ht="12.2" customHeight="1">
      <c r="A219" s="106" t="s">
        <v>550</v>
      </c>
      <c r="B219" s="199" t="s">
        <v>198</v>
      </c>
      <c r="C219" s="192"/>
      <c r="D219" s="122">
        <v>0</v>
      </c>
      <c r="E219" s="122">
        <v>0</v>
      </c>
      <c r="F219" s="122">
        <v>5250656.6900000004</v>
      </c>
      <c r="G219" s="122">
        <v>5373245.7199999997</v>
      </c>
      <c r="H219" s="122">
        <v>5250656.6900000004</v>
      </c>
      <c r="I219" s="200">
        <v>5373245.7199999997</v>
      </c>
      <c r="J219" s="192"/>
      <c r="K219" s="192"/>
      <c r="L219" s="192"/>
      <c r="M219" s="200">
        <v>-122589.03</v>
      </c>
      <c r="N219" s="192"/>
      <c r="O219" s="192"/>
      <c r="P219" s="192"/>
    </row>
    <row r="220" spans="1:16" ht="12.75" customHeight="1">
      <c r="A220" s="107" t="s">
        <v>551</v>
      </c>
      <c r="B220" s="196" t="s">
        <v>198</v>
      </c>
      <c r="C220" s="192"/>
      <c r="D220" s="120">
        <v>0</v>
      </c>
      <c r="E220" s="120">
        <v>0</v>
      </c>
      <c r="F220" s="120">
        <v>9354167.9299999997</v>
      </c>
      <c r="G220" s="120">
        <v>14303095.699999999</v>
      </c>
      <c r="H220" s="120">
        <v>9354167.9299999997</v>
      </c>
      <c r="I220" s="197">
        <v>14303095.699999999</v>
      </c>
      <c r="J220" s="192"/>
      <c r="K220" s="192"/>
      <c r="L220" s="192"/>
      <c r="M220" s="197">
        <v>-4948927.7699999996</v>
      </c>
      <c r="N220" s="192"/>
      <c r="O220" s="192"/>
      <c r="P220" s="192"/>
    </row>
    <row r="221" spans="1:16" ht="12" customHeight="1">
      <c r="A221" s="105" t="s">
        <v>552</v>
      </c>
      <c r="B221" s="184" t="s">
        <v>553</v>
      </c>
      <c r="C221" s="181"/>
      <c r="D221" s="121">
        <v>0</v>
      </c>
      <c r="E221" s="121">
        <v>0</v>
      </c>
      <c r="F221" s="121">
        <v>40.53</v>
      </c>
      <c r="G221" s="121">
        <v>193327.41</v>
      </c>
      <c r="H221" s="121">
        <v>40.53</v>
      </c>
      <c r="I221" s="198">
        <v>193327.41</v>
      </c>
      <c r="J221" s="181"/>
      <c r="K221" s="181"/>
      <c r="L221" s="181"/>
      <c r="M221" s="198">
        <v>-193286.88</v>
      </c>
      <c r="N221" s="181"/>
      <c r="O221" s="181"/>
      <c r="P221" s="181"/>
    </row>
    <row r="222" spans="1:16" ht="12.2" customHeight="1">
      <c r="A222" s="106" t="s">
        <v>554</v>
      </c>
      <c r="B222" s="199" t="s">
        <v>198</v>
      </c>
      <c r="C222" s="192"/>
      <c r="D222" s="122">
        <v>0</v>
      </c>
      <c r="E222" s="122">
        <v>0</v>
      </c>
      <c r="F222" s="122">
        <v>40.53</v>
      </c>
      <c r="G222" s="122">
        <v>193327.41</v>
      </c>
      <c r="H222" s="122">
        <v>40.53</v>
      </c>
      <c r="I222" s="200">
        <v>193327.41</v>
      </c>
      <c r="J222" s="192"/>
      <c r="K222" s="192"/>
      <c r="L222" s="192"/>
      <c r="M222" s="200">
        <v>-193286.88</v>
      </c>
      <c r="N222" s="192"/>
      <c r="O222" s="192"/>
      <c r="P222" s="192"/>
    </row>
    <row r="223" spans="1:16" ht="12.75" customHeight="1" thickBot="1">
      <c r="A223" s="107" t="s">
        <v>555</v>
      </c>
      <c r="B223" s="196" t="s">
        <v>198</v>
      </c>
      <c r="C223" s="192"/>
      <c r="D223" s="120">
        <v>0</v>
      </c>
      <c r="E223" s="120">
        <v>0</v>
      </c>
      <c r="F223" s="120">
        <v>40.53</v>
      </c>
      <c r="G223" s="120">
        <v>193327.41</v>
      </c>
      <c r="H223" s="120">
        <v>40.53</v>
      </c>
      <c r="I223" s="197">
        <v>193327.41</v>
      </c>
      <c r="J223" s="192"/>
      <c r="K223" s="192"/>
      <c r="L223" s="192"/>
      <c r="M223" s="197">
        <v>-193286.88</v>
      </c>
      <c r="N223" s="192"/>
      <c r="O223" s="192"/>
      <c r="P223" s="192"/>
    </row>
    <row r="224" spans="1:16" ht="12.75" customHeight="1" thickTop="1">
      <c r="A224" s="108" t="s">
        <v>556</v>
      </c>
      <c r="B224" s="201" t="s">
        <v>198</v>
      </c>
      <c r="C224" s="202"/>
      <c r="D224" s="123">
        <v>0</v>
      </c>
      <c r="E224" s="123">
        <v>0</v>
      </c>
      <c r="F224" s="123">
        <v>9354208.4600000009</v>
      </c>
      <c r="G224" s="123">
        <v>14496423.109999999</v>
      </c>
      <c r="H224" s="123">
        <v>9354208.4600000009</v>
      </c>
      <c r="I224" s="203">
        <v>14496423.109999999</v>
      </c>
      <c r="J224" s="202"/>
      <c r="K224" s="202"/>
      <c r="L224" s="202"/>
      <c r="M224" s="203">
        <v>-5142214.6500000004</v>
      </c>
      <c r="N224" s="202"/>
      <c r="O224" s="202"/>
      <c r="P224" s="202"/>
    </row>
    <row r="225" spans="1:16" ht="12" customHeight="1">
      <c r="A225" s="105" t="s">
        <v>557</v>
      </c>
      <c r="B225" s="184" t="s">
        <v>558</v>
      </c>
      <c r="C225" s="181"/>
      <c r="D225" s="121">
        <v>4144861.75</v>
      </c>
      <c r="E225" s="121">
        <v>4144861.75</v>
      </c>
      <c r="F225" s="121">
        <v>162069373.12</v>
      </c>
      <c r="G225" s="121">
        <v>160428867.97</v>
      </c>
      <c r="H225" s="121">
        <v>162069373.12</v>
      </c>
      <c r="I225" s="198">
        <v>160428867.97</v>
      </c>
      <c r="J225" s="181"/>
      <c r="K225" s="181"/>
      <c r="L225" s="181"/>
      <c r="M225" s="198">
        <v>5785366.9000000004</v>
      </c>
      <c r="N225" s="181"/>
      <c r="O225" s="181"/>
      <c r="P225" s="181"/>
    </row>
    <row r="226" spans="1:16" ht="12" customHeight="1">
      <c r="A226" s="105" t="s">
        <v>559</v>
      </c>
      <c r="B226" s="184" t="s">
        <v>560</v>
      </c>
      <c r="C226" s="181"/>
      <c r="D226" s="121">
        <v>230918.29</v>
      </c>
      <c r="E226" s="121">
        <v>230918.29</v>
      </c>
      <c r="F226" s="121">
        <v>0</v>
      </c>
      <c r="G226" s="121">
        <v>0</v>
      </c>
      <c r="H226" s="121">
        <v>0</v>
      </c>
      <c r="I226" s="198">
        <v>0</v>
      </c>
      <c r="J226" s="181"/>
      <c r="K226" s="181"/>
      <c r="L226" s="181"/>
      <c r="M226" s="198">
        <v>230918.29</v>
      </c>
      <c r="N226" s="181"/>
      <c r="O226" s="181"/>
      <c r="P226" s="181"/>
    </row>
    <row r="227" spans="1:16" ht="12" customHeight="1">
      <c r="A227" s="105" t="s">
        <v>561</v>
      </c>
      <c r="B227" s="184" t="s">
        <v>562</v>
      </c>
      <c r="C227" s="181"/>
      <c r="D227" s="121">
        <v>47800.29</v>
      </c>
      <c r="E227" s="121">
        <v>47800.29</v>
      </c>
      <c r="F227" s="121">
        <v>271111.25</v>
      </c>
      <c r="G227" s="121">
        <v>302287.2</v>
      </c>
      <c r="H227" s="121">
        <v>271111.25</v>
      </c>
      <c r="I227" s="198">
        <v>302287.2</v>
      </c>
      <c r="J227" s="181"/>
      <c r="K227" s="181"/>
      <c r="L227" s="181"/>
      <c r="M227" s="198">
        <v>16624.34</v>
      </c>
      <c r="N227" s="181"/>
      <c r="O227" s="181"/>
      <c r="P227" s="181"/>
    </row>
    <row r="228" spans="1:16" ht="12" customHeight="1">
      <c r="A228" s="105" t="s">
        <v>563</v>
      </c>
      <c r="B228" s="184" t="s">
        <v>564</v>
      </c>
      <c r="C228" s="181"/>
      <c r="D228" s="121">
        <v>56.65</v>
      </c>
      <c r="E228" s="121">
        <v>56.65</v>
      </c>
      <c r="F228" s="121">
        <v>1.19</v>
      </c>
      <c r="G228" s="121">
        <v>0.48</v>
      </c>
      <c r="H228" s="121">
        <v>1.19</v>
      </c>
      <c r="I228" s="198">
        <v>0.48</v>
      </c>
      <c r="J228" s="181"/>
      <c r="K228" s="181"/>
      <c r="L228" s="181"/>
      <c r="M228" s="198">
        <v>57.36</v>
      </c>
      <c r="N228" s="181"/>
      <c r="O228" s="181"/>
      <c r="P228" s="181"/>
    </row>
    <row r="229" spans="1:16" ht="12" customHeight="1">
      <c r="A229" s="105" t="s">
        <v>565</v>
      </c>
      <c r="B229" s="184" t="s">
        <v>566</v>
      </c>
      <c r="C229" s="181"/>
      <c r="D229" s="121">
        <v>1070021.42</v>
      </c>
      <c r="E229" s="121">
        <v>1070021.42</v>
      </c>
      <c r="F229" s="121">
        <v>6209749.6600000001</v>
      </c>
      <c r="G229" s="121">
        <v>6494110.1200000001</v>
      </c>
      <c r="H229" s="121">
        <v>6209749.6600000001</v>
      </c>
      <c r="I229" s="198">
        <v>6494110.1200000001</v>
      </c>
      <c r="J229" s="181"/>
      <c r="K229" s="181"/>
      <c r="L229" s="181"/>
      <c r="M229" s="198">
        <v>785660.96</v>
      </c>
      <c r="N229" s="181"/>
      <c r="O229" s="181"/>
      <c r="P229" s="181"/>
    </row>
    <row r="230" spans="1:16" ht="12" customHeight="1">
      <c r="A230" s="105" t="s">
        <v>567</v>
      </c>
      <c r="B230" s="184" t="s">
        <v>568</v>
      </c>
      <c r="C230" s="181"/>
      <c r="D230" s="121">
        <v>319763.13</v>
      </c>
      <c r="E230" s="121">
        <v>319763.13</v>
      </c>
      <c r="F230" s="121">
        <v>103348.75</v>
      </c>
      <c r="G230" s="121">
        <v>270.93</v>
      </c>
      <c r="H230" s="121">
        <v>103348.75</v>
      </c>
      <c r="I230" s="198">
        <v>270.93</v>
      </c>
      <c r="J230" s="181"/>
      <c r="K230" s="181"/>
      <c r="L230" s="181"/>
      <c r="M230" s="198">
        <v>422840.95</v>
      </c>
      <c r="N230" s="181"/>
      <c r="O230" s="181"/>
      <c r="P230" s="181"/>
    </row>
    <row r="231" spans="1:16" ht="12" customHeight="1">
      <c r="A231" s="105" t="s">
        <v>569</v>
      </c>
      <c r="B231" s="184" t="s">
        <v>570</v>
      </c>
      <c r="C231" s="181"/>
      <c r="D231" s="121">
        <v>105.12</v>
      </c>
      <c r="E231" s="121">
        <v>105.12</v>
      </c>
      <c r="F231" s="121">
        <v>9.6300000000000008</v>
      </c>
      <c r="G231" s="121">
        <v>61.47</v>
      </c>
      <c r="H231" s="121">
        <v>9.6300000000000008</v>
      </c>
      <c r="I231" s="198">
        <v>61.47</v>
      </c>
      <c r="J231" s="181"/>
      <c r="K231" s="181"/>
      <c r="L231" s="181"/>
      <c r="M231" s="198">
        <v>53.28</v>
      </c>
      <c r="N231" s="181"/>
      <c r="O231" s="181"/>
      <c r="P231" s="181"/>
    </row>
    <row r="232" spans="1:16" ht="12" customHeight="1">
      <c r="A232" s="105" t="s">
        <v>571</v>
      </c>
      <c r="B232" s="184" t="s">
        <v>572</v>
      </c>
      <c r="C232" s="181"/>
      <c r="D232" s="121">
        <v>263540.99</v>
      </c>
      <c r="E232" s="121">
        <v>263540.99</v>
      </c>
      <c r="F232" s="121">
        <v>30714419.579999998</v>
      </c>
      <c r="G232" s="121">
        <v>30147949.940000001</v>
      </c>
      <c r="H232" s="121">
        <v>30714419.579999998</v>
      </c>
      <c r="I232" s="198">
        <v>30147949.940000001</v>
      </c>
      <c r="J232" s="181"/>
      <c r="K232" s="181"/>
      <c r="L232" s="181"/>
      <c r="M232" s="198">
        <v>830010.63</v>
      </c>
      <c r="N232" s="181"/>
      <c r="O232" s="181"/>
      <c r="P232" s="181"/>
    </row>
    <row r="233" spans="1:16" ht="12" customHeight="1">
      <c r="A233" s="105" t="s">
        <v>573</v>
      </c>
      <c r="B233" s="184" t="s">
        <v>574</v>
      </c>
      <c r="C233" s="181"/>
      <c r="D233" s="121">
        <v>4438.95</v>
      </c>
      <c r="E233" s="121">
        <v>4438.95</v>
      </c>
      <c r="F233" s="121">
        <v>278993.96000000002</v>
      </c>
      <c r="G233" s="121">
        <v>247896.25</v>
      </c>
      <c r="H233" s="121">
        <v>278993.96000000002</v>
      </c>
      <c r="I233" s="198">
        <v>247896.25</v>
      </c>
      <c r="J233" s="181"/>
      <c r="K233" s="181"/>
      <c r="L233" s="181"/>
      <c r="M233" s="198">
        <v>35536.660000000003</v>
      </c>
      <c r="N233" s="181"/>
      <c r="O233" s="181"/>
      <c r="P233" s="181"/>
    </row>
    <row r="234" spans="1:16" ht="12" customHeight="1">
      <c r="A234" s="105" t="s">
        <v>575</v>
      </c>
      <c r="B234" s="184" t="s">
        <v>576</v>
      </c>
      <c r="C234" s="181"/>
      <c r="D234" s="121">
        <v>18777.61</v>
      </c>
      <c r="E234" s="121">
        <v>18777.61</v>
      </c>
      <c r="F234" s="121">
        <v>213503.27</v>
      </c>
      <c r="G234" s="121">
        <v>214379.13</v>
      </c>
      <c r="H234" s="121">
        <v>213503.27</v>
      </c>
      <c r="I234" s="198">
        <v>214379.13</v>
      </c>
      <c r="J234" s="181"/>
      <c r="K234" s="181"/>
      <c r="L234" s="181"/>
      <c r="M234" s="198">
        <v>17901.75</v>
      </c>
      <c r="N234" s="181"/>
      <c r="O234" s="181"/>
      <c r="P234" s="181"/>
    </row>
    <row r="235" spans="1:16" ht="12" customHeight="1">
      <c r="A235" s="105" t="s">
        <v>577</v>
      </c>
      <c r="B235" s="184" t="s">
        <v>578</v>
      </c>
      <c r="C235" s="181"/>
      <c r="D235" s="121">
        <v>6545.59</v>
      </c>
      <c r="E235" s="121">
        <v>6545.59</v>
      </c>
      <c r="F235" s="121">
        <v>39228.639999999999</v>
      </c>
      <c r="G235" s="121">
        <v>40791.589999999997</v>
      </c>
      <c r="H235" s="121">
        <v>39228.639999999999</v>
      </c>
      <c r="I235" s="198">
        <v>40791.589999999997</v>
      </c>
      <c r="J235" s="181"/>
      <c r="K235" s="181"/>
      <c r="L235" s="181"/>
      <c r="M235" s="198">
        <v>4982.6400000000003</v>
      </c>
      <c r="N235" s="181"/>
      <c r="O235" s="181"/>
      <c r="P235" s="181"/>
    </row>
    <row r="236" spans="1:16" ht="12" customHeight="1">
      <c r="A236" s="105" t="s">
        <v>579</v>
      </c>
      <c r="B236" s="184" t="s">
        <v>580</v>
      </c>
      <c r="C236" s="181"/>
      <c r="D236" s="121">
        <v>405765.92</v>
      </c>
      <c r="E236" s="121">
        <v>405765.92</v>
      </c>
      <c r="F236" s="121">
        <v>2341099.11</v>
      </c>
      <c r="G236" s="121">
        <v>2616312.17</v>
      </c>
      <c r="H236" s="121">
        <v>2341099.11</v>
      </c>
      <c r="I236" s="198">
        <v>2616312.17</v>
      </c>
      <c r="J236" s="181"/>
      <c r="K236" s="181"/>
      <c r="L236" s="181"/>
      <c r="M236" s="198">
        <v>130552.86</v>
      </c>
      <c r="N236" s="181"/>
      <c r="O236" s="181"/>
      <c r="P236" s="181"/>
    </row>
    <row r="237" spans="1:16" ht="12" customHeight="1">
      <c r="A237" s="105" t="s">
        <v>581</v>
      </c>
      <c r="B237" s="184" t="s">
        <v>582</v>
      </c>
      <c r="C237" s="181"/>
      <c r="D237" s="121">
        <v>416.31</v>
      </c>
      <c r="E237" s="121">
        <v>416.31</v>
      </c>
      <c r="F237" s="121">
        <v>289.58999999999997</v>
      </c>
      <c r="G237" s="121">
        <v>641.67999999999995</v>
      </c>
      <c r="H237" s="121">
        <v>289.58999999999997</v>
      </c>
      <c r="I237" s="198">
        <v>641.67999999999995</v>
      </c>
      <c r="J237" s="181"/>
      <c r="K237" s="181"/>
      <c r="L237" s="181"/>
      <c r="M237" s="198">
        <v>64.22</v>
      </c>
      <c r="N237" s="181"/>
      <c r="O237" s="181"/>
      <c r="P237" s="181"/>
    </row>
    <row r="238" spans="1:16" ht="12" customHeight="1">
      <c r="A238" s="105" t="s">
        <v>583</v>
      </c>
      <c r="B238" s="184" t="s">
        <v>584</v>
      </c>
      <c r="C238" s="181"/>
      <c r="D238" s="121">
        <v>7.3</v>
      </c>
      <c r="E238" s="121">
        <v>7.3</v>
      </c>
      <c r="F238" s="121">
        <v>0.17</v>
      </c>
      <c r="G238" s="121">
        <v>0.62</v>
      </c>
      <c r="H238" s="121">
        <v>0.17</v>
      </c>
      <c r="I238" s="198">
        <v>0.62</v>
      </c>
      <c r="J238" s="181"/>
      <c r="K238" s="181"/>
      <c r="L238" s="181"/>
      <c r="M238" s="198">
        <v>6.85</v>
      </c>
      <c r="N238" s="181"/>
      <c r="O238" s="181"/>
      <c r="P238" s="181"/>
    </row>
    <row r="239" spans="1:16" ht="12" customHeight="1">
      <c r="A239" s="105" t="s">
        <v>585</v>
      </c>
      <c r="B239" s="184" t="s">
        <v>586</v>
      </c>
      <c r="C239" s="181"/>
      <c r="D239" s="121">
        <v>14.11</v>
      </c>
      <c r="E239" s="121">
        <v>14.11</v>
      </c>
      <c r="F239" s="121">
        <v>0.34</v>
      </c>
      <c r="G239" s="121">
        <v>0</v>
      </c>
      <c r="H239" s="121">
        <v>0.34</v>
      </c>
      <c r="I239" s="198">
        <v>0</v>
      </c>
      <c r="J239" s="181"/>
      <c r="K239" s="181"/>
      <c r="L239" s="181"/>
      <c r="M239" s="198">
        <v>14.45</v>
      </c>
      <c r="N239" s="181"/>
      <c r="O239" s="181"/>
      <c r="P239" s="181"/>
    </row>
    <row r="240" spans="1:16" ht="12" customHeight="1">
      <c r="A240" s="105" t="s">
        <v>587</v>
      </c>
      <c r="B240" s="184" t="s">
        <v>588</v>
      </c>
      <c r="C240" s="181"/>
      <c r="D240" s="121">
        <v>0</v>
      </c>
      <c r="E240" s="121">
        <v>0</v>
      </c>
      <c r="F240" s="121">
        <v>138000</v>
      </c>
      <c r="G240" s="121">
        <v>138068.74</v>
      </c>
      <c r="H240" s="121">
        <v>138000</v>
      </c>
      <c r="I240" s="198">
        <v>138068.74</v>
      </c>
      <c r="J240" s="181"/>
      <c r="K240" s="181"/>
      <c r="L240" s="181"/>
      <c r="M240" s="198">
        <v>-68.739999999999995</v>
      </c>
      <c r="N240" s="181"/>
      <c r="O240" s="181"/>
      <c r="P240" s="181"/>
    </row>
    <row r="241" spans="1:16" ht="12" customHeight="1">
      <c r="A241" s="105" t="s">
        <v>589</v>
      </c>
      <c r="B241" s="184" t="s">
        <v>590</v>
      </c>
      <c r="C241" s="181"/>
      <c r="D241" s="121">
        <v>6386.05</v>
      </c>
      <c r="E241" s="121">
        <v>6386.05</v>
      </c>
      <c r="F241" s="121">
        <v>2422.6799999999998</v>
      </c>
      <c r="G241" s="121">
        <v>234.07</v>
      </c>
      <c r="H241" s="121">
        <v>2422.6799999999998</v>
      </c>
      <c r="I241" s="198">
        <v>234.07</v>
      </c>
      <c r="J241" s="181"/>
      <c r="K241" s="181"/>
      <c r="L241" s="181"/>
      <c r="M241" s="198">
        <v>8574.66</v>
      </c>
      <c r="N241" s="181"/>
      <c r="O241" s="181"/>
      <c r="P241" s="181"/>
    </row>
    <row r="242" spans="1:16" ht="12" customHeight="1">
      <c r="A242" s="105" t="s">
        <v>591</v>
      </c>
      <c r="B242" s="184" t="s">
        <v>592</v>
      </c>
      <c r="C242" s="181"/>
      <c r="D242" s="121">
        <v>504927.15</v>
      </c>
      <c r="E242" s="121">
        <v>504927.15</v>
      </c>
      <c r="F242" s="121">
        <v>21367832.030000001</v>
      </c>
      <c r="G242" s="121">
        <v>21201646.420000002</v>
      </c>
      <c r="H242" s="121">
        <v>21367832.030000001</v>
      </c>
      <c r="I242" s="198">
        <v>21201646.420000002</v>
      </c>
      <c r="J242" s="181"/>
      <c r="K242" s="181"/>
      <c r="L242" s="181"/>
      <c r="M242" s="198">
        <v>671112.76</v>
      </c>
      <c r="N242" s="181"/>
      <c r="O242" s="181"/>
      <c r="P242" s="181"/>
    </row>
    <row r="243" spans="1:16" ht="12" customHeight="1">
      <c r="A243" s="105" t="s">
        <v>593</v>
      </c>
      <c r="B243" s="184" t="s">
        <v>594</v>
      </c>
      <c r="C243" s="181"/>
      <c r="D243" s="121">
        <v>21253.55</v>
      </c>
      <c r="E243" s="121">
        <v>21253.55</v>
      </c>
      <c r="F243" s="121">
        <v>16709.96</v>
      </c>
      <c r="G243" s="121">
        <v>19726.47</v>
      </c>
      <c r="H243" s="121">
        <v>16709.96</v>
      </c>
      <c r="I243" s="198">
        <v>19726.47</v>
      </c>
      <c r="J243" s="181"/>
      <c r="K243" s="181"/>
      <c r="L243" s="181"/>
      <c r="M243" s="198">
        <v>18237.04</v>
      </c>
      <c r="N243" s="181"/>
      <c r="O243" s="181"/>
      <c r="P243" s="181"/>
    </row>
    <row r="244" spans="1:16" ht="12" customHeight="1">
      <c r="A244" s="105" t="s">
        <v>595</v>
      </c>
      <c r="B244" s="184" t="s">
        <v>596</v>
      </c>
      <c r="C244" s="181"/>
      <c r="D244" s="121">
        <v>-176702.5</v>
      </c>
      <c r="E244" s="121">
        <v>-176702.5</v>
      </c>
      <c r="F244" s="121">
        <v>11431890.59</v>
      </c>
      <c r="G244" s="121">
        <v>11258914.83</v>
      </c>
      <c r="H244" s="121">
        <v>11431890.59</v>
      </c>
      <c r="I244" s="198">
        <v>11258914.83</v>
      </c>
      <c r="J244" s="181"/>
      <c r="K244" s="181"/>
      <c r="L244" s="181"/>
      <c r="M244" s="198">
        <v>-3726.74</v>
      </c>
      <c r="N244" s="181"/>
      <c r="O244" s="181"/>
      <c r="P244" s="181"/>
    </row>
    <row r="245" spans="1:16" ht="12" customHeight="1">
      <c r="A245" s="105" t="s">
        <v>597</v>
      </c>
      <c r="B245" s="184" t="s">
        <v>598</v>
      </c>
      <c r="C245" s="181"/>
      <c r="D245" s="121">
        <v>5135.8999999999996</v>
      </c>
      <c r="E245" s="121">
        <v>5135.8999999999996</v>
      </c>
      <c r="F245" s="121">
        <v>68180.31</v>
      </c>
      <c r="G245" s="121">
        <v>72871.710000000006</v>
      </c>
      <c r="H245" s="121">
        <v>68180.31</v>
      </c>
      <c r="I245" s="198">
        <v>72871.710000000006</v>
      </c>
      <c r="J245" s="181"/>
      <c r="K245" s="181"/>
      <c r="L245" s="181"/>
      <c r="M245" s="198">
        <v>444.5</v>
      </c>
      <c r="N245" s="181"/>
      <c r="O245" s="181"/>
      <c r="P245" s="181"/>
    </row>
    <row r="246" spans="1:16" ht="12" customHeight="1">
      <c r="A246" s="105" t="s">
        <v>599</v>
      </c>
      <c r="B246" s="184" t="s">
        <v>600</v>
      </c>
      <c r="C246" s="181"/>
      <c r="D246" s="121">
        <v>68.400000000000006</v>
      </c>
      <c r="E246" s="121">
        <v>68.400000000000006</v>
      </c>
      <c r="F246" s="121">
        <v>299.81</v>
      </c>
      <c r="G246" s="121">
        <v>285.20999999999998</v>
      </c>
      <c r="H246" s="121">
        <v>299.81</v>
      </c>
      <c r="I246" s="198">
        <v>285.20999999999998</v>
      </c>
      <c r="J246" s="181"/>
      <c r="K246" s="181"/>
      <c r="L246" s="181"/>
      <c r="M246" s="198">
        <v>83</v>
      </c>
      <c r="N246" s="181"/>
      <c r="O246" s="181"/>
      <c r="P246" s="181"/>
    </row>
    <row r="247" spans="1:16" ht="12" customHeight="1">
      <c r="A247" s="105" t="s">
        <v>601</v>
      </c>
      <c r="B247" s="184" t="s">
        <v>602</v>
      </c>
      <c r="C247" s="181"/>
      <c r="D247" s="121">
        <v>0</v>
      </c>
      <c r="E247" s="121">
        <v>0</v>
      </c>
      <c r="F247" s="121">
        <v>10607.42</v>
      </c>
      <c r="G247" s="121">
        <v>10425.75</v>
      </c>
      <c r="H247" s="121">
        <v>10607.42</v>
      </c>
      <c r="I247" s="198">
        <v>10425.75</v>
      </c>
      <c r="J247" s="181"/>
      <c r="K247" s="181"/>
      <c r="L247" s="181"/>
      <c r="M247" s="198">
        <v>181.67</v>
      </c>
      <c r="N247" s="181"/>
      <c r="O247" s="181"/>
      <c r="P247" s="181"/>
    </row>
    <row r="248" spans="1:16" ht="12" customHeight="1">
      <c r="A248" s="105" t="s">
        <v>603</v>
      </c>
      <c r="B248" s="184" t="s">
        <v>604</v>
      </c>
      <c r="C248" s="181"/>
      <c r="D248" s="121">
        <v>0</v>
      </c>
      <c r="E248" s="121">
        <v>0</v>
      </c>
      <c r="F248" s="121">
        <v>155639.25</v>
      </c>
      <c r="G248" s="121">
        <v>0</v>
      </c>
      <c r="H248" s="121">
        <v>155639.25</v>
      </c>
      <c r="I248" s="198">
        <v>0</v>
      </c>
      <c r="J248" s="181"/>
      <c r="K248" s="181"/>
      <c r="L248" s="181"/>
      <c r="M248" s="198">
        <v>155639.25</v>
      </c>
      <c r="N248" s="181"/>
      <c r="O248" s="181"/>
      <c r="P248" s="181"/>
    </row>
    <row r="249" spans="1:16" ht="12.2" customHeight="1">
      <c r="A249" s="106" t="s">
        <v>605</v>
      </c>
      <c r="B249" s="199" t="s">
        <v>198</v>
      </c>
      <c r="C249" s="192"/>
      <c r="D249" s="122">
        <v>6874101.9800000004</v>
      </c>
      <c r="E249" s="122">
        <v>6874101.9800000004</v>
      </c>
      <c r="F249" s="122">
        <v>235432710.31</v>
      </c>
      <c r="G249" s="122">
        <v>233195742.75</v>
      </c>
      <c r="H249" s="122">
        <v>235432710.31</v>
      </c>
      <c r="I249" s="200">
        <v>233195742.75</v>
      </c>
      <c r="J249" s="192"/>
      <c r="K249" s="192"/>
      <c r="L249" s="192"/>
      <c r="M249" s="200">
        <v>9111069.5399999991</v>
      </c>
      <c r="N249" s="192"/>
      <c r="O249" s="192"/>
      <c r="P249" s="192"/>
    </row>
    <row r="250" spans="1:16" ht="12" customHeight="1">
      <c r="A250" s="105" t="s">
        <v>606</v>
      </c>
      <c r="B250" s="184" t="s">
        <v>607</v>
      </c>
      <c r="C250" s="181"/>
      <c r="D250" s="121">
        <v>-52239.24</v>
      </c>
      <c r="E250" s="121">
        <v>-52239.24</v>
      </c>
      <c r="F250" s="121">
        <v>533014.28</v>
      </c>
      <c r="G250" s="121">
        <v>532936.04</v>
      </c>
      <c r="H250" s="121">
        <v>533014.28</v>
      </c>
      <c r="I250" s="198">
        <v>532936.04</v>
      </c>
      <c r="J250" s="181"/>
      <c r="K250" s="181"/>
      <c r="L250" s="181"/>
      <c r="M250" s="198">
        <v>-52161</v>
      </c>
      <c r="N250" s="181"/>
      <c r="O250" s="181"/>
      <c r="P250" s="181"/>
    </row>
    <row r="251" spans="1:16" ht="12" customHeight="1">
      <c r="A251" s="105" t="s">
        <v>608</v>
      </c>
      <c r="B251" s="184" t="s">
        <v>609</v>
      </c>
      <c r="C251" s="181"/>
      <c r="D251" s="121">
        <v>-5282381.66</v>
      </c>
      <c r="E251" s="121">
        <v>-5282381.66</v>
      </c>
      <c r="F251" s="121">
        <v>190036003.66999999</v>
      </c>
      <c r="G251" s="121">
        <v>192019032.03999999</v>
      </c>
      <c r="H251" s="121">
        <v>190036003.66999999</v>
      </c>
      <c r="I251" s="198">
        <v>192019032.03999999</v>
      </c>
      <c r="J251" s="181"/>
      <c r="K251" s="181"/>
      <c r="L251" s="181"/>
      <c r="M251" s="198">
        <v>-7265410.0300000003</v>
      </c>
      <c r="N251" s="181"/>
      <c r="O251" s="181"/>
      <c r="P251" s="181"/>
    </row>
    <row r="252" spans="1:16" ht="12" customHeight="1">
      <c r="A252" s="105" t="s">
        <v>610</v>
      </c>
      <c r="B252" s="184" t="s">
        <v>611</v>
      </c>
      <c r="C252" s="181"/>
      <c r="D252" s="121">
        <v>-40087.81</v>
      </c>
      <c r="E252" s="121">
        <v>-40087.81</v>
      </c>
      <c r="F252" s="121">
        <v>234092.86</v>
      </c>
      <c r="G252" s="121">
        <v>230201.2</v>
      </c>
      <c r="H252" s="121">
        <v>234092.86</v>
      </c>
      <c r="I252" s="198">
        <v>230201.2</v>
      </c>
      <c r="J252" s="181"/>
      <c r="K252" s="181"/>
      <c r="L252" s="181"/>
      <c r="M252" s="198">
        <v>-36196.15</v>
      </c>
      <c r="N252" s="181"/>
      <c r="O252" s="181"/>
      <c r="P252" s="181"/>
    </row>
    <row r="253" spans="1:16" ht="12" customHeight="1">
      <c r="A253" s="105" t="s">
        <v>612</v>
      </c>
      <c r="B253" s="184" t="s">
        <v>613</v>
      </c>
      <c r="C253" s="181"/>
      <c r="D253" s="121">
        <v>0</v>
      </c>
      <c r="E253" s="121">
        <v>0</v>
      </c>
      <c r="F253" s="121">
        <v>138068.74</v>
      </c>
      <c r="G253" s="121">
        <v>138000</v>
      </c>
      <c r="H253" s="121">
        <v>138068.74</v>
      </c>
      <c r="I253" s="198">
        <v>138000</v>
      </c>
      <c r="J253" s="181"/>
      <c r="K253" s="181"/>
      <c r="L253" s="181"/>
      <c r="M253" s="198">
        <v>68.739999999999995</v>
      </c>
      <c r="N253" s="181"/>
      <c r="O253" s="181"/>
      <c r="P253" s="181"/>
    </row>
    <row r="254" spans="1:16" ht="12" customHeight="1">
      <c r="A254" s="105" t="s">
        <v>614</v>
      </c>
      <c r="B254" s="184" t="s">
        <v>615</v>
      </c>
      <c r="C254" s="181"/>
      <c r="D254" s="121">
        <v>-1980819.61</v>
      </c>
      <c r="E254" s="121">
        <v>-1980819.61</v>
      </c>
      <c r="F254" s="121">
        <v>28180356.420000002</v>
      </c>
      <c r="G254" s="121">
        <v>27786916.670000002</v>
      </c>
      <c r="H254" s="121">
        <v>28180356.420000002</v>
      </c>
      <c r="I254" s="198">
        <v>27786916.670000002</v>
      </c>
      <c r="J254" s="181"/>
      <c r="K254" s="181"/>
      <c r="L254" s="181"/>
      <c r="M254" s="198">
        <v>-1587379.86</v>
      </c>
      <c r="N254" s="181"/>
      <c r="O254" s="181"/>
      <c r="P254" s="181"/>
    </row>
    <row r="255" spans="1:16" ht="12" customHeight="1">
      <c r="A255" s="105" t="s">
        <v>616</v>
      </c>
      <c r="B255" s="184" t="s">
        <v>617</v>
      </c>
      <c r="C255" s="181"/>
      <c r="D255" s="121">
        <v>-416.31</v>
      </c>
      <c r="E255" s="121">
        <v>-416.31</v>
      </c>
      <c r="F255" s="121">
        <v>641.67999999999995</v>
      </c>
      <c r="G255" s="121">
        <v>289.58999999999997</v>
      </c>
      <c r="H255" s="121">
        <v>641.67999999999995</v>
      </c>
      <c r="I255" s="198">
        <v>289.58999999999997</v>
      </c>
      <c r="J255" s="181"/>
      <c r="K255" s="181"/>
      <c r="L255" s="181"/>
      <c r="M255" s="198">
        <v>-64.22</v>
      </c>
      <c r="N255" s="181"/>
      <c r="O255" s="181"/>
      <c r="P255" s="181"/>
    </row>
    <row r="256" spans="1:16" ht="12" customHeight="1">
      <c r="A256" s="105" t="s">
        <v>618</v>
      </c>
      <c r="B256" s="184" t="s">
        <v>619</v>
      </c>
      <c r="C256" s="181"/>
      <c r="D256" s="121">
        <v>-5143.2</v>
      </c>
      <c r="E256" s="121">
        <v>-5143.2</v>
      </c>
      <c r="F256" s="121">
        <v>72872.33</v>
      </c>
      <c r="G256" s="121">
        <v>68180.479999999996</v>
      </c>
      <c r="H256" s="121">
        <v>72872.33</v>
      </c>
      <c r="I256" s="198">
        <v>68180.479999999996</v>
      </c>
      <c r="J256" s="181"/>
      <c r="K256" s="181"/>
      <c r="L256" s="181"/>
      <c r="M256" s="198">
        <v>-451.35</v>
      </c>
      <c r="N256" s="181"/>
      <c r="O256" s="181"/>
      <c r="P256" s="181"/>
    </row>
    <row r="257" spans="1:16" ht="12" customHeight="1">
      <c r="A257" s="105" t="s">
        <v>620</v>
      </c>
      <c r="B257" s="184" t="s">
        <v>621</v>
      </c>
      <c r="C257" s="181"/>
      <c r="D257" s="121">
        <v>-6454.45</v>
      </c>
      <c r="E257" s="121">
        <v>-6454.45</v>
      </c>
      <c r="F257" s="121">
        <v>519.27</v>
      </c>
      <c r="G257" s="121">
        <v>2722.48</v>
      </c>
      <c r="H257" s="121">
        <v>519.27</v>
      </c>
      <c r="I257" s="198">
        <v>2722.48</v>
      </c>
      <c r="J257" s="181"/>
      <c r="K257" s="181"/>
      <c r="L257" s="181"/>
      <c r="M257" s="198">
        <v>-8657.66</v>
      </c>
      <c r="N257" s="181"/>
      <c r="O257" s="181"/>
      <c r="P257" s="181"/>
    </row>
    <row r="258" spans="1:16" ht="12" customHeight="1">
      <c r="A258" s="105" t="s">
        <v>622</v>
      </c>
      <c r="B258" s="184" t="s">
        <v>623</v>
      </c>
      <c r="C258" s="181"/>
      <c r="D258" s="121">
        <v>-6545.59</v>
      </c>
      <c r="E258" s="121">
        <v>-6545.59</v>
      </c>
      <c r="F258" s="121">
        <v>40791.589999999997</v>
      </c>
      <c r="G258" s="121">
        <v>39228.639999999999</v>
      </c>
      <c r="H258" s="121">
        <v>40791.589999999997</v>
      </c>
      <c r="I258" s="198">
        <v>39228.639999999999</v>
      </c>
      <c r="J258" s="181"/>
      <c r="K258" s="181"/>
      <c r="L258" s="181"/>
      <c r="M258" s="198">
        <v>-4982.6400000000003</v>
      </c>
      <c r="N258" s="181"/>
      <c r="O258" s="181"/>
      <c r="P258" s="181"/>
    </row>
    <row r="259" spans="1:16" ht="12" customHeight="1">
      <c r="A259" s="105" t="s">
        <v>624</v>
      </c>
      <c r="B259" s="184" t="s">
        <v>625</v>
      </c>
      <c r="C259" s="181"/>
      <c r="D259" s="121">
        <v>-14.11</v>
      </c>
      <c r="E259" s="121">
        <v>-14.11</v>
      </c>
      <c r="F259" s="121">
        <v>10425.75</v>
      </c>
      <c r="G259" s="121">
        <v>10607.76</v>
      </c>
      <c r="H259" s="121">
        <v>10425.75</v>
      </c>
      <c r="I259" s="198">
        <v>10607.76</v>
      </c>
      <c r="J259" s="181"/>
      <c r="K259" s="181"/>
      <c r="L259" s="181"/>
      <c r="M259" s="198">
        <v>-196.12</v>
      </c>
      <c r="N259" s="181"/>
      <c r="O259" s="181"/>
      <c r="P259" s="181"/>
    </row>
    <row r="260" spans="1:16" ht="12" customHeight="1">
      <c r="A260" s="105" t="s">
        <v>626</v>
      </c>
      <c r="B260" s="184" t="s">
        <v>627</v>
      </c>
      <c r="C260" s="181"/>
      <c r="D260" s="121">
        <v>0</v>
      </c>
      <c r="E260" s="121">
        <v>0</v>
      </c>
      <c r="F260" s="121">
        <v>0</v>
      </c>
      <c r="G260" s="121">
        <v>155639.25</v>
      </c>
      <c r="H260" s="121">
        <v>0</v>
      </c>
      <c r="I260" s="198">
        <v>155639.25</v>
      </c>
      <c r="J260" s="181"/>
      <c r="K260" s="181"/>
      <c r="L260" s="181"/>
      <c r="M260" s="198">
        <v>-155639.25</v>
      </c>
      <c r="N260" s="181"/>
      <c r="O260" s="181"/>
      <c r="P260" s="181"/>
    </row>
    <row r="261" spans="1:16" ht="12.2" customHeight="1">
      <c r="A261" s="106" t="s">
        <v>628</v>
      </c>
      <c r="B261" s="199" t="s">
        <v>198</v>
      </c>
      <c r="C261" s="192"/>
      <c r="D261" s="122">
        <v>-7374101.9800000004</v>
      </c>
      <c r="E261" s="122">
        <v>-7374101.9800000004</v>
      </c>
      <c r="F261" s="122">
        <v>219246786.59</v>
      </c>
      <c r="G261" s="122">
        <v>220983754.15000001</v>
      </c>
      <c r="H261" s="122">
        <v>219246786.59</v>
      </c>
      <c r="I261" s="200">
        <v>220983754.15000001</v>
      </c>
      <c r="J261" s="192"/>
      <c r="K261" s="192"/>
      <c r="L261" s="192"/>
      <c r="M261" s="200">
        <v>-9111069.5399999991</v>
      </c>
      <c r="N261" s="192"/>
      <c r="O261" s="192"/>
      <c r="P261" s="192"/>
    </row>
    <row r="262" spans="1:16" ht="12" customHeight="1">
      <c r="A262" s="105" t="s">
        <v>629</v>
      </c>
      <c r="B262" s="184" t="s">
        <v>630</v>
      </c>
      <c r="C262" s="181"/>
      <c r="D262" s="121">
        <v>0</v>
      </c>
      <c r="E262" s="121">
        <v>0</v>
      </c>
      <c r="F262" s="121">
        <v>30522148.579999998</v>
      </c>
      <c r="G262" s="121">
        <v>30522148.579999998</v>
      </c>
      <c r="H262" s="121">
        <v>30522148.579999998</v>
      </c>
      <c r="I262" s="198">
        <v>30522148.579999998</v>
      </c>
      <c r="J262" s="181"/>
      <c r="K262" s="181"/>
      <c r="L262" s="181"/>
      <c r="M262" s="198">
        <v>0</v>
      </c>
      <c r="N262" s="181"/>
      <c r="O262" s="181"/>
      <c r="P262" s="181"/>
    </row>
    <row r="263" spans="1:16" ht="12" customHeight="1">
      <c r="A263" s="105" t="s">
        <v>631</v>
      </c>
      <c r="B263" s="184" t="s">
        <v>632</v>
      </c>
      <c r="C263" s="181"/>
      <c r="D263" s="121">
        <v>0</v>
      </c>
      <c r="E263" s="121">
        <v>0</v>
      </c>
      <c r="F263" s="121">
        <v>46996.76</v>
      </c>
      <c r="G263" s="121">
        <v>46996.76</v>
      </c>
      <c r="H263" s="121">
        <v>46996.76</v>
      </c>
      <c r="I263" s="198">
        <v>46996.76</v>
      </c>
      <c r="J263" s="181"/>
      <c r="K263" s="181"/>
      <c r="L263" s="181"/>
      <c r="M263" s="198">
        <v>0</v>
      </c>
      <c r="N263" s="181"/>
      <c r="O263" s="181"/>
      <c r="P263" s="181"/>
    </row>
    <row r="264" spans="1:16" ht="12" customHeight="1">
      <c r="A264" s="105" t="s">
        <v>633</v>
      </c>
      <c r="B264" s="184" t="s">
        <v>634</v>
      </c>
      <c r="C264" s="181"/>
      <c r="D264" s="121">
        <v>0</v>
      </c>
      <c r="E264" s="121">
        <v>0</v>
      </c>
      <c r="F264" s="121">
        <v>82572.36</v>
      </c>
      <c r="G264" s="121">
        <v>82572.36</v>
      </c>
      <c r="H264" s="121">
        <v>82572.36</v>
      </c>
      <c r="I264" s="198">
        <v>82572.36</v>
      </c>
      <c r="J264" s="181"/>
      <c r="K264" s="181"/>
      <c r="L264" s="181"/>
      <c r="M264" s="198">
        <v>0</v>
      </c>
      <c r="N264" s="181"/>
      <c r="O264" s="181"/>
      <c r="P264" s="181"/>
    </row>
    <row r="265" spans="1:16" ht="12" customHeight="1">
      <c r="A265" s="105" t="s">
        <v>635</v>
      </c>
      <c r="B265" s="184" t="s">
        <v>636</v>
      </c>
      <c r="C265" s="181"/>
      <c r="D265" s="121">
        <v>0</v>
      </c>
      <c r="E265" s="121">
        <v>0</v>
      </c>
      <c r="F265" s="121">
        <v>18270.54</v>
      </c>
      <c r="G265" s="121">
        <v>18270.54</v>
      </c>
      <c r="H265" s="121">
        <v>18270.54</v>
      </c>
      <c r="I265" s="198">
        <v>18270.54</v>
      </c>
      <c r="J265" s="181"/>
      <c r="K265" s="181"/>
      <c r="L265" s="181"/>
      <c r="M265" s="198">
        <v>0</v>
      </c>
      <c r="N265" s="181"/>
      <c r="O265" s="181"/>
      <c r="P265" s="181"/>
    </row>
    <row r="266" spans="1:16" ht="12" customHeight="1">
      <c r="A266" s="105" t="s">
        <v>637</v>
      </c>
      <c r="B266" s="184" t="s">
        <v>638</v>
      </c>
      <c r="C266" s="181"/>
      <c r="D266" s="121">
        <v>500000</v>
      </c>
      <c r="E266" s="121">
        <v>500000</v>
      </c>
      <c r="F266" s="121">
        <v>17213462.449999999</v>
      </c>
      <c r="G266" s="121">
        <v>17713462.449999999</v>
      </c>
      <c r="H266" s="121">
        <v>17213462.449999999</v>
      </c>
      <c r="I266" s="198">
        <v>17713462.449999999</v>
      </c>
      <c r="J266" s="181"/>
      <c r="K266" s="181"/>
      <c r="L266" s="181"/>
      <c r="M266" s="198">
        <v>0</v>
      </c>
      <c r="N266" s="181"/>
      <c r="O266" s="181"/>
      <c r="P266" s="181"/>
    </row>
    <row r="267" spans="1:16" ht="12" customHeight="1">
      <c r="A267" s="105" t="s">
        <v>639</v>
      </c>
      <c r="B267" s="184" t="s">
        <v>640</v>
      </c>
      <c r="C267" s="181"/>
      <c r="D267" s="121">
        <v>0</v>
      </c>
      <c r="E267" s="121">
        <v>0</v>
      </c>
      <c r="F267" s="121">
        <v>201760.45</v>
      </c>
      <c r="G267" s="121">
        <v>201760.45</v>
      </c>
      <c r="H267" s="121">
        <v>201760.45</v>
      </c>
      <c r="I267" s="198">
        <v>201760.45</v>
      </c>
      <c r="J267" s="181"/>
      <c r="K267" s="181"/>
      <c r="L267" s="181"/>
      <c r="M267" s="198">
        <v>0</v>
      </c>
      <c r="N267" s="181"/>
      <c r="O267" s="181"/>
      <c r="P267" s="181"/>
    </row>
    <row r="268" spans="1:16" ht="12" customHeight="1">
      <c r="A268" s="105" t="s">
        <v>641</v>
      </c>
      <c r="B268" s="184" t="s">
        <v>642</v>
      </c>
      <c r="C268" s="181"/>
      <c r="D268" s="121">
        <v>0</v>
      </c>
      <c r="E268" s="121">
        <v>0</v>
      </c>
      <c r="F268" s="121">
        <v>68013.179999999993</v>
      </c>
      <c r="G268" s="121">
        <v>68013.179999999993</v>
      </c>
      <c r="H268" s="121">
        <v>68013.179999999993</v>
      </c>
      <c r="I268" s="198">
        <v>68013.179999999993</v>
      </c>
      <c r="J268" s="181"/>
      <c r="K268" s="181"/>
      <c r="L268" s="181"/>
      <c r="M268" s="198">
        <v>0</v>
      </c>
      <c r="N268" s="181"/>
      <c r="O268" s="181"/>
      <c r="P268" s="181"/>
    </row>
    <row r="269" spans="1:16" ht="12" customHeight="1">
      <c r="A269" s="105" t="s">
        <v>643</v>
      </c>
      <c r="B269" s="184" t="s">
        <v>644</v>
      </c>
      <c r="C269" s="181"/>
      <c r="D269" s="121">
        <v>0</v>
      </c>
      <c r="E269" s="121">
        <v>0</v>
      </c>
      <c r="F269" s="121">
        <v>647.51</v>
      </c>
      <c r="G269" s="121">
        <v>647.51</v>
      </c>
      <c r="H269" s="121">
        <v>647.51</v>
      </c>
      <c r="I269" s="198">
        <v>647.51</v>
      </c>
      <c r="J269" s="181"/>
      <c r="K269" s="181"/>
      <c r="L269" s="181"/>
      <c r="M269" s="198">
        <v>0</v>
      </c>
      <c r="N269" s="181"/>
      <c r="O269" s="181"/>
      <c r="P269" s="181"/>
    </row>
    <row r="270" spans="1:16" ht="12" customHeight="1">
      <c r="A270" s="105" t="s">
        <v>645</v>
      </c>
      <c r="B270" s="184" t="s">
        <v>646</v>
      </c>
      <c r="C270" s="181"/>
      <c r="D270" s="121">
        <v>0</v>
      </c>
      <c r="E270" s="121">
        <v>0</v>
      </c>
      <c r="F270" s="121">
        <v>56978.04</v>
      </c>
      <c r="G270" s="121">
        <v>56978.04</v>
      </c>
      <c r="H270" s="121">
        <v>56978.04</v>
      </c>
      <c r="I270" s="198">
        <v>56978.04</v>
      </c>
      <c r="J270" s="181"/>
      <c r="K270" s="181"/>
      <c r="L270" s="181"/>
      <c r="M270" s="198">
        <v>0</v>
      </c>
      <c r="N270" s="181"/>
      <c r="O270" s="181"/>
      <c r="P270" s="181"/>
    </row>
    <row r="271" spans="1:16" ht="12" customHeight="1">
      <c r="A271" s="105" t="s">
        <v>647</v>
      </c>
      <c r="B271" s="184" t="s">
        <v>648</v>
      </c>
      <c r="C271" s="181"/>
      <c r="D271" s="121">
        <v>0</v>
      </c>
      <c r="E271" s="121">
        <v>0</v>
      </c>
      <c r="F271" s="121">
        <v>276000</v>
      </c>
      <c r="G271" s="121">
        <v>276000</v>
      </c>
      <c r="H271" s="121">
        <v>276000</v>
      </c>
      <c r="I271" s="198">
        <v>276000</v>
      </c>
      <c r="J271" s="181"/>
      <c r="K271" s="181"/>
      <c r="L271" s="181"/>
      <c r="M271" s="198">
        <v>0</v>
      </c>
      <c r="N271" s="181"/>
      <c r="O271" s="181"/>
      <c r="P271" s="181"/>
    </row>
    <row r="272" spans="1:16" ht="12" customHeight="1">
      <c r="A272" s="105" t="s">
        <v>649</v>
      </c>
      <c r="B272" s="184" t="s">
        <v>650</v>
      </c>
      <c r="C272" s="181"/>
      <c r="D272" s="121">
        <v>0</v>
      </c>
      <c r="E272" s="121">
        <v>0</v>
      </c>
      <c r="F272" s="121">
        <v>3000</v>
      </c>
      <c r="G272" s="121">
        <v>3000</v>
      </c>
      <c r="H272" s="121">
        <v>3000</v>
      </c>
      <c r="I272" s="198">
        <v>3000</v>
      </c>
      <c r="J272" s="181"/>
      <c r="K272" s="181"/>
      <c r="L272" s="181"/>
      <c r="M272" s="198">
        <v>0</v>
      </c>
      <c r="N272" s="181"/>
      <c r="O272" s="181"/>
      <c r="P272" s="181"/>
    </row>
    <row r="273" spans="1:16" ht="12" customHeight="1">
      <c r="A273" s="105" t="s">
        <v>651</v>
      </c>
      <c r="B273" s="184" t="s">
        <v>652</v>
      </c>
      <c r="C273" s="181"/>
      <c r="D273" s="121">
        <v>0</v>
      </c>
      <c r="E273" s="121">
        <v>0</v>
      </c>
      <c r="F273" s="121">
        <v>172.1</v>
      </c>
      <c r="G273" s="121">
        <v>172.1</v>
      </c>
      <c r="H273" s="121">
        <v>172.1</v>
      </c>
      <c r="I273" s="198">
        <v>172.1</v>
      </c>
      <c r="J273" s="181"/>
      <c r="K273" s="181"/>
      <c r="L273" s="181"/>
      <c r="M273" s="198">
        <v>0</v>
      </c>
      <c r="N273" s="181"/>
      <c r="O273" s="181"/>
      <c r="P273" s="181"/>
    </row>
    <row r="274" spans="1:16" ht="12" customHeight="1">
      <c r="A274" s="105" t="s">
        <v>653</v>
      </c>
      <c r="B274" s="184" t="s">
        <v>654</v>
      </c>
      <c r="C274" s="181"/>
      <c r="D274" s="121">
        <v>0</v>
      </c>
      <c r="E274" s="121">
        <v>0</v>
      </c>
      <c r="F274" s="121">
        <v>218547.36</v>
      </c>
      <c r="G274" s="121">
        <v>218547.36</v>
      </c>
      <c r="H274" s="121">
        <v>218547.36</v>
      </c>
      <c r="I274" s="198">
        <v>218547.36</v>
      </c>
      <c r="J274" s="181"/>
      <c r="K274" s="181"/>
      <c r="L274" s="181"/>
      <c r="M274" s="198">
        <v>0</v>
      </c>
      <c r="N274" s="181"/>
      <c r="O274" s="181"/>
      <c r="P274" s="181"/>
    </row>
    <row r="275" spans="1:16" ht="12.2" customHeight="1">
      <c r="A275" s="106" t="s">
        <v>655</v>
      </c>
      <c r="B275" s="199" t="s">
        <v>198</v>
      </c>
      <c r="C275" s="192"/>
      <c r="D275" s="122">
        <v>500000</v>
      </c>
      <c r="E275" s="122">
        <v>500000</v>
      </c>
      <c r="F275" s="122">
        <v>48708569.329999998</v>
      </c>
      <c r="G275" s="122">
        <v>49208569.329999998</v>
      </c>
      <c r="H275" s="122">
        <v>48708569.329999998</v>
      </c>
      <c r="I275" s="200">
        <v>49208569.329999998</v>
      </c>
      <c r="J275" s="192"/>
      <c r="K275" s="192"/>
      <c r="L275" s="192"/>
      <c r="M275" s="200">
        <v>0</v>
      </c>
      <c r="N275" s="192"/>
      <c r="O275" s="192"/>
      <c r="P275" s="192"/>
    </row>
    <row r="276" spans="1:16" ht="12.75" customHeight="1" thickBot="1">
      <c r="A276" s="107" t="s">
        <v>656</v>
      </c>
      <c r="B276" s="196" t="s">
        <v>198</v>
      </c>
      <c r="C276" s="192"/>
      <c r="D276" s="120">
        <v>0</v>
      </c>
      <c r="E276" s="120">
        <v>0</v>
      </c>
      <c r="F276" s="120">
        <v>503388066.23000002</v>
      </c>
      <c r="G276" s="120">
        <v>503388066.23000002</v>
      </c>
      <c r="H276" s="120">
        <v>503388066.23000002</v>
      </c>
      <c r="I276" s="197">
        <v>503388066.23000002</v>
      </c>
      <c r="J276" s="192"/>
      <c r="K276" s="192"/>
      <c r="L276" s="192"/>
      <c r="M276" s="197">
        <v>0</v>
      </c>
      <c r="N276" s="192"/>
      <c r="O276" s="192"/>
      <c r="P276" s="192"/>
    </row>
    <row r="277" spans="1:16" ht="12.75" customHeight="1" thickTop="1">
      <c r="A277" s="108" t="s">
        <v>657</v>
      </c>
      <c r="B277" s="201" t="s">
        <v>198</v>
      </c>
      <c r="C277" s="202"/>
      <c r="D277" s="123">
        <v>0</v>
      </c>
      <c r="E277" s="123">
        <v>0</v>
      </c>
      <c r="F277" s="123">
        <v>503388066.23000002</v>
      </c>
      <c r="G277" s="123">
        <v>503388066.23000002</v>
      </c>
      <c r="H277" s="123">
        <v>503388066.23000002</v>
      </c>
      <c r="I277" s="203">
        <v>503388066.23000002</v>
      </c>
      <c r="J277" s="202"/>
      <c r="K277" s="202"/>
      <c r="L277" s="202"/>
      <c r="M277" s="203">
        <v>0</v>
      </c>
      <c r="N277" s="202"/>
      <c r="O277" s="202"/>
      <c r="P277" s="202"/>
    </row>
    <row r="278" spans="1:16">
      <c r="A278" s="124" t="s">
        <v>198</v>
      </c>
      <c r="B278" s="189" t="s">
        <v>198</v>
      </c>
      <c r="C278" s="181"/>
      <c r="D278" s="124" t="s">
        <v>198</v>
      </c>
      <c r="E278" s="124" t="s">
        <v>198</v>
      </c>
      <c r="F278" s="124" t="s">
        <v>198</v>
      </c>
      <c r="G278" s="124" t="s">
        <v>198</v>
      </c>
      <c r="H278" s="124" t="s">
        <v>198</v>
      </c>
      <c r="I278" s="204" t="s">
        <v>198</v>
      </c>
      <c r="J278" s="181"/>
      <c r="K278" s="181"/>
      <c r="L278" s="181"/>
      <c r="M278" s="204" t="s">
        <v>198</v>
      </c>
      <c r="N278" s="181"/>
      <c r="O278" s="181"/>
      <c r="P278" s="181"/>
    </row>
    <row r="279" spans="1:16" ht="12.2" customHeight="1">
      <c r="A279" s="124" t="s">
        <v>658</v>
      </c>
      <c r="B279" s="189" t="s">
        <v>198</v>
      </c>
      <c r="C279" s="181"/>
      <c r="D279" s="115">
        <v>0</v>
      </c>
      <c r="E279" s="115">
        <v>0</v>
      </c>
      <c r="F279" s="115">
        <v>609968287.88999999</v>
      </c>
      <c r="G279" s="115">
        <v>609968287.88999999</v>
      </c>
      <c r="H279" s="115">
        <v>609968287.88999999</v>
      </c>
      <c r="I279" s="190">
        <v>609968287.88999999</v>
      </c>
      <c r="J279" s="181"/>
      <c r="K279" s="181"/>
      <c r="L279" s="181"/>
      <c r="M279" s="190">
        <v>0</v>
      </c>
      <c r="N279" s="181"/>
      <c r="O279" s="181"/>
      <c r="P279" s="181"/>
    </row>
  </sheetData>
  <mergeCells count="827">
    <mergeCell ref="B277:C277"/>
    <mergeCell ref="I277:L277"/>
    <mergeCell ref="M277:P277"/>
    <mergeCell ref="B278:C278"/>
    <mergeCell ref="I278:L278"/>
    <mergeCell ref="M278:P278"/>
    <mergeCell ref="B275:C275"/>
    <mergeCell ref="I275:L275"/>
    <mergeCell ref="M275:P275"/>
    <mergeCell ref="B276:C276"/>
    <mergeCell ref="I276:L276"/>
    <mergeCell ref="M276:P276"/>
    <mergeCell ref="B273:C273"/>
    <mergeCell ref="I273:L273"/>
    <mergeCell ref="M273:P273"/>
    <mergeCell ref="B274:C274"/>
    <mergeCell ref="I274:L274"/>
    <mergeCell ref="M274:P274"/>
    <mergeCell ref="B271:C271"/>
    <mergeCell ref="I271:L271"/>
    <mergeCell ref="M271:P271"/>
    <mergeCell ref="B272:C272"/>
    <mergeCell ref="I272:L272"/>
    <mergeCell ref="M272:P272"/>
    <mergeCell ref="B269:C269"/>
    <mergeCell ref="I269:L269"/>
    <mergeCell ref="M269:P269"/>
    <mergeCell ref="B270:C270"/>
    <mergeCell ref="I270:L270"/>
    <mergeCell ref="M270:P270"/>
    <mergeCell ref="B267:C267"/>
    <mergeCell ref="I267:L267"/>
    <mergeCell ref="M267:P267"/>
    <mergeCell ref="B268:C268"/>
    <mergeCell ref="I268:L268"/>
    <mergeCell ref="M268:P268"/>
    <mergeCell ref="B265:C265"/>
    <mergeCell ref="I265:L265"/>
    <mergeCell ref="M265:P265"/>
    <mergeCell ref="B266:C266"/>
    <mergeCell ref="I266:L266"/>
    <mergeCell ref="M266:P266"/>
    <mergeCell ref="B263:C263"/>
    <mergeCell ref="I263:L263"/>
    <mergeCell ref="M263:P263"/>
    <mergeCell ref="B264:C264"/>
    <mergeCell ref="I264:L264"/>
    <mergeCell ref="M264:P264"/>
    <mergeCell ref="B261:C261"/>
    <mergeCell ref="I261:L261"/>
    <mergeCell ref="M261:P261"/>
    <mergeCell ref="B262:C262"/>
    <mergeCell ref="I262:L262"/>
    <mergeCell ref="M262:P262"/>
    <mergeCell ref="B259:C259"/>
    <mergeCell ref="I259:L259"/>
    <mergeCell ref="M259:P259"/>
    <mergeCell ref="B260:C260"/>
    <mergeCell ref="I260:L260"/>
    <mergeCell ref="M260:P260"/>
    <mergeCell ref="B257:C257"/>
    <mergeCell ref="I257:L257"/>
    <mergeCell ref="M257:P257"/>
    <mergeCell ref="B258:C258"/>
    <mergeCell ref="I258:L258"/>
    <mergeCell ref="M258:P258"/>
    <mergeCell ref="B255:C255"/>
    <mergeCell ref="I255:L255"/>
    <mergeCell ref="M255:P255"/>
    <mergeCell ref="B256:C256"/>
    <mergeCell ref="I256:L256"/>
    <mergeCell ref="M256:P256"/>
    <mergeCell ref="B253:C253"/>
    <mergeCell ref="I253:L253"/>
    <mergeCell ref="M253:P253"/>
    <mergeCell ref="B254:C254"/>
    <mergeCell ref="I254:L254"/>
    <mergeCell ref="M254:P254"/>
    <mergeCell ref="B251:C251"/>
    <mergeCell ref="I251:L251"/>
    <mergeCell ref="M251:P251"/>
    <mergeCell ref="B252:C252"/>
    <mergeCell ref="I252:L252"/>
    <mergeCell ref="M252:P252"/>
    <mergeCell ref="B249:C249"/>
    <mergeCell ref="I249:L249"/>
    <mergeCell ref="M249:P249"/>
    <mergeCell ref="B250:C250"/>
    <mergeCell ref="I250:L250"/>
    <mergeCell ref="M250:P250"/>
    <mergeCell ref="B247:C247"/>
    <mergeCell ref="I247:L247"/>
    <mergeCell ref="M247:P247"/>
    <mergeCell ref="B248:C248"/>
    <mergeCell ref="I248:L248"/>
    <mergeCell ref="M248:P248"/>
    <mergeCell ref="B245:C245"/>
    <mergeCell ref="I245:L245"/>
    <mergeCell ref="M245:P245"/>
    <mergeCell ref="B246:C246"/>
    <mergeCell ref="I246:L246"/>
    <mergeCell ref="M246:P246"/>
    <mergeCell ref="B243:C243"/>
    <mergeCell ref="I243:L243"/>
    <mergeCell ref="M243:P243"/>
    <mergeCell ref="B244:C244"/>
    <mergeCell ref="I244:L244"/>
    <mergeCell ref="M244:P244"/>
    <mergeCell ref="B241:C241"/>
    <mergeCell ref="I241:L241"/>
    <mergeCell ref="M241:P241"/>
    <mergeCell ref="B242:C242"/>
    <mergeCell ref="I242:L242"/>
    <mergeCell ref="M242:P242"/>
    <mergeCell ref="B239:C239"/>
    <mergeCell ref="I239:L239"/>
    <mergeCell ref="M239:P239"/>
    <mergeCell ref="B240:C240"/>
    <mergeCell ref="I240:L240"/>
    <mergeCell ref="M240:P240"/>
    <mergeCell ref="B237:C237"/>
    <mergeCell ref="I237:L237"/>
    <mergeCell ref="M237:P237"/>
    <mergeCell ref="B238:C238"/>
    <mergeCell ref="I238:L238"/>
    <mergeCell ref="M238:P238"/>
    <mergeCell ref="B235:C235"/>
    <mergeCell ref="I235:L235"/>
    <mergeCell ref="M235:P235"/>
    <mergeCell ref="B236:C236"/>
    <mergeCell ref="I236:L236"/>
    <mergeCell ref="M236:P236"/>
    <mergeCell ref="B233:C233"/>
    <mergeCell ref="I233:L233"/>
    <mergeCell ref="M233:P233"/>
    <mergeCell ref="B234:C234"/>
    <mergeCell ref="I234:L234"/>
    <mergeCell ref="M234:P234"/>
    <mergeCell ref="B231:C231"/>
    <mergeCell ref="I231:L231"/>
    <mergeCell ref="M231:P231"/>
    <mergeCell ref="B232:C232"/>
    <mergeCell ref="I232:L232"/>
    <mergeCell ref="M232:P232"/>
    <mergeCell ref="B229:C229"/>
    <mergeCell ref="I229:L229"/>
    <mergeCell ref="M229:P229"/>
    <mergeCell ref="B230:C230"/>
    <mergeCell ref="I230:L230"/>
    <mergeCell ref="M230:P230"/>
    <mergeCell ref="B227:C227"/>
    <mergeCell ref="I227:L227"/>
    <mergeCell ref="M227:P227"/>
    <mergeCell ref="B228:C228"/>
    <mergeCell ref="I228:L228"/>
    <mergeCell ref="M228:P228"/>
    <mergeCell ref="B225:C225"/>
    <mergeCell ref="I225:L225"/>
    <mergeCell ref="M225:P225"/>
    <mergeCell ref="B226:C226"/>
    <mergeCell ref="I226:L226"/>
    <mergeCell ref="M226:P226"/>
    <mergeCell ref="B223:C223"/>
    <mergeCell ref="I223:L223"/>
    <mergeCell ref="M223:P223"/>
    <mergeCell ref="B224:C224"/>
    <mergeCell ref="I224:L224"/>
    <mergeCell ref="M224:P224"/>
    <mergeCell ref="B221:C221"/>
    <mergeCell ref="I221:L221"/>
    <mergeCell ref="M221:P221"/>
    <mergeCell ref="B222:C222"/>
    <mergeCell ref="I222:L222"/>
    <mergeCell ref="M222:P222"/>
    <mergeCell ref="B219:C219"/>
    <mergeCell ref="I219:L219"/>
    <mergeCell ref="M219:P219"/>
    <mergeCell ref="B220:C220"/>
    <mergeCell ref="I220:L220"/>
    <mergeCell ref="M220:P220"/>
    <mergeCell ref="B217:C217"/>
    <mergeCell ref="I217:L217"/>
    <mergeCell ref="M217:P217"/>
    <mergeCell ref="B218:C218"/>
    <mergeCell ref="I218:L218"/>
    <mergeCell ref="M218:P218"/>
    <mergeCell ref="B215:C215"/>
    <mergeCell ref="I215:L215"/>
    <mergeCell ref="M215:P215"/>
    <mergeCell ref="B216:C216"/>
    <mergeCell ref="I216:L216"/>
    <mergeCell ref="M216:P216"/>
    <mergeCell ref="B213:C213"/>
    <mergeCell ref="I213:L213"/>
    <mergeCell ref="M213:P213"/>
    <mergeCell ref="B214:C214"/>
    <mergeCell ref="I214:L214"/>
    <mergeCell ref="M214:P214"/>
    <mergeCell ref="B211:C211"/>
    <mergeCell ref="I211:L211"/>
    <mergeCell ref="M211:P211"/>
    <mergeCell ref="B212:C212"/>
    <mergeCell ref="I212:L212"/>
    <mergeCell ref="M212:P212"/>
    <mergeCell ref="B209:C209"/>
    <mergeCell ref="I209:L209"/>
    <mergeCell ref="M209:P209"/>
    <mergeCell ref="B210:C210"/>
    <mergeCell ref="I210:L210"/>
    <mergeCell ref="M210:P210"/>
    <mergeCell ref="B207:C207"/>
    <mergeCell ref="I207:L207"/>
    <mergeCell ref="M207:P207"/>
    <mergeCell ref="B208:C208"/>
    <mergeCell ref="I208:L208"/>
    <mergeCell ref="M208:P208"/>
    <mergeCell ref="B205:C205"/>
    <mergeCell ref="I205:L205"/>
    <mergeCell ref="M205:P205"/>
    <mergeCell ref="B206:C206"/>
    <mergeCell ref="I206:L206"/>
    <mergeCell ref="M206:P206"/>
    <mergeCell ref="B203:C203"/>
    <mergeCell ref="I203:L203"/>
    <mergeCell ref="M203:P203"/>
    <mergeCell ref="B204:C204"/>
    <mergeCell ref="I204:L204"/>
    <mergeCell ref="M204:P204"/>
    <mergeCell ref="B201:C201"/>
    <mergeCell ref="I201:L201"/>
    <mergeCell ref="M201:P201"/>
    <mergeCell ref="B202:C202"/>
    <mergeCell ref="I202:L202"/>
    <mergeCell ref="M202:P202"/>
    <mergeCell ref="B199:C199"/>
    <mergeCell ref="I199:L199"/>
    <mergeCell ref="M199:P199"/>
    <mergeCell ref="B200:C200"/>
    <mergeCell ref="I200:L200"/>
    <mergeCell ref="M200:P200"/>
    <mergeCell ref="B197:C197"/>
    <mergeCell ref="I197:L197"/>
    <mergeCell ref="M197:P197"/>
    <mergeCell ref="B198:C198"/>
    <mergeCell ref="I198:L198"/>
    <mergeCell ref="M198:P198"/>
    <mergeCell ref="B195:C195"/>
    <mergeCell ref="I195:L195"/>
    <mergeCell ref="M195:P195"/>
    <mergeCell ref="B196:C196"/>
    <mergeCell ref="I196:L196"/>
    <mergeCell ref="M196:P196"/>
    <mergeCell ref="B193:C193"/>
    <mergeCell ref="I193:L193"/>
    <mergeCell ref="M193:P193"/>
    <mergeCell ref="B194:C194"/>
    <mergeCell ref="I194:L194"/>
    <mergeCell ref="M194:P194"/>
    <mergeCell ref="B191:C191"/>
    <mergeCell ref="I191:L191"/>
    <mergeCell ref="M191:P191"/>
    <mergeCell ref="B192:C192"/>
    <mergeCell ref="I192:L192"/>
    <mergeCell ref="M192:P192"/>
    <mergeCell ref="B189:C189"/>
    <mergeCell ref="I189:L189"/>
    <mergeCell ref="M189:P189"/>
    <mergeCell ref="B190:C190"/>
    <mergeCell ref="I190:L190"/>
    <mergeCell ref="M190:P190"/>
    <mergeCell ref="B187:C187"/>
    <mergeCell ref="I187:L187"/>
    <mergeCell ref="M187:P187"/>
    <mergeCell ref="B188:C188"/>
    <mergeCell ref="I188:L188"/>
    <mergeCell ref="M188:P188"/>
    <mergeCell ref="B185:C185"/>
    <mergeCell ref="I185:L185"/>
    <mergeCell ref="M185:P185"/>
    <mergeCell ref="B186:C186"/>
    <mergeCell ref="I186:L186"/>
    <mergeCell ref="M186:P186"/>
    <mergeCell ref="B183:C183"/>
    <mergeCell ref="I183:L183"/>
    <mergeCell ref="M183:P183"/>
    <mergeCell ref="B184:C184"/>
    <mergeCell ref="I184:L184"/>
    <mergeCell ref="M184:P184"/>
    <mergeCell ref="B181:C181"/>
    <mergeCell ref="I181:L181"/>
    <mergeCell ref="M181:P181"/>
    <mergeCell ref="B182:C182"/>
    <mergeCell ref="I182:L182"/>
    <mergeCell ref="M182:P182"/>
    <mergeCell ref="B179:C179"/>
    <mergeCell ref="I179:L179"/>
    <mergeCell ref="M179:P179"/>
    <mergeCell ref="B180:C180"/>
    <mergeCell ref="I180:L180"/>
    <mergeCell ref="M180:P180"/>
    <mergeCell ref="B177:C177"/>
    <mergeCell ref="I177:L177"/>
    <mergeCell ref="M177:P177"/>
    <mergeCell ref="B178:C178"/>
    <mergeCell ref="I178:L178"/>
    <mergeCell ref="M178:P178"/>
    <mergeCell ref="B175:C175"/>
    <mergeCell ref="I175:L175"/>
    <mergeCell ref="M175:P175"/>
    <mergeCell ref="B176:C176"/>
    <mergeCell ref="I176:L176"/>
    <mergeCell ref="M176:P176"/>
    <mergeCell ref="B173:C173"/>
    <mergeCell ref="I173:L173"/>
    <mergeCell ref="M173:P173"/>
    <mergeCell ref="B174:C174"/>
    <mergeCell ref="I174:L174"/>
    <mergeCell ref="M174:P174"/>
    <mergeCell ref="B171:C171"/>
    <mergeCell ref="I171:L171"/>
    <mergeCell ref="M171:P171"/>
    <mergeCell ref="B172:C172"/>
    <mergeCell ref="I172:L172"/>
    <mergeCell ref="M172:P172"/>
    <mergeCell ref="B169:C169"/>
    <mergeCell ref="I169:L169"/>
    <mergeCell ref="M169:P169"/>
    <mergeCell ref="B170:C170"/>
    <mergeCell ref="I170:L170"/>
    <mergeCell ref="M170:P170"/>
    <mergeCell ref="B167:C167"/>
    <mergeCell ref="I167:L167"/>
    <mergeCell ref="M167:P167"/>
    <mergeCell ref="B168:C168"/>
    <mergeCell ref="I168:L168"/>
    <mergeCell ref="M168:P168"/>
    <mergeCell ref="B165:C165"/>
    <mergeCell ref="I165:L165"/>
    <mergeCell ref="M165:P165"/>
    <mergeCell ref="B166:C166"/>
    <mergeCell ref="I166:L166"/>
    <mergeCell ref="M166:P166"/>
    <mergeCell ref="B163:C163"/>
    <mergeCell ref="I163:L163"/>
    <mergeCell ref="M163:P163"/>
    <mergeCell ref="B164:C164"/>
    <mergeCell ref="I164:L164"/>
    <mergeCell ref="M164:P164"/>
    <mergeCell ref="B161:C161"/>
    <mergeCell ref="I161:L161"/>
    <mergeCell ref="M161:P161"/>
    <mergeCell ref="B162:C162"/>
    <mergeCell ref="I162:L162"/>
    <mergeCell ref="M162:P162"/>
    <mergeCell ref="B159:C159"/>
    <mergeCell ref="I159:L159"/>
    <mergeCell ref="M159:P159"/>
    <mergeCell ref="B160:C160"/>
    <mergeCell ref="I160:L160"/>
    <mergeCell ref="M160:P160"/>
    <mergeCell ref="B157:C157"/>
    <mergeCell ref="I157:L157"/>
    <mergeCell ref="M157:P157"/>
    <mergeCell ref="B158:C158"/>
    <mergeCell ref="I158:L158"/>
    <mergeCell ref="M158:P158"/>
    <mergeCell ref="B155:C155"/>
    <mergeCell ref="I155:L155"/>
    <mergeCell ref="M155:P155"/>
    <mergeCell ref="B156:C156"/>
    <mergeCell ref="I156:L156"/>
    <mergeCell ref="M156:P156"/>
    <mergeCell ref="B153:C153"/>
    <mergeCell ref="I153:L153"/>
    <mergeCell ref="M153:P153"/>
    <mergeCell ref="B154:C154"/>
    <mergeCell ref="I154:L154"/>
    <mergeCell ref="M154:P154"/>
    <mergeCell ref="B151:C151"/>
    <mergeCell ref="I151:L151"/>
    <mergeCell ref="M151:P151"/>
    <mergeCell ref="B152:C152"/>
    <mergeCell ref="I152:L152"/>
    <mergeCell ref="M152:P152"/>
    <mergeCell ref="B149:C149"/>
    <mergeCell ref="I149:L149"/>
    <mergeCell ref="M149:P149"/>
    <mergeCell ref="B150:C150"/>
    <mergeCell ref="I150:L150"/>
    <mergeCell ref="M150:P150"/>
    <mergeCell ref="B147:C147"/>
    <mergeCell ref="I147:L147"/>
    <mergeCell ref="M147:P147"/>
    <mergeCell ref="B148:C148"/>
    <mergeCell ref="I148:L148"/>
    <mergeCell ref="M148:P148"/>
    <mergeCell ref="B145:C145"/>
    <mergeCell ref="I145:L145"/>
    <mergeCell ref="M145:P145"/>
    <mergeCell ref="B146:C146"/>
    <mergeCell ref="I146:L146"/>
    <mergeCell ref="M146:P146"/>
    <mergeCell ref="B143:C143"/>
    <mergeCell ref="I143:L143"/>
    <mergeCell ref="M143:P143"/>
    <mergeCell ref="B144:C144"/>
    <mergeCell ref="I144:L144"/>
    <mergeCell ref="M144:P144"/>
    <mergeCell ref="B141:C141"/>
    <mergeCell ref="I141:L141"/>
    <mergeCell ref="M141:P141"/>
    <mergeCell ref="B142:C142"/>
    <mergeCell ref="I142:L142"/>
    <mergeCell ref="M142:P142"/>
    <mergeCell ref="B139:C139"/>
    <mergeCell ref="I139:L139"/>
    <mergeCell ref="M139:P139"/>
    <mergeCell ref="B140:C140"/>
    <mergeCell ref="I140:L140"/>
    <mergeCell ref="M140:P140"/>
    <mergeCell ref="B137:C137"/>
    <mergeCell ref="I137:L137"/>
    <mergeCell ref="M137:P137"/>
    <mergeCell ref="B138:C138"/>
    <mergeCell ref="I138:L138"/>
    <mergeCell ref="M138:P138"/>
    <mergeCell ref="B135:C135"/>
    <mergeCell ref="I135:L135"/>
    <mergeCell ref="M135:P135"/>
    <mergeCell ref="B136:C136"/>
    <mergeCell ref="I136:L136"/>
    <mergeCell ref="M136:P136"/>
    <mergeCell ref="B133:C133"/>
    <mergeCell ref="I133:L133"/>
    <mergeCell ref="M133:P133"/>
    <mergeCell ref="B134:C134"/>
    <mergeCell ref="I134:L134"/>
    <mergeCell ref="M134:P134"/>
    <mergeCell ref="B131:C131"/>
    <mergeCell ref="I131:L131"/>
    <mergeCell ref="M131:P131"/>
    <mergeCell ref="B132:C132"/>
    <mergeCell ref="I132:L132"/>
    <mergeCell ref="M132:P132"/>
    <mergeCell ref="B129:C129"/>
    <mergeCell ref="I129:L129"/>
    <mergeCell ref="M129:P129"/>
    <mergeCell ref="B130:C130"/>
    <mergeCell ref="I130:L130"/>
    <mergeCell ref="M130:P130"/>
    <mergeCell ref="B127:C127"/>
    <mergeCell ref="I127:L127"/>
    <mergeCell ref="M127:P127"/>
    <mergeCell ref="B128:C128"/>
    <mergeCell ref="I128:L128"/>
    <mergeCell ref="M128:P128"/>
    <mergeCell ref="B125:C125"/>
    <mergeCell ref="I125:L125"/>
    <mergeCell ref="M125:P125"/>
    <mergeCell ref="B126:C126"/>
    <mergeCell ref="I126:L126"/>
    <mergeCell ref="M126:P126"/>
    <mergeCell ref="B123:C123"/>
    <mergeCell ref="I123:L123"/>
    <mergeCell ref="M123:P123"/>
    <mergeCell ref="B124:C124"/>
    <mergeCell ref="I124:L124"/>
    <mergeCell ref="M124:P124"/>
    <mergeCell ref="B121:C121"/>
    <mergeCell ref="I121:L121"/>
    <mergeCell ref="M121:P121"/>
    <mergeCell ref="B122:C122"/>
    <mergeCell ref="I122:L122"/>
    <mergeCell ref="M122:P122"/>
    <mergeCell ref="B119:C119"/>
    <mergeCell ref="I119:L119"/>
    <mergeCell ref="M119:P119"/>
    <mergeCell ref="B120:C120"/>
    <mergeCell ref="I120:L120"/>
    <mergeCell ref="M120:P120"/>
    <mergeCell ref="B117:C117"/>
    <mergeCell ref="I117:L117"/>
    <mergeCell ref="M117:P117"/>
    <mergeCell ref="B118:C118"/>
    <mergeCell ref="I118:L118"/>
    <mergeCell ref="M118:P118"/>
    <mergeCell ref="B115:C115"/>
    <mergeCell ref="I115:L115"/>
    <mergeCell ref="M115:P115"/>
    <mergeCell ref="B116:C116"/>
    <mergeCell ref="I116:L116"/>
    <mergeCell ref="M116:P116"/>
    <mergeCell ref="B113:C113"/>
    <mergeCell ref="I113:L113"/>
    <mergeCell ref="M113:P113"/>
    <mergeCell ref="B114:C114"/>
    <mergeCell ref="I114:L114"/>
    <mergeCell ref="M114:P114"/>
    <mergeCell ref="B111:C111"/>
    <mergeCell ref="I111:L111"/>
    <mergeCell ref="M111:P111"/>
    <mergeCell ref="B112:C112"/>
    <mergeCell ref="I112:L112"/>
    <mergeCell ref="M112:P112"/>
    <mergeCell ref="B109:C109"/>
    <mergeCell ref="I109:L109"/>
    <mergeCell ref="M109:P109"/>
    <mergeCell ref="B110:C110"/>
    <mergeCell ref="I110:L110"/>
    <mergeCell ref="M110:P110"/>
    <mergeCell ref="B107:C107"/>
    <mergeCell ref="I107:L107"/>
    <mergeCell ref="M107:P107"/>
    <mergeCell ref="B108:C108"/>
    <mergeCell ref="I108:L108"/>
    <mergeCell ref="M108:P108"/>
    <mergeCell ref="B105:C105"/>
    <mergeCell ref="I105:L105"/>
    <mergeCell ref="M105:P105"/>
    <mergeCell ref="B106:C106"/>
    <mergeCell ref="I106:L106"/>
    <mergeCell ref="M106:P106"/>
    <mergeCell ref="B103:C103"/>
    <mergeCell ref="I103:L103"/>
    <mergeCell ref="M103:P103"/>
    <mergeCell ref="B104:C104"/>
    <mergeCell ref="I104:L104"/>
    <mergeCell ref="M104:P104"/>
    <mergeCell ref="B101:C101"/>
    <mergeCell ref="I101:L101"/>
    <mergeCell ref="M101:P101"/>
    <mergeCell ref="B102:C102"/>
    <mergeCell ref="I102:L102"/>
    <mergeCell ref="M102:P102"/>
    <mergeCell ref="B99:C99"/>
    <mergeCell ref="I99:L99"/>
    <mergeCell ref="M99:P99"/>
    <mergeCell ref="B100:C100"/>
    <mergeCell ref="I100:L100"/>
    <mergeCell ref="M100:P100"/>
    <mergeCell ref="B97:C97"/>
    <mergeCell ref="I97:L97"/>
    <mergeCell ref="M97:P97"/>
    <mergeCell ref="B98:C98"/>
    <mergeCell ref="I98:L98"/>
    <mergeCell ref="M98:P98"/>
    <mergeCell ref="B95:C95"/>
    <mergeCell ref="I95:L95"/>
    <mergeCell ref="M95:P95"/>
    <mergeCell ref="B96:C96"/>
    <mergeCell ref="I96:L96"/>
    <mergeCell ref="M96:P96"/>
    <mergeCell ref="B93:C93"/>
    <mergeCell ref="I93:L93"/>
    <mergeCell ref="M93:P93"/>
    <mergeCell ref="B94:C94"/>
    <mergeCell ref="I94:L94"/>
    <mergeCell ref="M94:P94"/>
    <mergeCell ref="B91:C91"/>
    <mergeCell ref="I91:L91"/>
    <mergeCell ref="M91:P91"/>
    <mergeCell ref="B92:C92"/>
    <mergeCell ref="I92:L92"/>
    <mergeCell ref="M92:P92"/>
    <mergeCell ref="B89:C89"/>
    <mergeCell ref="I89:L89"/>
    <mergeCell ref="M89:P89"/>
    <mergeCell ref="B90:C90"/>
    <mergeCell ref="I90:L90"/>
    <mergeCell ref="M90:P90"/>
    <mergeCell ref="B87:C87"/>
    <mergeCell ref="I87:L87"/>
    <mergeCell ref="M87:P87"/>
    <mergeCell ref="B88:C88"/>
    <mergeCell ref="I88:L88"/>
    <mergeCell ref="M88:P88"/>
    <mergeCell ref="B85:C85"/>
    <mergeCell ref="I85:L85"/>
    <mergeCell ref="M85:P85"/>
    <mergeCell ref="B86:C86"/>
    <mergeCell ref="I86:L86"/>
    <mergeCell ref="M86:P86"/>
    <mergeCell ref="B83:C83"/>
    <mergeCell ref="I83:L83"/>
    <mergeCell ref="M83:P83"/>
    <mergeCell ref="B84:C84"/>
    <mergeCell ref="I84:L84"/>
    <mergeCell ref="M84:P84"/>
    <mergeCell ref="B81:C81"/>
    <mergeCell ref="I81:L81"/>
    <mergeCell ref="M81:P81"/>
    <mergeCell ref="B82:C82"/>
    <mergeCell ref="I82:L82"/>
    <mergeCell ref="M82:P82"/>
    <mergeCell ref="B79:C79"/>
    <mergeCell ref="I79:L79"/>
    <mergeCell ref="M79:P79"/>
    <mergeCell ref="B80:C80"/>
    <mergeCell ref="I80:L80"/>
    <mergeCell ref="M80:P80"/>
    <mergeCell ref="B77:C77"/>
    <mergeCell ref="I77:L77"/>
    <mergeCell ref="M77:P77"/>
    <mergeCell ref="B78:C78"/>
    <mergeCell ref="I78:L78"/>
    <mergeCell ref="M78:P78"/>
    <mergeCell ref="B75:C75"/>
    <mergeCell ref="I75:L75"/>
    <mergeCell ref="M75:P75"/>
    <mergeCell ref="B76:C76"/>
    <mergeCell ref="I76:L76"/>
    <mergeCell ref="M76:P76"/>
    <mergeCell ref="B73:C73"/>
    <mergeCell ref="I73:L73"/>
    <mergeCell ref="M73:P73"/>
    <mergeCell ref="B74:C74"/>
    <mergeCell ref="I74:L74"/>
    <mergeCell ref="M74:P74"/>
    <mergeCell ref="B71:C71"/>
    <mergeCell ref="I71:L71"/>
    <mergeCell ref="M71:P71"/>
    <mergeCell ref="B72:C72"/>
    <mergeCell ref="I72:L72"/>
    <mergeCell ref="M72:P72"/>
    <mergeCell ref="B69:C69"/>
    <mergeCell ref="I69:L69"/>
    <mergeCell ref="M69:P69"/>
    <mergeCell ref="B70:C70"/>
    <mergeCell ref="I70:L70"/>
    <mergeCell ref="M70:P70"/>
    <mergeCell ref="B67:C67"/>
    <mergeCell ref="I67:L67"/>
    <mergeCell ref="M67:P67"/>
    <mergeCell ref="B68:C68"/>
    <mergeCell ref="I68:L68"/>
    <mergeCell ref="M68:P68"/>
    <mergeCell ref="B65:C65"/>
    <mergeCell ref="I65:L65"/>
    <mergeCell ref="M65:P65"/>
    <mergeCell ref="B66:C66"/>
    <mergeCell ref="I66:L66"/>
    <mergeCell ref="M66:P66"/>
    <mergeCell ref="B63:C63"/>
    <mergeCell ref="I63:L63"/>
    <mergeCell ref="M63:P63"/>
    <mergeCell ref="B64:C64"/>
    <mergeCell ref="I64:L64"/>
    <mergeCell ref="M64:P64"/>
    <mergeCell ref="B61:C61"/>
    <mergeCell ref="I61:L61"/>
    <mergeCell ref="M61:P61"/>
    <mergeCell ref="B62:C62"/>
    <mergeCell ref="I62:L62"/>
    <mergeCell ref="M62:P62"/>
    <mergeCell ref="B59:C59"/>
    <mergeCell ref="I59:L59"/>
    <mergeCell ref="M59:P59"/>
    <mergeCell ref="B60:C60"/>
    <mergeCell ref="I60:L60"/>
    <mergeCell ref="M60:P60"/>
    <mergeCell ref="B57:C57"/>
    <mergeCell ref="I57:L57"/>
    <mergeCell ref="M57:P57"/>
    <mergeCell ref="B58:C58"/>
    <mergeCell ref="I58:L58"/>
    <mergeCell ref="M58:P58"/>
    <mergeCell ref="B55:C55"/>
    <mergeCell ref="I55:L55"/>
    <mergeCell ref="M55:P55"/>
    <mergeCell ref="B56:C56"/>
    <mergeCell ref="I56:L56"/>
    <mergeCell ref="M56:P56"/>
    <mergeCell ref="B53:C53"/>
    <mergeCell ref="I53:L53"/>
    <mergeCell ref="M53:P53"/>
    <mergeCell ref="B54:C54"/>
    <mergeCell ref="I54:L54"/>
    <mergeCell ref="M54:P54"/>
    <mergeCell ref="B51:C51"/>
    <mergeCell ref="I51:L51"/>
    <mergeCell ref="M51:P51"/>
    <mergeCell ref="B52:C52"/>
    <mergeCell ref="I52:L52"/>
    <mergeCell ref="M52:P52"/>
    <mergeCell ref="B49:C49"/>
    <mergeCell ref="I49:L49"/>
    <mergeCell ref="M49:P49"/>
    <mergeCell ref="B50:C50"/>
    <mergeCell ref="I50:L50"/>
    <mergeCell ref="M50:P50"/>
    <mergeCell ref="B47:C47"/>
    <mergeCell ref="I47:L47"/>
    <mergeCell ref="M47:P47"/>
    <mergeCell ref="B48:C48"/>
    <mergeCell ref="I48:L48"/>
    <mergeCell ref="M48:P48"/>
    <mergeCell ref="B45:C45"/>
    <mergeCell ref="I45:L45"/>
    <mergeCell ref="M45:P45"/>
    <mergeCell ref="B46:C46"/>
    <mergeCell ref="I46:L46"/>
    <mergeCell ref="M46:P46"/>
    <mergeCell ref="B43:C43"/>
    <mergeCell ref="I43:L43"/>
    <mergeCell ref="M43:P43"/>
    <mergeCell ref="B44:C44"/>
    <mergeCell ref="I44:L44"/>
    <mergeCell ref="M44:P44"/>
    <mergeCell ref="B41:C41"/>
    <mergeCell ref="I41:L41"/>
    <mergeCell ref="M41:P41"/>
    <mergeCell ref="B42:C42"/>
    <mergeCell ref="I42:L42"/>
    <mergeCell ref="M42:P42"/>
    <mergeCell ref="B39:C39"/>
    <mergeCell ref="I39:L39"/>
    <mergeCell ref="M39:P39"/>
    <mergeCell ref="B40:C40"/>
    <mergeCell ref="I40:L40"/>
    <mergeCell ref="M40:P40"/>
    <mergeCell ref="B37:C37"/>
    <mergeCell ref="I37:L37"/>
    <mergeCell ref="M37:P37"/>
    <mergeCell ref="B38:C38"/>
    <mergeCell ref="I38:L38"/>
    <mergeCell ref="M38:P38"/>
    <mergeCell ref="B35:C35"/>
    <mergeCell ref="I35:L35"/>
    <mergeCell ref="M35:P35"/>
    <mergeCell ref="B36:C36"/>
    <mergeCell ref="I36:L36"/>
    <mergeCell ref="M36:P36"/>
    <mergeCell ref="B33:C33"/>
    <mergeCell ref="I33:L33"/>
    <mergeCell ref="M33:P33"/>
    <mergeCell ref="B34:C34"/>
    <mergeCell ref="I34:L34"/>
    <mergeCell ref="M34:P34"/>
    <mergeCell ref="B31:C31"/>
    <mergeCell ref="I31:L31"/>
    <mergeCell ref="M31:P31"/>
    <mergeCell ref="B32:C32"/>
    <mergeCell ref="I32:L32"/>
    <mergeCell ref="M32:P32"/>
    <mergeCell ref="B29:C29"/>
    <mergeCell ref="I29:L29"/>
    <mergeCell ref="M29:P29"/>
    <mergeCell ref="B30:C30"/>
    <mergeCell ref="I30:L30"/>
    <mergeCell ref="M30:P30"/>
    <mergeCell ref="B27:C27"/>
    <mergeCell ref="I27:L27"/>
    <mergeCell ref="M27:P27"/>
    <mergeCell ref="B28:C28"/>
    <mergeCell ref="I28:L28"/>
    <mergeCell ref="M28:P28"/>
    <mergeCell ref="B25:C25"/>
    <mergeCell ref="I25:L25"/>
    <mergeCell ref="M25:P25"/>
    <mergeCell ref="B26:C26"/>
    <mergeCell ref="I26:L26"/>
    <mergeCell ref="M26:P26"/>
    <mergeCell ref="B23:C23"/>
    <mergeCell ref="I23:L23"/>
    <mergeCell ref="M23:P23"/>
    <mergeCell ref="B24:C24"/>
    <mergeCell ref="I24:L24"/>
    <mergeCell ref="M24:P24"/>
    <mergeCell ref="B21:C21"/>
    <mergeCell ref="I21:L21"/>
    <mergeCell ref="M21:P21"/>
    <mergeCell ref="B22:C22"/>
    <mergeCell ref="I22:L22"/>
    <mergeCell ref="M22:P22"/>
    <mergeCell ref="B19:C19"/>
    <mergeCell ref="I19:L19"/>
    <mergeCell ref="M19:P19"/>
    <mergeCell ref="B20:C20"/>
    <mergeCell ref="I20:L20"/>
    <mergeCell ref="M20:P20"/>
    <mergeCell ref="B17:C17"/>
    <mergeCell ref="I17:L17"/>
    <mergeCell ref="M17:P17"/>
    <mergeCell ref="B18:C18"/>
    <mergeCell ref="I18:L18"/>
    <mergeCell ref="M18:P18"/>
    <mergeCell ref="B15:C15"/>
    <mergeCell ref="I15:L15"/>
    <mergeCell ref="M15:P15"/>
    <mergeCell ref="B16:C16"/>
    <mergeCell ref="I16:L16"/>
    <mergeCell ref="M16:P16"/>
    <mergeCell ref="I13:L13"/>
    <mergeCell ref="M13:P13"/>
    <mergeCell ref="B14:C14"/>
    <mergeCell ref="I14:L14"/>
    <mergeCell ref="M14:P14"/>
    <mergeCell ref="B11:C11"/>
    <mergeCell ref="I11:L11"/>
    <mergeCell ref="M11:P11"/>
    <mergeCell ref="B12:C12"/>
    <mergeCell ref="I12:L12"/>
    <mergeCell ref="M12:P12"/>
    <mergeCell ref="A1:B1"/>
    <mergeCell ref="L1:O1"/>
    <mergeCell ref="A2:B2"/>
    <mergeCell ref="A4:I4"/>
    <mergeCell ref="K4:O4"/>
    <mergeCell ref="B6:C6"/>
    <mergeCell ref="I6:L6"/>
    <mergeCell ref="M6:P6"/>
    <mergeCell ref="B279:C279"/>
    <mergeCell ref="I279:L279"/>
    <mergeCell ref="M279:P279"/>
    <mergeCell ref="B9:C9"/>
    <mergeCell ref="I9:L9"/>
    <mergeCell ref="M9:P9"/>
    <mergeCell ref="B10:C10"/>
    <mergeCell ref="I10:L10"/>
    <mergeCell ref="M10:P10"/>
    <mergeCell ref="B7:C7"/>
    <mergeCell ref="I7:L7"/>
    <mergeCell ref="M7:P7"/>
    <mergeCell ref="B8:C8"/>
    <mergeCell ref="I8:L8"/>
    <mergeCell ref="M8:P8"/>
    <mergeCell ref="B13:C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0E08C-A39A-49D8-9476-4B0740C297D6}">
  <dimension ref="A1:S285"/>
  <sheetViews>
    <sheetView topLeftCell="A43" zoomScale="130" zoomScaleNormal="130" workbookViewId="0">
      <selection activeCell="M53" sqref="M53:P53"/>
    </sheetView>
  </sheetViews>
  <sheetFormatPr defaultRowHeight="15"/>
  <cols>
    <col min="1" max="1" width="15.42578125" style="143" customWidth="1"/>
    <col min="2" max="2" width="25" style="143" customWidth="1"/>
    <col min="3" max="3" width="7.5703125" style="143" customWidth="1"/>
    <col min="4" max="4" width="13.5703125" style="143" customWidth="1"/>
    <col min="5" max="6" width="13.42578125" style="143" customWidth="1"/>
    <col min="7" max="7" width="13.5703125" style="143" customWidth="1"/>
    <col min="8" max="8" width="13.42578125" style="143" customWidth="1"/>
    <col min="9" max="9" width="8.42578125" style="143" customWidth="1"/>
    <col min="10" max="10" width="1" style="143" customWidth="1"/>
    <col min="11" max="11" width="0.5703125" style="143" customWidth="1"/>
    <col min="12" max="12" width="3.5703125" style="143" customWidth="1"/>
    <col min="13" max="13" width="4.5703125" style="143" customWidth="1"/>
    <col min="14" max="14" width="6.42578125" style="143" customWidth="1"/>
    <col min="15" max="15" width="2.42578125" style="143" customWidth="1"/>
    <col min="16" max="17" width="0" style="143" hidden="1" customWidth="1"/>
    <col min="18" max="18" width="11.42578125" style="143" bestFit="1" customWidth="1"/>
    <col min="19" max="19" width="10.7109375" style="143" bestFit="1" customWidth="1"/>
    <col min="20" max="16384" width="9.140625" style="143"/>
  </cols>
  <sheetData>
    <row r="1" spans="1:16" ht="12" customHeight="1">
      <c r="A1" s="180" t="s">
        <v>193</v>
      </c>
      <c r="B1" s="205"/>
      <c r="L1" s="182">
        <v>44656.496186585602</v>
      </c>
      <c r="M1" s="205"/>
      <c r="N1" s="205"/>
      <c r="O1" s="205"/>
    </row>
    <row r="2" spans="1:16" ht="12" customHeight="1">
      <c r="A2" s="183" t="s">
        <v>194</v>
      </c>
      <c r="B2" s="205"/>
      <c r="N2" s="135" t="s">
        <v>195</v>
      </c>
      <c r="O2" s="135">
        <v>1</v>
      </c>
    </row>
    <row r="3" spans="1:16" ht="0" hidden="1" customHeight="1"/>
    <row r="4" spans="1:16" ht="12" customHeight="1">
      <c r="A4" s="184" t="s">
        <v>196</v>
      </c>
      <c r="B4" s="205"/>
      <c r="C4" s="205"/>
      <c r="D4" s="205"/>
      <c r="E4" s="205"/>
      <c r="F4" s="205"/>
      <c r="G4" s="205"/>
      <c r="H4" s="205"/>
      <c r="I4" s="205"/>
      <c r="K4" s="185" t="s">
        <v>197</v>
      </c>
      <c r="L4" s="205"/>
      <c r="M4" s="205"/>
      <c r="N4" s="205"/>
      <c r="O4" s="205"/>
    </row>
    <row r="5" spans="1:16" ht="9" customHeight="1"/>
    <row r="6" spans="1:16" ht="15.75" thickBot="1">
      <c r="A6" s="136" t="s">
        <v>198</v>
      </c>
      <c r="B6" s="186" t="s">
        <v>198</v>
      </c>
      <c r="C6" s="187"/>
      <c r="D6" s="137" t="s">
        <v>198</v>
      </c>
      <c r="E6" s="137" t="s">
        <v>198</v>
      </c>
      <c r="F6" s="137" t="s">
        <v>198</v>
      </c>
      <c r="G6" s="137" t="s">
        <v>198</v>
      </c>
      <c r="H6" s="137" t="s">
        <v>198</v>
      </c>
      <c r="I6" s="188" t="s">
        <v>198</v>
      </c>
      <c r="J6" s="187"/>
      <c r="K6" s="187"/>
      <c r="L6" s="187"/>
      <c r="M6" s="188" t="s">
        <v>198</v>
      </c>
      <c r="N6" s="187"/>
      <c r="O6" s="187"/>
      <c r="P6" s="187"/>
    </row>
    <row r="7" spans="1:16" ht="15.75" thickTop="1">
      <c r="A7" s="139" t="s">
        <v>198</v>
      </c>
      <c r="B7" s="191" t="s">
        <v>198</v>
      </c>
      <c r="C7" s="192"/>
      <c r="D7" s="140" t="s">
        <v>198</v>
      </c>
      <c r="E7" s="140" t="s">
        <v>198</v>
      </c>
      <c r="F7" s="140" t="s">
        <v>198</v>
      </c>
      <c r="G7" s="140" t="s">
        <v>198</v>
      </c>
      <c r="H7" s="140" t="s">
        <v>198</v>
      </c>
      <c r="I7" s="193" t="s">
        <v>198</v>
      </c>
      <c r="J7" s="192"/>
      <c r="K7" s="192"/>
      <c r="L7" s="192"/>
      <c r="M7" s="193" t="s">
        <v>198</v>
      </c>
      <c r="N7" s="192"/>
      <c r="O7" s="192"/>
      <c r="P7" s="192"/>
    </row>
    <row r="8" spans="1:16">
      <c r="A8" s="141" t="s">
        <v>199</v>
      </c>
      <c r="B8" s="194" t="s">
        <v>200</v>
      </c>
      <c r="C8" s="205"/>
      <c r="D8" s="142" t="s">
        <v>201</v>
      </c>
      <c r="E8" s="142" t="s">
        <v>202</v>
      </c>
      <c r="F8" s="142" t="s">
        <v>203</v>
      </c>
      <c r="G8" s="142" t="s">
        <v>204</v>
      </c>
      <c r="H8" s="142" t="s">
        <v>205</v>
      </c>
      <c r="I8" s="195" t="s">
        <v>206</v>
      </c>
      <c r="J8" s="205"/>
      <c r="K8" s="205"/>
      <c r="L8" s="205"/>
      <c r="M8" s="195" t="s">
        <v>207</v>
      </c>
      <c r="N8" s="205"/>
      <c r="O8" s="205"/>
      <c r="P8" s="205"/>
    </row>
    <row r="9" spans="1:16" ht="15.75" thickBot="1">
      <c r="A9" s="136" t="s">
        <v>198</v>
      </c>
      <c r="B9" s="186" t="s">
        <v>198</v>
      </c>
      <c r="C9" s="187"/>
      <c r="D9" s="137" t="s">
        <v>198</v>
      </c>
      <c r="E9" s="137" t="s">
        <v>198</v>
      </c>
      <c r="F9" s="137" t="s">
        <v>198</v>
      </c>
      <c r="G9" s="137" t="s">
        <v>198</v>
      </c>
      <c r="H9" s="137" t="s">
        <v>198</v>
      </c>
      <c r="I9" s="188" t="s">
        <v>198</v>
      </c>
      <c r="J9" s="187"/>
      <c r="K9" s="187"/>
      <c r="L9" s="187"/>
      <c r="M9" s="188" t="s">
        <v>198</v>
      </c>
      <c r="N9" s="187"/>
      <c r="O9" s="187"/>
      <c r="P9" s="187"/>
    </row>
    <row r="10" spans="1:16" ht="15.75" thickTop="1">
      <c r="A10" s="139" t="s">
        <v>198</v>
      </c>
      <c r="B10" s="191" t="s">
        <v>198</v>
      </c>
      <c r="C10" s="192"/>
      <c r="D10" s="140" t="s">
        <v>198</v>
      </c>
      <c r="E10" s="140" t="s">
        <v>198</v>
      </c>
      <c r="F10" s="140" t="s">
        <v>198</v>
      </c>
      <c r="G10" s="140" t="s">
        <v>198</v>
      </c>
      <c r="H10" s="140" t="s">
        <v>198</v>
      </c>
      <c r="I10" s="193" t="s">
        <v>198</v>
      </c>
      <c r="J10" s="192"/>
      <c r="K10" s="192"/>
      <c r="L10" s="192"/>
      <c r="M10" s="193" t="s">
        <v>198</v>
      </c>
      <c r="N10" s="192"/>
      <c r="O10" s="192"/>
      <c r="P10" s="192"/>
    </row>
    <row r="11" spans="1:16" ht="12" customHeight="1">
      <c r="A11" s="145" t="s">
        <v>208</v>
      </c>
      <c r="B11" s="209" t="s">
        <v>209</v>
      </c>
      <c r="C11" s="210"/>
      <c r="D11" s="146">
        <v>705.29</v>
      </c>
      <c r="E11" s="146">
        <v>705.29</v>
      </c>
      <c r="F11" s="146">
        <v>12569.83</v>
      </c>
      <c r="G11" s="146">
        <v>13270.79</v>
      </c>
      <c r="H11" s="146">
        <v>12569.83</v>
      </c>
      <c r="I11" s="211">
        <v>13270.79</v>
      </c>
      <c r="J11" s="210"/>
      <c r="K11" s="210"/>
      <c r="L11" s="210"/>
      <c r="M11" s="211">
        <v>4.33</v>
      </c>
      <c r="N11" s="210"/>
      <c r="O11" s="210"/>
      <c r="P11" s="210"/>
    </row>
    <row r="12" spans="1:16" ht="12.2" customHeight="1">
      <c r="A12" s="147" t="s">
        <v>210</v>
      </c>
      <c r="B12" s="212" t="s">
        <v>198</v>
      </c>
      <c r="C12" s="207"/>
      <c r="D12" s="148">
        <v>705.29</v>
      </c>
      <c r="E12" s="148">
        <v>705.29</v>
      </c>
      <c r="F12" s="148">
        <v>12569.83</v>
      </c>
      <c r="G12" s="148">
        <v>13270.79</v>
      </c>
      <c r="H12" s="148">
        <v>12569.83</v>
      </c>
      <c r="I12" s="213">
        <v>13270.79</v>
      </c>
      <c r="J12" s="207"/>
      <c r="K12" s="207"/>
      <c r="L12" s="207"/>
      <c r="M12" s="213">
        <v>4.33</v>
      </c>
      <c r="N12" s="207"/>
      <c r="O12" s="207"/>
      <c r="P12" s="207"/>
    </row>
    <row r="13" spans="1:16" ht="12.75" customHeight="1">
      <c r="A13" s="149" t="s">
        <v>211</v>
      </c>
      <c r="B13" s="206" t="s">
        <v>198</v>
      </c>
      <c r="C13" s="207"/>
      <c r="D13" s="150">
        <v>705.29</v>
      </c>
      <c r="E13" s="150">
        <v>705.29</v>
      </c>
      <c r="F13" s="150">
        <v>12569.83</v>
      </c>
      <c r="G13" s="150">
        <v>13270.79</v>
      </c>
      <c r="H13" s="150">
        <v>12569.83</v>
      </c>
      <c r="I13" s="208">
        <v>13270.79</v>
      </c>
      <c r="J13" s="207"/>
      <c r="K13" s="207"/>
      <c r="L13" s="207"/>
      <c r="M13" s="208">
        <v>4.33</v>
      </c>
      <c r="N13" s="207"/>
      <c r="O13" s="207"/>
      <c r="P13" s="207"/>
    </row>
    <row r="14" spans="1:16" ht="12" customHeight="1">
      <c r="A14" s="145" t="s">
        <v>212</v>
      </c>
      <c r="B14" s="209" t="s">
        <v>213</v>
      </c>
      <c r="C14" s="210"/>
      <c r="D14" s="146">
        <v>28036.02</v>
      </c>
      <c r="E14" s="146">
        <v>28036.02</v>
      </c>
      <c r="F14" s="146">
        <v>28670349.050000001</v>
      </c>
      <c r="G14" s="146">
        <v>28696150.829999998</v>
      </c>
      <c r="H14" s="146">
        <v>28670349.050000001</v>
      </c>
      <c r="I14" s="211">
        <v>28696150.829999998</v>
      </c>
      <c r="J14" s="210"/>
      <c r="K14" s="210"/>
      <c r="L14" s="210"/>
      <c r="M14" s="211">
        <v>2234.2399999999998</v>
      </c>
      <c r="N14" s="210"/>
      <c r="O14" s="210"/>
      <c r="P14" s="210"/>
    </row>
    <row r="15" spans="1:16" ht="12" customHeight="1">
      <c r="A15" s="145" t="s">
        <v>214</v>
      </c>
      <c r="B15" s="209" t="s">
        <v>215</v>
      </c>
      <c r="C15" s="210"/>
      <c r="D15" s="146">
        <v>437.88</v>
      </c>
      <c r="E15" s="146">
        <v>437.88</v>
      </c>
      <c r="F15" s="146">
        <v>1357244.17</v>
      </c>
      <c r="G15" s="146">
        <v>1356807.03</v>
      </c>
      <c r="H15" s="146">
        <v>1357244.17</v>
      </c>
      <c r="I15" s="211">
        <v>1356807.03</v>
      </c>
      <c r="J15" s="210"/>
      <c r="K15" s="210"/>
      <c r="L15" s="210"/>
      <c r="M15" s="211">
        <v>875.02</v>
      </c>
      <c r="N15" s="210"/>
      <c r="O15" s="210"/>
      <c r="P15" s="210"/>
    </row>
    <row r="16" spans="1:16" ht="12" customHeight="1">
      <c r="A16" s="145" t="s">
        <v>216</v>
      </c>
      <c r="B16" s="209" t="s">
        <v>217</v>
      </c>
      <c r="C16" s="210"/>
      <c r="D16" s="146">
        <v>218.26</v>
      </c>
      <c r="E16" s="146">
        <v>218.26</v>
      </c>
      <c r="F16" s="146">
        <v>14.61</v>
      </c>
      <c r="G16" s="146">
        <v>84</v>
      </c>
      <c r="H16" s="146">
        <v>14.61</v>
      </c>
      <c r="I16" s="211">
        <v>84</v>
      </c>
      <c r="J16" s="210"/>
      <c r="K16" s="210"/>
      <c r="L16" s="210"/>
      <c r="M16" s="211">
        <v>148.87</v>
      </c>
      <c r="N16" s="210"/>
      <c r="O16" s="210"/>
      <c r="P16" s="210"/>
    </row>
    <row r="17" spans="1:16" ht="12.2" customHeight="1">
      <c r="A17" s="147" t="s">
        <v>218</v>
      </c>
      <c r="B17" s="212" t="s">
        <v>198</v>
      </c>
      <c r="C17" s="207"/>
      <c r="D17" s="148">
        <v>28692.16</v>
      </c>
      <c r="E17" s="148">
        <v>28692.16</v>
      </c>
      <c r="F17" s="148">
        <v>30027607.829999998</v>
      </c>
      <c r="G17" s="148">
        <v>30053041.859999999</v>
      </c>
      <c r="H17" s="148">
        <v>30027607.829999998</v>
      </c>
      <c r="I17" s="213">
        <v>30053041.859999999</v>
      </c>
      <c r="J17" s="207"/>
      <c r="K17" s="207"/>
      <c r="L17" s="207"/>
      <c r="M17" s="213">
        <v>3258.13</v>
      </c>
      <c r="N17" s="207"/>
      <c r="O17" s="207"/>
      <c r="P17" s="207"/>
    </row>
    <row r="18" spans="1:16" ht="12" customHeight="1">
      <c r="A18" s="145" t="s">
        <v>219</v>
      </c>
      <c r="B18" s="209" t="s">
        <v>220</v>
      </c>
      <c r="C18" s="210"/>
      <c r="D18" s="146">
        <v>0</v>
      </c>
      <c r="E18" s="146">
        <v>0</v>
      </c>
      <c r="F18" s="146">
        <v>1371682.93</v>
      </c>
      <c r="G18" s="146">
        <v>1371682.93</v>
      </c>
      <c r="H18" s="146">
        <v>1371682.93</v>
      </c>
      <c r="I18" s="211">
        <v>1371682.93</v>
      </c>
      <c r="J18" s="210"/>
      <c r="K18" s="210"/>
      <c r="L18" s="210"/>
      <c r="M18" s="211">
        <v>0</v>
      </c>
      <c r="N18" s="210"/>
      <c r="O18" s="210"/>
      <c r="P18" s="210"/>
    </row>
    <row r="19" spans="1:16" ht="12.2" customHeight="1">
      <c r="A19" s="147" t="s">
        <v>221</v>
      </c>
      <c r="B19" s="212" t="s">
        <v>198</v>
      </c>
      <c r="C19" s="207"/>
      <c r="D19" s="148">
        <v>0</v>
      </c>
      <c r="E19" s="148">
        <v>0</v>
      </c>
      <c r="F19" s="148">
        <v>1371682.93</v>
      </c>
      <c r="G19" s="148">
        <v>1371682.93</v>
      </c>
      <c r="H19" s="148">
        <v>1371682.93</v>
      </c>
      <c r="I19" s="213">
        <v>1371682.93</v>
      </c>
      <c r="J19" s="207"/>
      <c r="K19" s="207"/>
      <c r="L19" s="207"/>
      <c r="M19" s="213">
        <v>0</v>
      </c>
      <c r="N19" s="207"/>
      <c r="O19" s="207"/>
      <c r="P19" s="207"/>
    </row>
    <row r="20" spans="1:16" ht="12.75" customHeight="1" thickBot="1">
      <c r="A20" s="149" t="s">
        <v>222</v>
      </c>
      <c r="B20" s="206" t="s">
        <v>198</v>
      </c>
      <c r="C20" s="207"/>
      <c r="D20" s="150">
        <v>28692.16</v>
      </c>
      <c r="E20" s="150">
        <v>28692.16</v>
      </c>
      <c r="F20" s="150">
        <v>31399290.760000002</v>
      </c>
      <c r="G20" s="150">
        <v>31424724.789999999</v>
      </c>
      <c r="H20" s="150">
        <v>31399290.760000002</v>
      </c>
      <c r="I20" s="208">
        <v>31424724.789999999</v>
      </c>
      <c r="J20" s="207"/>
      <c r="K20" s="207"/>
      <c r="L20" s="207"/>
      <c r="M20" s="208">
        <v>3258.13</v>
      </c>
      <c r="N20" s="207"/>
      <c r="O20" s="207"/>
      <c r="P20" s="207"/>
    </row>
    <row r="21" spans="1:16" ht="12.75" customHeight="1" thickTop="1">
      <c r="A21" s="151" t="s">
        <v>223</v>
      </c>
      <c r="B21" s="214" t="s">
        <v>198</v>
      </c>
      <c r="C21" s="215"/>
      <c r="D21" s="152">
        <v>29397.45</v>
      </c>
      <c r="E21" s="152">
        <v>29397.45</v>
      </c>
      <c r="F21" s="152">
        <v>31411860.59</v>
      </c>
      <c r="G21" s="152">
        <v>31437995.579999998</v>
      </c>
      <c r="H21" s="152">
        <v>31411860.59</v>
      </c>
      <c r="I21" s="216">
        <v>31437995.579999998</v>
      </c>
      <c r="J21" s="215"/>
      <c r="K21" s="215"/>
      <c r="L21" s="215"/>
      <c r="M21" s="216">
        <v>3262.46</v>
      </c>
      <c r="N21" s="215"/>
      <c r="O21" s="215"/>
      <c r="P21" s="215"/>
    </row>
    <row r="22" spans="1:16" ht="12" customHeight="1">
      <c r="A22" s="145" t="s">
        <v>224</v>
      </c>
      <c r="B22" s="209" t="s">
        <v>225</v>
      </c>
      <c r="C22" s="210"/>
      <c r="D22" s="146">
        <v>44632.639999999999</v>
      </c>
      <c r="E22" s="146">
        <v>44632.639999999999</v>
      </c>
      <c r="F22" s="146">
        <v>1461245.54</v>
      </c>
      <c r="G22" s="146">
        <v>802416.43</v>
      </c>
      <c r="H22" s="146">
        <v>1461245.54</v>
      </c>
      <c r="I22" s="211">
        <v>802416.43</v>
      </c>
      <c r="J22" s="210"/>
      <c r="K22" s="210"/>
      <c r="L22" s="210"/>
      <c r="M22" s="211">
        <v>703461.75</v>
      </c>
      <c r="N22" s="210"/>
      <c r="O22" s="210"/>
      <c r="P22" s="210"/>
    </row>
    <row r="23" spans="1:16" ht="12" customHeight="1">
      <c r="A23" s="145" t="s">
        <v>659</v>
      </c>
      <c r="B23" s="209" t="s">
        <v>226</v>
      </c>
      <c r="C23" s="210"/>
      <c r="D23" s="146">
        <v>1000</v>
      </c>
      <c r="E23" s="146">
        <v>1000</v>
      </c>
      <c r="F23" s="146">
        <v>2258325.25</v>
      </c>
      <c r="G23" s="146">
        <v>2255285.0699999998</v>
      </c>
      <c r="H23" s="146">
        <v>2258325.25</v>
      </c>
      <c r="I23" s="211">
        <v>2255285.0699999998</v>
      </c>
      <c r="J23" s="210"/>
      <c r="K23" s="210"/>
      <c r="L23" s="210"/>
      <c r="M23" s="211">
        <v>4040.18</v>
      </c>
      <c r="N23" s="210"/>
      <c r="O23" s="210"/>
      <c r="P23" s="210"/>
    </row>
    <row r="24" spans="1:16" ht="12" customHeight="1">
      <c r="A24" s="145" t="s">
        <v>227</v>
      </c>
      <c r="B24" s="209" t="s">
        <v>228</v>
      </c>
      <c r="C24" s="210"/>
      <c r="D24" s="146">
        <v>1462.75</v>
      </c>
      <c r="E24" s="146">
        <v>1462.75</v>
      </c>
      <c r="F24" s="146">
        <v>62827.55</v>
      </c>
      <c r="G24" s="146">
        <v>58315.61</v>
      </c>
      <c r="H24" s="146">
        <v>62827.55</v>
      </c>
      <c r="I24" s="211">
        <v>58315.61</v>
      </c>
      <c r="J24" s="210"/>
      <c r="K24" s="210"/>
      <c r="L24" s="210"/>
      <c r="M24" s="211">
        <v>5974.69</v>
      </c>
      <c r="N24" s="210"/>
      <c r="O24" s="210"/>
      <c r="P24" s="210"/>
    </row>
    <row r="25" spans="1:16" ht="12" customHeight="1">
      <c r="A25" s="145" t="s">
        <v>229</v>
      </c>
      <c r="B25" s="209" t="s">
        <v>230</v>
      </c>
      <c r="C25" s="210"/>
      <c r="D25" s="146">
        <v>7797894.2800000003</v>
      </c>
      <c r="E25" s="146">
        <v>7797894.2800000003</v>
      </c>
      <c r="F25" s="146">
        <v>8458886.8200000003</v>
      </c>
      <c r="G25" s="146">
        <v>10314651.029999999</v>
      </c>
      <c r="H25" s="146">
        <v>8458886.8200000003</v>
      </c>
      <c r="I25" s="211">
        <v>10314651.029999999</v>
      </c>
      <c r="J25" s="210"/>
      <c r="K25" s="210"/>
      <c r="L25" s="210"/>
      <c r="M25" s="211">
        <v>5942130.0700000003</v>
      </c>
      <c r="N25" s="210"/>
      <c r="O25" s="210"/>
      <c r="P25" s="210"/>
    </row>
    <row r="26" spans="1:16" ht="12" customHeight="1">
      <c r="A26" s="145" t="s">
        <v>231</v>
      </c>
      <c r="B26" s="209" t="s">
        <v>232</v>
      </c>
      <c r="C26" s="210"/>
      <c r="D26" s="146">
        <v>0</v>
      </c>
      <c r="E26" s="146">
        <v>0</v>
      </c>
      <c r="F26" s="146">
        <v>10843.23</v>
      </c>
      <c r="G26" s="146">
        <v>10747.23</v>
      </c>
      <c r="H26" s="146">
        <v>10843.23</v>
      </c>
      <c r="I26" s="211">
        <v>10747.23</v>
      </c>
      <c r="J26" s="210"/>
      <c r="K26" s="210"/>
      <c r="L26" s="210"/>
      <c r="M26" s="211">
        <v>96</v>
      </c>
      <c r="N26" s="210"/>
      <c r="O26" s="210"/>
      <c r="P26" s="210"/>
    </row>
    <row r="27" spans="1:16" ht="12" customHeight="1">
      <c r="A27" s="145" t="s">
        <v>233</v>
      </c>
      <c r="B27" s="209" t="s">
        <v>234</v>
      </c>
      <c r="C27" s="210"/>
      <c r="D27" s="146">
        <v>180025</v>
      </c>
      <c r="E27" s="146">
        <v>180025</v>
      </c>
      <c r="F27" s="146">
        <v>155639.25</v>
      </c>
      <c r="G27" s="146">
        <v>335664.25</v>
      </c>
      <c r="H27" s="146">
        <v>155639.25</v>
      </c>
      <c r="I27" s="211">
        <v>335664.25</v>
      </c>
      <c r="J27" s="210"/>
      <c r="K27" s="210"/>
      <c r="L27" s="210"/>
      <c r="M27" s="211">
        <v>0</v>
      </c>
      <c r="N27" s="210"/>
      <c r="O27" s="210"/>
      <c r="P27" s="210"/>
    </row>
    <row r="28" spans="1:16" ht="12.2" customHeight="1">
      <c r="A28" s="147" t="s">
        <v>235</v>
      </c>
      <c r="B28" s="212" t="s">
        <v>198</v>
      </c>
      <c r="C28" s="207"/>
      <c r="D28" s="148">
        <v>8025014.6699999999</v>
      </c>
      <c r="E28" s="148">
        <v>8025014.6699999999</v>
      </c>
      <c r="F28" s="148">
        <v>12407767.640000001</v>
      </c>
      <c r="G28" s="148">
        <v>13777079.619999999</v>
      </c>
      <c r="H28" s="148">
        <v>12407767.640000001</v>
      </c>
      <c r="I28" s="213">
        <v>13777079.619999999</v>
      </c>
      <c r="J28" s="207"/>
      <c r="K28" s="207"/>
      <c r="L28" s="207"/>
      <c r="M28" s="213">
        <v>6655702.6900000004</v>
      </c>
      <c r="N28" s="207"/>
      <c r="O28" s="207"/>
      <c r="P28" s="207"/>
    </row>
    <row r="29" spans="1:16" ht="12" customHeight="1">
      <c r="A29" s="105" t="s">
        <v>236</v>
      </c>
      <c r="B29" s="184" t="s">
        <v>237</v>
      </c>
      <c r="C29" s="205"/>
      <c r="D29" s="134">
        <v>-318666.48</v>
      </c>
      <c r="E29" s="134">
        <v>-318666.48</v>
      </c>
      <c r="F29" s="134">
        <v>1514139.26</v>
      </c>
      <c r="G29" s="134">
        <v>1884331.49</v>
      </c>
      <c r="H29" s="134">
        <v>1514139.26</v>
      </c>
      <c r="I29" s="198">
        <v>1884331.49</v>
      </c>
      <c r="J29" s="205"/>
      <c r="K29" s="205"/>
      <c r="L29" s="205"/>
      <c r="M29" s="198">
        <v>-688858.71</v>
      </c>
      <c r="N29" s="205"/>
      <c r="O29" s="205"/>
      <c r="P29" s="205"/>
    </row>
    <row r="30" spans="1:16" ht="12" customHeight="1">
      <c r="A30" s="105" t="s">
        <v>238</v>
      </c>
      <c r="B30" s="184" t="s">
        <v>239</v>
      </c>
      <c r="C30" s="205"/>
      <c r="D30" s="134">
        <v>-17332.84</v>
      </c>
      <c r="E30" s="134">
        <v>-17332.84</v>
      </c>
      <c r="F30" s="134">
        <v>72564.14</v>
      </c>
      <c r="G30" s="134">
        <v>57491.77</v>
      </c>
      <c r="H30" s="134">
        <v>72564.14</v>
      </c>
      <c r="I30" s="198">
        <v>57491.77</v>
      </c>
      <c r="J30" s="205"/>
      <c r="K30" s="205"/>
      <c r="L30" s="205"/>
      <c r="M30" s="198">
        <v>-2260.4699999999998</v>
      </c>
      <c r="N30" s="205"/>
      <c r="O30" s="205"/>
      <c r="P30" s="205"/>
    </row>
    <row r="31" spans="1:16" ht="12" customHeight="1">
      <c r="A31" s="145" t="s">
        <v>240</v>
      </c>
      <c r="B31" s="209" t="s">
        <v>241</v>
      </c>
      <c r="C31" s="210"/>
      <c r="D31" s="146">
        <v>-60000</v>
      </c>
      <c r="E31" s="146">
        <v>-60000</v>
      </c>
      <c r="F31" s="146">
        <v>120000</v>
      </c>
      <c r="G31" s="146">
        <v>60000</v>
      </c>
      <c r="H31" s="146">
        <v>120000</v>
      </c>
      <c r="I31" s="211">
        <v>60000</v>
      </c>
      <c r="J31" s="210"/>
      <c r="K31" s="210"/>
      <c r="L31" s="210"/>
      <c r="M31" s="211">
        <v>0</v>
      </c>
      <c r="N31" s="210"/>
      <c r="O31" s="210"/>
      <c r="P31" s="210"/>
    </row>
    <row r="32" spans="1:16" ht="12" customHeight="1">
      <c r="A32" s="145" t="s">
        <v>242</v>
      </c>
      <c r="B32" s="209" t="s">
        <v>243</v>
      </c>
      <c r="C32" s="210"/>
      <c r="D32" s="146">
        <v>-180000</v>
      </c>
      <c r="E32" s="146">
        <v>-180000</v>
      </c>
      <c r="F32" s="146">
        <v>68668.83</v>
      </c>
      <c r="G32" s="146">
        <v>287662.2</v>
      </c>
      <c r="H32" s="146">
        <v>68668.83</v>
      </c>
      <c r="I32" s="211">
        <v>287662.2</v>
      </c>
      <c r="J32" s="210"/>
      <c r="K32" s="210"/>
      <c r="L32" s="210"/>
      <c r="M32" s="211">
        <v>-398993.37</v>
      </c>
      <c r="N32" s="210"/>
      <c r="O32" s="210"/>
      <c r="P32" s="210"/>
    </row>
    <row r="33" spans="1:16" ht="12" customHeight="1">
      <c r="A33" s="105" t="s">
        <v>244</v>
      </c>
      <c r="B33" s="184" t="s">
        <v>245</v>
      </c>
      <c r="C33" s="205"/>
      <c r="D33" s="134">
        <v>-24803.5</v>
      </c>
      <c r="E33" s="134">
        <v>-24803.5</v>
      </c>
      <c r="F33" s="134">
        <v>1204235.81</v>
      </c>
      <c r="G33" s="134">
        <v>1190290.96</v>
      </c>
      <c r="H33" s="134">
        <v>1204235.81</v>
      </c>
      <c r="I33" s="198">
        <v>1190290.96</v>
      </c>
      <c r="J33" s="205"/>
      <c r="K33" s="205"/>
      <c r="L33" s="205"/>
      <c r="M33" s="198">
        <v>-10858.65</v>
      </c>
      <c r="N33" s="205"/>
      <c r="O33" s="205"/>
      <c r="P33" s="205"/>
    </row>
    <row r="34" spans="1:16" ht="12.2" customHeight="1">
      <c r="A34" s="106" t="s">
        <v>246</v>
      </c>
      <c r="B34" s="199" t="s">
        <v>198</v>
      </c>
      <c r="C34" s="192"/>
      <c r="D34" s="132">
        <v>-600802.81999999995</v>
      </c>
      <c r="E34" s="132">
        <v>-600802.81999999995</v>
      </c>
      <c r="F34" s="132">
        <v>2979608.04</v>
      </c>
      <c r="G34" s="132">
        <v>3479776.42</v>
      </c>
      <c r="H34" s="132">
        <v>2979608.04</v>
      </c>
      <c r="I34" s="200">
        <v>3479776.42</v>
      </c>
      <c r="J34" s="192"/>
      <c r="K34" s="192"/>
      <c r="L34" s="192"/>
      <c r="M34" s="200">
        <v>-1100971.2</v>
      </c>
      <c r="N34" s="192"/>
      <c r="O34" s="192"/>
      <c r="P34" s="192"/>
    </row>
    <row r="35" spans="1:16" ht="12" customHeight="1">
      <c r="A35" s="105" t="s">
        <v>247</v>
      </c>
      <c r="B35" s="184" t="s">
        <v>248</v>
      </c>
      <c r="C35" s="205"/>
      <c r="D35" s="134">
        <v>-43291.87</v>
      </c>
      <c r="E35" s="134">
        <v>-43291.87</v>
      </c>
      <c r="F35" s="134">
        <v>762705.71</v>
      </c>
      <c r="G35" s="134">
        <v>780734.4</v>
      </c>
      <c r="H35" s="134">
        <v>762705.71</v>
      </c>
      <c r="I35" s="198">
        <v>780734.4</v>
      </c>
      <c r="J35" s="205"/>
      <c r="K35" s="205"/>
      <c r="L35" s="205"/>
      <c r="M35" s="198">
        <v>-61320.56</v>
      </c>
      <c r="N35" s="205"/>
      <c r="O35" s="205"/>
      <c r="P35" s="205"/>
    </row>
    <row r="36" spans="1:16" ht="12" customHeight="1">
      <c r="A36" s="105" t="s">
        <v>249</v>
      </c>
      <c r="B36" s="184" t="s">
        <v>250</v>
      </c>
      <c r="C36" s="205"/>
      <c r="D36" s="134">
        <v>-546</v>
      </c>
      <c r="E36" s="134">
        <v>-546</v>
      </c>
      <c r="F36" s="134">
        <v>8320.25</v>
      </c>
      <c r="G36" s="134">
        <v>8357.25</v>
      </c>
      <c r="H36" s="134">
        <v>8320.25</v>
      </c>
      <c r="I36" s="198">
        <v>8357.25</v>
      </c>
      <c r="J36" s="205"/>
      <c r="K36" s="205"/>
      <c r="L36" s="205"/>
      <c r="M36" s="198">
        <v>-583</v>
      </c>
      <c r="N36" s="205"/>
      <c r="O36" s="205"/>
      <c r="P36" s="205"/>
    </row>
    <row r="37" spans="1:16" ht="12" customHeight="1">
      <c r="A37" s="105" t="s">
        <v>251</v>
      </c>
      <c r="B37" s="184" t="s">
        <v>252</v>
      </c>
      <c r="C37" s="205"/>
      <c r="D37" s="134">
        <v>1058.28</v>
      </c>
      <c r="E37" s="134">
        <v>1058.28</v>
      </c>
      <c r="F37" s="134">
        <v>3376.53</v>
      </c>
      <c r="G37" s="134">
        <v>4434.8100000000004</v>
      </c>
      <c r="H37" s="134">
        <v>3376.53</v>
      </c>
      <c r="I37" s="198">
        <v>4434.8100000000004</v>
      </c>
      <c r="J37" s="205"/>
      <c r="K37" s="205"/>
      <c r="L37" s="205"/>
      <c r="M37" s="198">
        <v>0</v>
      </c>
      <c r="N37" s="205"/>
      <c r="O37" s="205"/>
      <c r="P37" s="205"/>
    </row>
    <row r="38" spans="1:16" ht="12" customHeight="1">
      <c r="A38" s="105" t="s">
        <v>253</v>
      </c>
      <c r="B38" s="184" t="s">
        <v>254</v>
      </c>
      <c r="C38" s="205"/>
      <c r="D38" s="134">
        <v>-8666.64</v>
      </c>
      <c r="E38" s="134">
        <v>-8666.64</v>
      </c>
      <c r="F38" s="134">
        <v>21921.040000000001</v>
      </c>
      <c r="G38" s="134">
        <v>13254.4</v>
      </c>
      <c r="H38" s="134">
        <v>21921.040000000001</v>
      </c>
      <c r="I38" s="198">
        <v>13254.4</v>
      </c>
      <c r="J38" s="205"/>
      <c r="K38" s="205"/>
      <c r="L38" s="205"/>
      <c r="M38" s="198">
        <v>0</v>
      </c>
      <c r="N38" s="205"/>
      <c r="O38" s="205"/>
      <c r="P38" s="205"/>
    </row>
    <row r="39" spans="1:16" ht="12" customHeight="1">
      <c r="A39" s="145" t="s">
        <v>255</v>
      </c>
      <c r="B39" s="209" t="s">
        <v>256</v>
      </c>
      <c r="C39" s="210"/>
      <c r="D39" s="146">
        <v>-318984.53000000003</v>
      </c>
      <c r="E39" s="146">
        <v>-318984.53000000003</v>
      </c>
      <c r="F39" s="146">
        <v>1411548.04</v>
      </c>
      <c r="G39" s="146">
        <v>1366834.91</v>
      </c>
      <c r="H39" s="146">
        <v>1411548.04</v>
      </c>
      <c r="I39" s="211">
        <v>1366834.91</v>
      </c>
      <c r="J39" s="210"/>
      <c r="K39" s="210"/>
      <c r="L39" s="210"/>
      <c r="M39" s="211">
        <v>-274271.40000000002</v>
      </c>
      <c r="N39" s="210"/>
      <c r="O39" s="210"/>
      <c r="P39" s="210"/>
    </row>
    <row r="40" spans="1:16" ht="12.2" customHeight="1">
      <c r="A40" s="106" t="s">
        <v>257</v>
      </c>
      <c r="B40" s="199" t="s">
        <v>198</v>
      </c>
      <c r="C40" s="192"/>
      <c r="D40" s="132">
        <v>-370430.76</v>
      </c>
      <c r="E40" s="132">
        <v>-370430.76</v>
      </c>
      <c r="F40" s="132">
        <v>2207871.5699999998</v>
      </c>
      <c r="G40" s="132">
        <v>2173615.77</v>
      </c>
      <c r="H40" s="132">
        <v>2207871.5699999998</v>
      </c>
      <c r="I40" s="200">
        <v>2173615.77</v>
      </c>
      <c r="J40" s="192"/>
      <c r="K40" s="192"/>
      <c r="L40" s="192"/>
      <c r="M40" s="200">
        <v>-336174.96</v>
      </c>
      <c r="N40" s="192"/>
      <c r="O40" s="192"/>
      <c r="P40" s="192"/>
    </row>
    <row r="41" spans="1:16" ht="12" customHeight="1">
      <c r="A41" s="145" t="s">
        <v>258</v>
      </c>
      <c r="B41" s="209" t="s">
        <v>259</v>
      </c>
      <c r="C41" s="210"/>
      <c r="D41" s="146">
        <v>-82676.600000000006</v>
      </c>
      <c r="E41" s="146">
        <v>-82676.600000000006</v>
      </c>
      <c r="F41" s="146">
        <v>210563.54</v>
      </c>
      <c r="G41" s="146">
        <v>218728.27</v>
      </c>
      <c r="H41" s="146">
        <v>210563.54</v>
      </c>
      <c r="I41" s="211">
        <v>218728.27</v>
      </c>
      <c r="J41" s="210"/>
      <c r="K41" s="210"/>
      <c r="L41" s="210"/>
      <c r="M41" s="211">
        <v>-90841.33</v>
      </c>
      <c r="N41" s="210"/>
      <c r="O41" s="210"/>
      <c r="P41" s="210"/>
    </row>
    <row r="42" spans="1:16" ht="12" customHeight="1">
      <c r="A42" s="145" t="s">
        <v>260</v>
      </c>
      <c r="B42" s="209" t="s">
        <v>261</v>
      </c>
      <c r="C42" s="210"/>
      <c r="D42" s="146">
        <v>0</v>
      </c>
      <c r="E42" s="146">
        <v>0</v>
      </c>
      <c r="F42" s="146">
        <v>127351.44</v>
      </c>
      <c r="G42" s="146">
        <v>127351.44</v>
      </c>
      <c r="H42" s="146">
        <v>127351.44</v>
      </c>
      <c r="I42" s="211">
        <v>127351.44</v>
      </c>
      <c r="J42" s="210"/>
      <c r="K42" s="210"/>
      <c r="L42" s="210"/>
      <c r="M42" s="211">
        <v>0</v>
      </c>
      <c r="N42" s="210"/>
      <c r="O42" s="210"/>
      <c r="P42" s="210"/>
    </row>
    <row r="43" spans="1:16" ht="12" customHeight="1">
      <c r="A43" s="145" t="s">
        <v>262</v>
      </c>
      <c r="B43" s="209" t="s">
        <v>263</v>
      </c>
      <c r="C43" s="210"/>
      <c r="D43" s="146">
        <v>127708.42</v>
      </c>
      <c r="E43" s="146">
        <v>127708.42</v>
      </c>
      <c r="F43" s="146">
        <v>51531.44</v>
      </c>
      <c r="G43" s="146">
        <v>0</v>
      </c>
      <c r="H43" s="146">
        <v>51531.44</v>
      </c>
      <c r="I43" s="211">
        <v>0</v>
      </c>
      <c r="J43" s="210"/>
      <c r="K43" s="210"/>
      <c r="L43" s="210"/>
      <c r="M43" s="211">
        <v>179239.86</v>
      </c>
      <c r="N43" s="210"/>
      <c r="O43" s="210"/>
      <c r="P43" s="210"/>
    </row>
    <row r="44" spans="1:16" ht="12" customHeight="1">
      <c r="A44" s="145" t="s">
        <v>264</v>
      </c>
      <c r="B44" s="209" t="s">
        <v>265</v>
      </c>
      <c r="C44" s="210"/>
      <c r="D44" s="146">
        <v>-9733.4599999999991</v>
      </c>
      <c r="E44" s="146">
        <v>-9733.4599999999991</v>
      </c>
      <c r="F44" s="146">
        <v>178773.22</v>
      </c>
      <c r="G44" s="146">
        <v>181234.03</v>
      </c>
      <c r="H44" s="146">
        <v>178773.22</v>
      </c>
      <c r="I44" s="211">
        <v>181234.03</v>
      </c>
      <c r="J44" s="210"/>
      <c r="K44" s="210"/>
      <c r="L44" s="210"/>
      <c r="M44" s="211">
        <v>-12194.27</v>
      </c>
      <c r="N44" s="210"/>
      <c r="O44" s="210"/>
      <c r="P44" s="210"/>
    </row>
    <row r="45" spans="1:16" ht="12.2" customHeight="1">
      <c r="A45" s="147" t="s">
        <v>266</v>
      </c>
      <c r="B45" s="212" t="s">
        <v>198</v>
      </c>
      <c r="C45" s="207"/>
      <c r="D45" s="148">
        <v>35298.36</v>
      </c>
      <c r="E45" s="148">
        <v>35298.36</v>
      </c>
      <c r="F45" s="148">
        <v>568219.64</v>
      </c>
      <c r="G45" s="148">
        <v>527313.74</v>
      </c>
      <c r="H45" s="148">
        <v>568219.64</v>
      </c>
      <c r="I45" s="213">
        <v>527313.74</v>
      </c>
      <c r="J45" s="207"/>
      <c r="K45" s="207"/>
      <c r="L45" s="207"/>
      <c r="M45" s="213">
        <v>76204.259999999995</v>
      </c>
      <c r="N45" s="207"/>
      <c r="O45" s="207"/>
      <c r="P45" s="207"/>
    </row>
    <row r="46" spans="1:16" ht="12" customHeight="1">
      <c r="A46" s="145" t="s">
        <v>267</v>
      </c>
      <c r="B46" s="209" t="s">
        <v>268</v>
      </c>
      <c r="C46" s="210"/>
      <c r="D46" s="146">
        <v>1.02</v>
      </c>
      <c r="E46" s="146">
        <v>1.02</v>
      </c>
      <c r="F46" s="146">
        <v>1199.0999999999999</v>
      </c>
      <c r="G46" s="146">
        <v>1886.67</v>
      </c>
      <c r="H46" s="146">
        <v>1199.0999999999999</v>
      </c>
      <c r="I46" s="211">
        <v>1886.67</v>
      </c>
      <c r="J46" s="210"/>
      <c r="K46" s="210"/>
      <c r="L46" s="210"/>
      <c r="M46" s="211">
        <v>-686.55</v>
      </c>
      <c r="N46" s="210"/>
      <c r="O46" s="210"/>
      <c r="P46" s="210"/>
    </row>
    <row r="47" spans="1:16" ht="12" customHeight="1">
      <c r="A47" s="145" t="s">
        <v>269</v>
      </c>
      <c r="B47" s="209" t="s">
        <v>270</v>
      </c>
      <c r="C47" s="210"/>
      <c r="D47" s="146">
        <v>-0.87</v>
      </c>
      <c r="E47" s="146">
        <v>-0.87</v>
      </c>
      <c r="F47" s="146">
        <v>80.5</v>
      </c>
      <c r="G47" s="146">
        <v>139.66999999999999</v>
      </c>
      <c r="H47" s="146">
        <v>80.5</v>
      </c>
      <c r="I47" s="211">
        <v>139.66999999999999</v>
      </c>
      <c r="J47" s="210"/>
      <c r="K47" s="210"/>
      <c r="L47" s="210"/>
      <c r="M47" s="211">
        <v>-60.04</v>
      </c>
      <c r="N47" s="210"/>
      <c r="O47" s="210"/>
      <c r="P47" s="210"/>
    </row>
    <row r="48" spans="1:16" ht="12" customHeight="1">
      <c r="A48" s="145" t="s">
        <v>271</v>
      </c>
      <c r="B48" s="209" t="s">
        <v>272</v>
      </c>
      <c r="C48" s="210"/>
      <c r="D48" s="146">
        <v>800.24</v>
      </c>
      <c r="E48" s="146">
        <v>800.24</v>
      </c>
      <c r="F48" s="146">
        <v>29452.75</v>
      </c>
      <c r="G48" s="146">
        <v>45749.1</v>
      </c>
      <c r="H48" s="146">
        <v>29452.75</v>
      </c>
      <c r="I48" s="211">
        <v>45749.1</v>
      </c>
      <c r="J48" s="210"/>
      <c r="K48" s="210"/>
      <c r="L48" s="210"/>
      <c r="M48" s="211">
        <v>-15496.11</v>
      </c>
      <c r="N48" s="210"/>
      <c r="O48" s="210"/>
      <c r="P48" s="210"/>
    </row>
    <row r="49" spans="1:16" ht="12" customHeight="1">
      <c r="A49" s="145" t="s">
        <v>273</v>
      </c>
      <c r="B49" s="209" t="s">
        <v>274</v>
      </c>
      <c r="C49" s="210"/>
      <c r="D49" s="146">
        <v>-68.150000000000006</v>
      </c>
      <c r="E49" s="146">
        <v>-68.150000000000006</v>
      </c>
      <c r="F49" s="146">
        <v>10196.83</v>
      </c>
      <c r="G49" s="146">
        <v>6314.39</v>
      </c>
      <c r="H49" s="146">
        <v>10196.83</v>
      </c>
      <c r="I49" s="211">
        <v>6314.39</v>
      </c>
      <c r="J49" s="210"/>
      <c r="K49" s="210"/>
      <c r="L49" s="210"/>
      <c r="M49" s="211">
        <v>3814.29</v>
      </c>
      <c r="N49" s="210"/>
      <c r="O49" s="210"/>
      <c r="P49" s="210"/>
    </row>
    <row r="50" spans="1:16" ht="12" customHeight="1">
      <c r="A50" s="145" t="s">
        <v>275</v>
      </c>
      <c r="B50" s="209" t="s">
        <v>276</v>
      </c>
      <c r="C50" s="210"/>
      <c r="D50" s="146">
        <v>-21796.49</v>
      </c>
      <c r="E50" s="146">
        <v>-21796.49</v>
      </c>
      <c r="F50" s="146">
        <v>239009.46</v>
      </c>
      <c r="G50" s="146">
        <v>217212.97</v>
      </c>
      <c r="H50" s="146">
        <v>239009.46</v>
      </c>
      <c r="I50" s="211">
        <v>217212.97</v>
      </c>
      <c r="J50" s="210"/>
      <c r="K50" s="210"/>
      <c r="L50" s="210"/>
      <c r="M50" s="211">
        <v>0</v>
      </c>
      <c r="N50" s="210"/>
      <c r="O50" s="210"/>
      <c r="P50" s="210"/>
    </row>
    <row r="51" spans="1:16" ht="12" customHeight="1">
      <c r="A51" s="145" t="s">
        <v>277</v>
      </c>
      <c r="B51" s="209" t="s">
        <v>278</v>
      </c>
      <c r="C51" s="210"/>
      <c r="D51" s="146">
        <v>31.51</v>
      </c>
      <c r="E51" s="146">
        <v>31.51</v>
      </c>
      <c r="F51" s="146">
        <v>136164.29</v>
      </c>
      <c r="G51" s="146">
        <v>166477.32999999999</v>
      </c>
      <c r="H51" s="146">
        <v>136164.29</v>
      </c>
      <c r="I51" s="211">
        <v>166477.32999999999</v>
      </c>
      <c r="J51" s="210"/>
      <c r="K51" s="210"/>
      <c r="L51" s="210"/>
      <c r="M51" s="211">
        <v>-30281.53</v>
      </c>
      <c r="N51" s="210"/>
      <c r="O51" s="210"/>
      <c r="P51" s="210"/>
    </row>
    <row r="52" spans="1:16" ht="12.2" customHeight="1">
      <c r="A52" s="147" t="s">
        <v>279</v>
      </c>
      <c r="B52" s="212" t="s">
        <v>198</v>
      </c>
      <c r="C52" s="207"/>
      <c r="D52" s="148">
        <v>-21032.74</v>
      </c>
      <c r="E52" s="148">
        <v>-21032.74</v>
      </c>
      <c r="F52" s="148">
        <v>416102.93</v>
      </c>
      <c r="G52" s="148">
        <v>437780.13</v>
      </c>
      <c r="H52" s="148">
        <v>416102.93</v>
      </c>
      <c r="I52" s="213">
        <v>437780.13</v>
      </c>
      <c r="J52" s="207"/>
      <c r="K52" s="207"/>
      <c r="L52" s="207"/>
      <c r="M52" s="213">
        <v>-42709.94</v>
      </c>
      <c r="N52" s="207"/>
      <c r="O52" s="207"/>
      <c r="P52" s="207"/>
    </row>
    <row r="53" spans="1:16" ht="12" customHeight="1">
      <c r="A53" s="145" t="s">
        <v>280</v>
      </c>
      <c r="B53" s="209" t="s">
        <v>281</v>
      </c>
      <c r="C53" s="210"/>
      <c r="D53" s="146">
        <v>-14075.09</v>
      </c>
      <c r="E53" s="146">
        <v>-14075.09</v>
      </c>
      <c r="F53" s="146">
        <v>9996.2199999999993</v>
      </c>
      <c r="G53" s="146">
        <v>5652.99</v>
      </c>
      <c r="H53" s="146">
        <v>9996.2199999999993</v>
      </c>
      <c r="I53" s="211">
        <v>5652.99</v>
      </c>
      <c r="J53" s="210"/>
      <c r="K53" s="210"/>
      <c r="L53" s="210"/>
      <c r="M53" s="211">
        <v>-9731.86</v>
      </c>
      <c r="N53" s="210"/>
      <c r="O53" s="210"/>
      <c r="P53" s="210"/>
    </row>
    <row r="54" spans="1:16" ht="12.2" customHeight="1">
      <c r="A54" s="147" t="s">
        <v>282</v>
      </c>
      <c r="B54" s="212" t="s">
        <v>198</v>
      </c>
      <c r="C54" s="207"/>
      <c r="D54" s="148">
        <v>-14075.09</v>
      </c>
      <c r="E54" s="148">
        <v>-14075.09</v>
      </c>
      <c r="F54" s="148">
        <v>9996.2199999999993</v>
      </c>
      <c r="G54" s="148">
        <v>5652.99</v>
      </c>
      <c r="H54" s="148">
        <v>9996.2199999999993</v>
      </c>
      <c r="I54" s="213">
        <v>5652.99</v>
      </c>
      <c r="J54" s="207"/>
      <c r="K54" s="207"/>
      <c r="L54" s="207"/>
      <c r="M54" s="213">
        <v>-9731.86</v>
      </c>
      <c r="N54" s="207"/>
      <c r="O54" s="207"/>
      <c r="P54" s="207"/>
    </row>
    <row r="55" spans="1:16" ht="12" customHeight="1">
      <c r="A55" s="105" t="s">
        <v>283</v>
      </c>
      <c r="B55" s="184" t="s">
        <v>284</v>
      </c>
      <c r="C55" s="205"/>
      <c r="D55" s="134">
        <v>-19234.330000000002</v>
      </c>
      <c r="E55" s="134">
        <v>-19234.330000000002</v>
      </c>
      <c r="F55" s="134">
        <v>271810.88</v>
      </c>
      <c r="G55" s="134">
        <v>276178.76</v>
      </c>
      <c r="H55" s="134">
        <v>271810.88</v>
      </c>
      <c r="I55" s="198">
        <v>276178.76</v>
      </c>
      <c r="J55" s="205"/>
      <c r="K55" s="205"/>
      <c r="L55" s="205"/>
      <c r="M55" s="198">
        <v>-23602.21</v>
      </c>
      <c r="N55" s="205"/>
      <c r="O55" s="205"/>
      <c r="P55" s="205"/>
    </row>
    <row r="56" spans="1:16" ht="12" customHeight="1">
      <c r="A56" s="105" t="s">
        <v>285</v>
      </c>
      <c r="B56" s="184" t="s">
        <v>286</v>
      </c>
      <c r="C56" s="205"/>
      <c r="D56" s="134">
        <v>-8278.27</v>
      </c>
      <c r="E56" s="134">
        <v>-8278.27</v>
      </c>
      <c r="F56" s="134">
        <v>141755.56</v>
      </c>
      <c r="G56" s="134">
        <v>144285.01</v>
      </c>
      <c r="H56" s="134">
        <v>141755.56</v>
      </c>
      <c r="I56" s="198">
        <v>144285.01</v>
      </c>
      <c r="J56" s="205"/>
      <c r="K56" s="205"/>
      <c r="L56" s="205"/>
      <c r="M56" s="198">
        <v>-10807.72</v>
      </c>
      <c r="N56" s="205"/>
      <c r="O56" s="205"/>
      <c r="P56" s="205"/>
    </row>
    <row r="57" spans="1:16" ht="12.2" customHeight="1">
      <c r="A57" s="106" t="s">
        <v>287</v>
      </c>
      <c r="B57" s="199" t="s">
        <v>198</v>
      </c>
      <c r="C57" s="192"/>
      <c r="D57" s="132">
        <v>-27512.6</v>
      </c>
      <c r="E57" s="132">
        <v>-27512.6</v>
      </c>
      <c r="F57" s="132">
        <v>413566.44</v>
      </c>
      <c r="G57" s="132">
        <v>420463.77</v>
      </c>
      <c r="H57" s="132">
        <v>413566.44</v>
      </c>
      <c r="I57" s="200">
        <v>420463.77</v>
      </c>
      <c r="J57" s="192"/>
      <c r="K57" s="192"/>
      <c r="L57" s="192"/>
      <c r="M57" s="200">
        <v>-34409.93</v>
      </c>
      <c r="N57" s="192"/>
      <c r="O57" s="192"/>
      <c r="P57" s="192"/>
    </row>
    <row r="58" spans="1:16" ht="12.75" customHeight="1">
      <c r="A58" s="107" t="s">
        <v>288</v>
      </c>
      <c r="B58" s="196" t="s">
        <v>198</v>
      </c>
      <c r="C58" s="192"/>
      <c r="D58" s="133">
        <v>7026459.0199999996</v>
      </c>
      <c r="E58" s="133">
        <v>7026459.0199999996</v>
      </c>
      <c r="F58" s="133">
        <v>19003132.48</v>
      </c>
      <c r="G58" s="133">
        <v>20821682.440000001</v>
      </c>
      <c r="H58" s="133">
        <v>19003132.48</v>
      </c>
      <c r="I58" s="197">
        <v>20821682.440000001</v>
      </c>
      <c r="J58" s="192"/>
      <c r="K58" s="192"/>
      <c r="L58" s="192"/>
      <c r="M58" s="197">
        <v>5207909.0599999996</v>
      </c>
      <c r="N58" s="192"/>
      <c r="O58" s="192"/>
      <c r="P58" s="192"/>
    </row>
    <row r="59" spans="1:16" ht="12" customHeight="1">
      <c r="A59" s="145" t="s">
        <v>289</v>
      </c>
      <c r="B59" s="209" t="s">
        <v>290</v>
      </c>
      <c r="C59" s="210"/>
      <c r="D59" s="146">
        <v>0</v>
      </c>
      <c r="E59" s="146">
        <v>0</v>
      </c>
      <c r="F59" s="146">
        <v>57845.97</v>
      </c>
      <c r="G59" s="146">
        <v>45695.25</v>
      </c>
      <c r="H59" s="146">
        <v>57845.97</v>
      </c>
      <c r="I59" s="211">
        <v>45695.25</v>
      </c>
      <c r="J59" s="210"/>
      <c r="K59" s="210"/>
      <c r="L59" s="210"/>
      <c r="M59" s="211">
        <v>12150.72</v>
      </c>
      <c r="N59" s="210"/>
      <c r="O59" s="210"/>
      <c r="P59" s="210"/>
    </row>
    <row r="60" spans="1:16" ht="12" customHeight="1">
      <c r="A60" s="145" t="s">
        <v>291</v>
      </c>
      <c r="B60" s="209" t="s">
        <v>292</v>
      </c>
      <c r="C60" s="210"/>
      <c r="D60" s="146">
        <v>14823.14</v>
      </c>
      <c r="E60" s="146">
        <v>14823.14</v>
      </c>
      <c r="F60" s="146">
        <v>17033.78</v>
      </c>
      <c r="G60" s="146">
        <v>4696.9799999999996</v>
      </c>
      <c r="H60" s="146">
        <v>17033.78</v>
      </c>
      <c r="I60" s="211">
        <v>4696.9799999999996</v>
      </c>
      <c r="J60" s="210"/>
      <c r="K60" s="210"/>
      <c r="L60" s="210"/>
      <c r="M60" s="211">
        <v>27159.94</v>
      </c>
      <c r="N60" s="210"/>
      <c r="O60" s="210"/>
      <c r="P60" s="210"/>
    </row>
    <row r="61" spans="1:16" ht="12" customHeight="1">
      <c r="A61" s="145" t="s">
        <v>293</v>
      </c>
      <c r="B61" s="209" t="s">
        <v>294</v>
      </c>
      <c r="C61" s="210"/>
      <c r="D61" s="146">
        <v>11210.77</v>
      </c>
      <c r="E61" s="146">
        <v>11210.77</v>
      </c>
      <c r="F61" s="146">
        <v>11210.77</v>
      </c>
      <c r="G61" s="146">
        <v>25310.85</v>
      </c>
      <c r="H61" s="146">
        <v>11210.77</v>
      </c>
      <c r="I61" s="211">
        <v>25310.85</v>
      </c>
      <c r="J61" s="210"/>
      <c r="K61" s="210"/>
      <c r="L61" s="210"/>
      <c r="M61" s="211">
        <v>-2889.31</v>
      </c>
      <c r="N61" s="210"/>
      <c r="O61" s="210"/>
      <c r="P61" s="210"/>
    </row>
    <row r="62" spans="1:16" ht="12.2" customHeight="1">
      <c r="A62" s="147" t="s">
        <v>295</v>
      </c>
      <c r="B62" s="212" t="s">
        <v>198</v>
      </c>
      <c r="C62" s="207"/>
      <c r="D62" s="148">
        <v>26033.91</v>
      </c>
      <c r="E62" s="148">
        <v>26033.91</v>
      </c>
      <c r="F62" s="148">
        <v>86090.52</v>
      </c>
      <c r="G62" s="148">
        <v>75703.08</v>
      </c>
      <c r="H62" s="148">
        <v>86090.52</v>
      </c>
      <c r="I62" s="213">
        <v>75703.08</v>
      </c>
      <c r="J62" s="207"/>
      <c r="K62" s="207"/>
      <c r="L62" s="207"/>
      <c r="M62" s="213">
        <v>36421.35</v>
      </c>
      <c r="N62" s="207"/>
      <c r="O62" s="207"/>
      <c r="P62" s="207"/>
    </row>
    <row r="63" spans="1:16" ht="12" customHeight="1">
      <c r="A63" s="145" t="s">
        <v>296</v>
      </c>
      <c r="B63" s="209" t="s">
        <v>297</v>
      </c>
      <c r="C63" s="210"/>
      <c r="D63" s="146">
        <v>13903.77</v>
      </c>
      <c r="E63" s="146">
        <v>13903.77</v>
      </c>
      <c r="F63" s="146">
        <v>60000</v>
      </c>
      <c r="G63" s="146">
        <v>13903.77</v>
      </c>
      <c r="H63" s="146">
        <v>60000</v>
      </c>
      <c r="I63" s="211">
        <v>13903.77</v>
      </c>
      <c r="J63" s="210"/>
      <c r="K63" s="210"/>
      <c r="L63" s="210"/>
      <c r="M63" s="211">
        <v>60000</v>
      </c>
      <c r="N63" s="210"/>
      <c r="O63" s="210"/>
      <c r="P63" s="210"/>
    </row>
    <row r="64" spans="1:16" ht="12.2" customHeight="1">
      <c r="A64" s="147" t="s">
        <v>298</v>
      </c>
      <c r="B64" s="212" t="s">
        <v>198</v>
      </c>
      <c r="C64" s="207"/>
      <c r="D64" s="148">
        <v>13903.77</v>
      </c>
      <c r="E64" s="148">
        <v>13903.77</v>
      </c>
      <c r="F64" s="148">
        <v>60000</v>
      </c>
      <c r="G64" s="148">
        <v>13903.77</v>
      </c>
      <c r="H64" s="148">
        <v>60000</v>
      </c>
      <c r="I64" s="213">
        <v>13903.77</v>
      </c>
      <c r="J64" s="207"/>
      <c r="K64" s="207"/>
      <c r="L64" s="207"/>
      <c r="M64" s="213">
        <v>60000</v>
      </c>
      <c r="N64" s="207"/>
      <c r="O64" s="207"/>
      <c r="P64" s="207"/>
    </row>
    <row r="65" spans="1:16" ht="12.75" customHeight="1">
      <c r="A65" s="149" t="s">
        <v>299</v>
      </c>
      <c r="B65" s="206" t="s">
        <v>198</v>
      </c>
      <c r="C65" s="207"/>
      <c r="D65" s="150">
        <v>39937.68</v>
      </c>
      <c r="E65" s="150">
        <v>39937.68</v>
      </c>
      <c r="F65" s="150">
        <v>146090.51999999999</v>
      </c>
      <c r="G65" s="150">
        <v>89606.85</v>
      </c>
      <c r="H65" s="150">
        <v>146090.51999999999</v>
      </c>
      <c r="I65" s="208">
        <v>89606.85</v>
      </c>
      <c r="J65" s="207"/>
      <c r="K65" s="207"/>
      <c r="L65" s="207"/>
      <c r="M65" s="208">
        <v>96421.35</v>
      </c>
      <c r="N65" s="207"/>
      <c r="O65" s="207"/>
      <c r="P65" s="207"/>
    </row>
    <row r="66" spans="1:16" ht="12" customHeight="1">
      <c r="A66" s="145" t="s">
        <v>300</v>
      </c>
      <c r="B66" s="209" t="s">
        <v>301</v>
      </c>
      <c r="C66" s="210"/>
      <c r="D66" s="146">
        <v>7748.46</v>
      </c>
      <c r="E66" s="146">
        <v>7748.46</v>
      </c>
      <c r="F66" s="146">
        <v>4372.37</v>
      </c>
      <c r="G66" s="146">
        <v>733.63</v>
      </c>
      <c r="H66" s="146">
        <v>4372.37</v>
      </c>
      <c r="I66" s="211">
        <v>733.63</v>
      </c>
      <c r="J66" s="210"/>
      <c r="K66" s="210"/>
      <c r="L66" s="210"/>
      <c r="M66" s="211">
        <v>11387.2</v>
      </c>
      <c r="N66" s="210"/>
      <c r="O66" s="210"/>
      <c r="P66" s="210"/>
    </row>
    <row r="67" spans="1:16" ht="12" customHeight="1">
      <c r="A67" s="145" t="s">
        <v>302</v>
      </c>
      <c r="B67" s="209" t="s">
        <v>303</v>
      </c>
      <c r="C67" s="210"/>
      <c r="D67" s="146">
        <v>173876.47</v>
      </c>
      <c r="E67" s="146">
        <v>173876.47</v>
      </c>
      <c r="F67" s="146">
        <v>2015994.39</v>
      </c>
      <c r="G67" s="146">
        <v>1381978.35</v>
      </c>
      <c r="H67" s="146">
        <v>2015994.39</v>
      </c>
      <c r="I67" s="211">
        <v>1381978.35</v>
      </c>
      <c r="J67" s="210"/>
      <c r="K67" s="210"/>
      <c r="L67" s="210"/>
      <c r="M67" s="211">
        <v>807892.51</v>
      </c>
      <c r="N67" s="210"/>
      <c r="O67" s="210"/>
      <c r="P67" s="210"/>
    </row>
    <row r="68" spans="1:16" ht="12" customHeight="1">
      <c r="A68" s="145" t="s">
        <v>304</v>
      </c>
      <c r="B68" s="209" t="s">
        <v>305</v>
      </c>
      <c r="C68" s="210"/>
      <c r="D68" s="146">
        <v>8958.24</v>
      </c>
      <c r="E68" s="146">
        <v>8958.24</v>
      </c>
      <c r="F68" s="146">
        <v>2829.39</v>
      </c>
      <c r="G68" s="146">
        <v>179.17</v>
      </c>
      <c r="H68" s="146">
        <v>2829.39</v>
      </c>
      <c r="I68" s="211">
        <v>179.17</v>
      </c>
      <c r="J68" s="210"/>
      <c r="K68" s="210"/>
      <c r="L68" s="210"/>
      <c r="M68" s="211">
        <v>11608.46</v>
      </c>
      <c r="N68" s="210"/>
      <c r="O68" s="210"/>
      <c r="P68" s="210"/>
    </row>
    <row r="69" spans="1:16" ht="12" customHeight="1">
      <c r="A69" s="145" t="s">
        <v>306</v>
      </c>
      <c r="B69" s="209" t="s">
        <v>307</v>
      </c>
      <c r="C69" s="210"/>
      <c r="D69" s="146">
        <v>46.5</v>
      </c>
      <c r="E69" s="146">
        <v>46.5</v>
      </c>
      <c r="F69" s="146">
        <v>4.7</v>
      </c>
      <c r="G69" s="146">
        <v>1.1100000000000001</v>
      </c>
      <c r="H69" s="146">
        <v>4.7</v>
      </c>
      <c r="I69" s="211">
        <v>1.1100000000000001</v>
      </c>
      <c r="J69" s="210"/>
      <c r="K69" s="210"/>
      <c r="L69" s="210"/>
      <c r="M69" s="211">
        <v>50.09</v>
      </c>
      <c r="N69" s="210"/>
      <c r="O69" s="210"/>
      <c r="P69" s="210"/>
    </row>
    <row r="70" spans="1:16" ht="12" customHeight="1">
      <c r="A70" s="145" t="s">
        <v>308</v>
      </c>
      <c r="B70" s="209" t="s">
        <v>309</v>
      </c>
      <c r="C70" s="210"/>
      <c r="D70" s="146">
        <v>0</v>
      </c>
      <c r="E70" s="146">
        <v>0</v>
      </c>
      <c r="F70" s="146">
        <v>872.8</v>
      </c>
      <c r="G70" s="146">
        <v>136.97</v>
      </c>
      <c r="H70" s="146">
        <v>872.8</v>
      </c>
      <c r="I70" s="211">
        <v>136.97</v>
      </c>
      <c r="J70" s="210"/>
      <c r="K70" s="210"/>
      <c r="L70" s="210"/>
      <c r="M70" s="211">
        <v>735.83</v>
      </c>
      <c r="N70" s="210"/>
      <c r="O70" s="210"/>
      <c r="P70" s="210"/>
    </row>
    <row r="71" spans="1:16" ht="12" customHeight="1">
      <c r="A71" s="145" t="s">
        <v>310</v>
      </c>
      <c r="B71" s="209" t="s">
        <v>311</v>
      </c>
      <c r="C71" s="210"/>
      <c r="D71" s="146">
        <v>58940.97</v>
      </c>
      <c r="E71" s="146">
        <v>58940.97</v>
      </c>
      <c r="F71" s="146">
        <v>176756.04</v>
      </c>
      <c r="G71" s="146">
        <v>36349.699999999997</v>
      </c>
      <c r="H71" s="146">
        <v>176756.04</v>
      </c>
      <c r="I71" s="211">
        <v>36349.699999999997</v>
      </c>
      <c r="J71" s="210"/>
      <c r="K71" s="210"/>
      <c r="L71" s="210"/>
      <c r="M71" s="211">
        <v>199347.31</v>
      </c>
      <c r="N71" s="210"/>
      <c r="O71" s="210"/>
      <c r="P71" s="210"/>
    </row>
    <row r="72" spans="1:16" ht="12" customHeight="1">
      <c r="A72" s="145" t="s">
        <v>312</v>
      </c>
      <c r="B72" s="209" t="s">
        <v>313</v>
      </c>
      <c r="C72" s="210"/>
      <c r="D72" s="146">
        <v>504.37</v>
      </c>
      <c r="E72" s="146">
        <v>504.37</v>
      </c>
      <c r="F72" s="146">
        <v>455.78</v>
      </c>
      <c r="G72" s="146">
        <v>48.55</v>
      </c>
      <c r="H72" s="146">
        <v>455.78</v>
      </c>
      <c r="I72" s="211">
        <v>48.55</v>
      </c>
      <c r="J72" s="210"/>
      <c r="K72" s="210"/>
      <c r="L72" s="210"/>
      <c r="M72" s="211">
        <v>911.6</v>
      </c>
      <c r="N72" s="210"/>
      <c r="O72" s="210"/>
      <c r="P72" s="210"/>
    </row>
    <row r="73" spans="1:16" ht="12" customHeight="1">
      <c r="A73" s="145" t="s">
        <v>314</v>
      </c>
      <c r="B73" s="209" t="s">
        <v>315</v>
      </c>
      <c r="C73" s="210"/>
      <c r="D73" s="146">
        <v>20.71</v>
      </c>
      <c r="E73" s="146">
        <v>20.71</v>
      </c>
      <c r="F73" s="146">
        <v>741.64</v>
      </c>
      <c r="G73" s="146">
        <v>524.91</v>
      </c>
      <c r="H73" s="146">
        <v>741.64</v>
      </c>
      <c r="I73" s="211">
        <v>524.91</v>
      </c>
      <c r="J73" s="210"/>
      <c r="K73" s="210"/>
      <c r="L73" s="210"/>
      <c r="M73" s="211">
        <v>237.44</v>
      </c>
      <c r="N73" s="210"/>
      <c r="O73" s="210"/>
      <c r="P73" s="210"/>
    </row>
    <row r="74" spans="1:16" ht="12" customHeight="1">
      <c r="A74" s="145" t="s">
        <v>316</v>
      </c>
      <c r="B74" s="209" t="s">
        <v>317</v>
      </c>
      <c r="C74" s="210"/>
      <c r="D74" s="146">
        <v>14.2</v>
      </c>
      <c r="E74" s="146">
        <v>14.2</v>
      </c>
      <c r="F74" s="146">
        <v>130.6</v>
      </c>
      <c r="G74" s="146">
        <v>24.95</v>
      </c>
      <c r="H74" s="146">
        <v>130.6</v>
      </c>
      <c r="I74" s="211">
        <v>24.95</v>
      </c>
      <c r="J74" s="210"/>
      <c r="K74" s="210"/>
      <c r="L74" s="210"/>
      <c r="M74" s="211">
        <v>119.85</v>
      </c>
      <c r="N74" s="210"/>
      <c r="O74" s="210"/>
      <c r="P74" s="210"/>
    </row>
    <row r="75" spans="1:16" ht="12.2" customHeight="1">
      <c r="A75" s="147" t="s">
        <v>318</v>
      </c>
      <c r="B75" s="212" t="s">
        <v>198</v>
      </c>
      <c r="C75" s="207"/>
      <c r="D75" s="148">
        <v>250109.92</v>
      </c>
      <c r="E75" s="148">
        <v>250109.92</v>
      </c>
      <c r="F75" s="148">
        <v>2202157.71</v>
      </c>
      <c r="G75" s="148">
        <v>1419977.34</v>
      </c>
      <c r="H75" s="148">
        <v>2202157.71</v>
      </c>
      <c r="I75" s="213">
        <v>1419977.34</v>
      </c>
      <c r="J75" s="207"/>
      <c r="K75" s="207"/>
      <c r="L75" s="207"/>
      <c r="M75" s="213">
        <v>1032290.29</v>
      </c>
      <c r="N75" s="207"/>
      <c r="O75" s="207"/>
      <c r="P75" s="207"/>
    </row>
    <row r="76" spans="1:16" ht="12.75" customHeight="1">
      <c r="A76" s="149" t="s">
        <v>319</v>
      </c>
      <c r="B76" s="206" t="s">
        <v>198</v>
      </c>
      <c r="C76" s="207"/>
      <c r="D76" s="150">
        <v>250109.92</v>
      </c>
      <c r="E76" s="150">
        <v>250109.92</v>
      </c>
      <c r="F76" s="150">
        <v>2202157.71</v>
      </c>
      <c r="G76" s="150">
        <v>1419977.34</v>
      </c>
      <c r="H76" s="150">
        <v>2202157.71</v>
      </c>
      <c r="I76" s="208">
        <v>1419977.34</v>
      </c>
      <c r="J76" s="207"/>
      <c r="K76" s="207"/>
      <c r="L76" s="207"/>
      <c r="M76" s="208">
        <v>1032290.29</v>
      </c>
      <c r="N76" s="207"/>
      <c r="O76" s="207"/>
      <c r="P76" s="207"/>
    </row>
    <row r="77" spans="1:16" ht="12" customHeight="1">
      <c r="A77" s="145" t="s">
        <v>320</v>
      </c>
      <c r="B77" s="209" t="s">
        <v>321</v>
      </c>
      <c r="C77" s="210"/>
      <c r="D77" s="146">
        <v>-17159033.280000001</v>
      </c>
      <c r="E77" s="146">
        <v>-17159033.280000001</v>
      </c>
      <c r="F77" s="146">
        <v>5500905.5499999998</v>
      </c>
      <c r="G77" s="146">
        <v>10978657.029999999</v>
      </c>
      <c r="H77" s="146">
        <v>5500905.5499999998</v>
      </c>
      <c r="I77" s="211">
        <v>10978657.029999999</v>
      </c>
      <c r="J77" s="210"/>
      <c r="K77" s="210"/>
      <c r="L77" s="210"/>
      <c r="M77" s="211">
        <v>-22636784.760000002</v>
      </c>
      <c r="N77" s="210"/>
      <c r="O77" s="210"/>
      <c r="P77" s="210"/>
    </row>
    <row r="78" spans="1:16" ht="12.2" customHeight="1">
      <c r="A78" s="147" t="s">
        <v>322</v>
      </c>
      <c r="B78" s="212" t="s">
        <v>198</v>
      </c>
      <c r="C78" s="207"/>
      <c r="D78" s="148">
        <v>-17159033.280000001</v>
      </c>
      <c r="E78" s="148">
        <v>-17159033.280000001</v>
      </c>
      <c r="F78" s="148">
        <v>5500905.5499999998</v>
      </c>
      <c r="G78" s="148">
        <v>10978657.029999999</v>
      </c>
      <c r="H78" s="148">
        <v>5500905.5499999998</v>
      </c>
      <c r="I78" s="213">
        <v>10978657.029999999</v>
      </c>
      <c r="J78" s="207"/>
      <c r="K78" s="207"/>
      <c r="L78" s="207"/>
      <c r="M78" s="213">
        <v>-22636784.760000002</v>
      </c>
      <c r="N78" s="207"/>
      <c r="O78" s="207"/>
      <c r="P78" s="207"/>
    </row>
    <row r="79" spans="1:16" ht="12.75" customHeight="1">
      <c r="A79" s="149" t="s">
        <v>323</v>
      </c>
      <c r="B79" s="206" t="s">
        <v>198</v>
      </c>
      <c r="C79" s="207"/>
      <c r="D79" s="150">
        <v>-17159033.280000001</v>
      </c>
      <c r="E79" s="150">
        <v>-17159033.280000001</v>
      </c>
      <c r="F79" s="150">
        <v>5500905.5499999998</v>
      </c>
      <c r="G79" s="150">
        <v>10978657.029999999</v>
      </c>
      <c r="H79" s="150">
        <v>5500905.5499999998</v>
      </c>
      <c r="I79" s="208">
        <v>10978657.029999999</v>
      </c>
      <c r="J79" s="207"/>
      <c r="K79" s="207"/>
      <c r="L79" s="207"/>
      <c r="M79" s="208">
        <v>-22636784.760000002</v>
      </c>
      <c r="N79" s="207"/>
      <c r="O79" s="207"/>
      <c r="P79" s="207"/>
    </row>
    <row r="80" spans="1:16" ht="12" customHeight="1">
      <c r="A80" s="145" t="s">
        <v>324</v>
      </c>
      <c r="B80" s="209" t="s">
        <v>325</v>
      </c>
      <c r="C80" s="210"/>
      <c r="D80" s="146">
        <v>625000</v>
      </c>
      <c r="E80" s="146">
        <v>625000</v>
      </c>
      <c r="F80" s="146">
        <v>0</v>
      </c>
      <c r="G80" s="146">
        <v>325000</v>
      </c>
      <c r="H80" s="146">
        <v>0</v>
      </c>
      <c r="I80" s="211">
        <v>325000</v>
      </c>
      <c r="J80" s="210"/>
      <c r="K80" s="210"/>
      <c r="L80" s="210"/>
      <c r="M80" s="211">
        <v>300000</v>
      </c>
      <c r="N80" s="210"/>
      <c r="O80" s="210"/>
      <c r="P80" s="210"/>
    </row>
    <row r="81" spans="1:16" ht="12" customHeight="1">
      <c r="A81" s="145" t="s">
        <v>326</v>
      </c>
      <c r="B81" s="209" t="s">
        <v>327</v>
      </c>
      <c r="C81" s="210"/>
      <c r="D81" s="146">
        <v>11282391.199999999</v>
      </c>
      <c r="E81" s="146">
        <v>11282391.199999999</v>
      </c>
      <c r="F81" s="146">
        <v>18137638.989999998</v>
      </c>
      <c r="G81" s="146">
        <v>10926968.609999999</v>
      </c>
      <c r="H81" s="146">
        <v>18137638.989999998</v>
      </c>
      <c r="I81" s="211">
        <v>10926968.609999999</v>
      </c>
      <c r="J81" s="210"/>
      <c r="K81" s="210"/>
      <c r="L81" s="210"/>
      <c r="M81" s="211">
        <v>18493061.579999998</v>
      </c>
      <c r="N81" s="210"/>
      <c r="O81" s="210"/>
      <c r="P81" s="210"/>
    </row>
    <row r="82" spans="1:16" ht="12.2" customHeight="1">
      <c r="A82" s="147" t="s">
        <v>328</v>
      </c>
      <c r="B82" s="212" t="s">
        <v>198</v>
      </c>
      <c r="C82" s="207"/>
      <c r="D82" s="148">
        <v>11907391.199999999</v>
      </c>
      <c r="E82" s="148">
        <v>11907391.199999999</v>
      </c>
      <c r="F82" s="148">
        <v>18137638.989999998</v>
      </c>
      <c r="G82" s="148">
        <v>11251968.609999999</v>
      </c>
      <c r="H82" s="148">
        <v>18137638.989999998</v>
      </c>
      <c r="I82" s="213">
        <v>11251968.609999999</v>
      </c>
      <c r="J82" s="207"/>
      <c r="K82" s="207"/>
      <c r="L82" s="207"/>
      <c r="M82" s="213">
        <v>18793061.579999998</v>
      </c>
      <c r="N82" s="207"/>
      <c r="O82" s="207"/>
      <c r="P82" s="207"/>
    </row>
    <row r="83" spans="1:16" ht="12" customHeight="1">
      <c r="A83" s="145" t="s">
        <v>329</v>
      </c>
      <c r="B83" s="209" t="s">
        <v>330</v>
      </c>
      <c r="C83" s="210"/>
      <c r="D83" s="146">
        <v>0</v>
      </c>
      <c r="E83" s="146">
        <v>0</v>
      </c>
      <c r="F83" s="146">
        <v>7417344.5</v>
      </c>
      <c r="G83" s="146">
        <v>7417344.5</v>
      </c>
      <c r="H83" s="146">
        <v>7417344.5</v>
      </c>
      <c r="I83" s="211">
        <v>7417344.5</v>
      </c>
      <c r="J83" s="210"/>
      <c r="K83" s="210"/>
      <c r="L83" s="210"/>
      <c r="M83" s="211">
        <v>0</v>
      </c>
      <c r="N83" s="210"/>
      <c r="O83" s="210"/>
      <c r="P83" s="210"/>
    </row>
    <row r="84" spans="1:16" ht="12" customHeight="1">
      <c r="A84" s="145" t="s">
        <v>331</v>
      </c>
      <c r="B84" s="209" t="s">
        <v>332</v>
      </c>
      <c r="C84" s="210"/>
      <c r="D84" s="146">
        <v>0</v>
      </c>
      <c r="E84" s="146">
        <v>0</v>
      </c>
      <c r="F84" s="146">
        <v>59501.64</v>
      </c>
      <c r="G84" s="146">
        <v>59501.64</v>
      </c>
      <c r="H84" s="146">
        <v>59501.64</v>
      </c>
      <c r="I84" s="211">
        <v>59501.64</v>
      </c>
      <c r="J84" s="210"/>
      <c r="K84" s="210"/>
      <c r="L84" s="210"/>
      <c r="M84" s="211">
        <v>0</v>
      </c>
      <c r="N84" s="210"/>
      <c r="O84" s="210"/>
      <c r="P84" s="210"/>
    </row>
    <row r="85" spans="1:16" ht="12.2" customHeight="1">
      <c r="A85" s="147" t="s">
        <v>333</v>
      </c>
      <c r="B85" s="212" t="s">
        <v>198</v>
      </c>
      <c r="C85" s="207"/>
      <c r="D85" s="148">
        <v>0</v>
      </c>
      <c r="E85" s="148">
        <v>0</v>
      </c>
      <c r="F85" s="148">
        <v>7476846.1399999997</v>
      </c>
      <c r="G85" s="148">
        <v>7476846.1399999997</v>
      </c>
      <c r="H85" s="148">
        <v>7476846.1399999997</v>
      </c>
      <c r="I85" s="213">
        <v>7476846.1399999997</v>
      </c>
      <c r="J85" s="207"/>
      <c r="K85" s="207"/>
      <c r="L85" s="207"/>
      <c r="M85" s="213">
        <v>0</v>
      </c>
      <c r="N85" s="207"/>
      <c r="O85" s="207"/>
      <c r="P85" s="207"/>
    </row>
    <row r="86" spans="1:16" ht="12.75" customHeight="1" thickBot="1">
      <c r="A86" s="149" t="s">
        <v>334</v>
      </c>
      <c r="B86" s="206" t="s">
        <v>198</v>
      </c>
      <c r="C86" s="207"/>
      <c r="D86" s="150">
        <v>11907391.199999999</v>
      </c>
      <c r="E86" s="150">
        <v>11907391.199999999</v>
      </c>
      <c r="F86" s="150">
        <v>25614485.129999999</v>
      </c>
      <c r="G86" s="150">
        <v>18728814.75</v>
      </c>
      <c r="H86" s="150">
        <v>25614485.129999999</v>
      </c>
      <c r="I86" s="208">
        <v>18728814.75</v>
      </c>
      <c r="J86" s="207"/>
      <c r="K86" s="207"/>
      <c r="L86" s="207"/>
      <c r="M86" s="208">
        <v>18793061.579999998</v>
      </c>
      <c r="N86" s="207"/>
      <c r="O86" s="207"/>
      <c r="P86" s="207"/>
    </row>
    <row r="87" spans="1:16" ht="12.75" customHeight="1" thickTop="1">
      <c r="A87" s="108" t="s">
        <v>335</v>
      </c>
      <c r="B87" s="201" t="s">
        <v>198</v>
      </c>
      <c r="C87" s="202"/>
      <c r="D87" s="130">
        <v>2064864.54</v>
      </c>
      <c r="E87" s="130">
        <v>2064864.54</v>
      </c>
      <c r="F87" s="130">
        <v>52466771.390000001</v>
      </c>
      <c r="G87" s="130">
        <v>52038738.409999996</v>
      </c>
      <c r="H87" s="130">
        <v>52466771.390000001</v>
      </c>
      <c r="I87" s="203">
        <v>52038738.409999996</v>
      </c>
      <c r="J87" s="202"/>
      <c r="K87" s="202"/>
      <c r="L87" s="202"/>
      <c r="M87" s="203">
        <v>2492897.52</v>
      </c>
      <c r="N87" s="202"/>
      <c r="O87" s="202"/>
      <c r="P87" s="202"/>
    </row>
    <row r="88" spans="1:16" ht="12" customHeight="1">
      <c r="A88" s="145" t="s">
        <v>336</v>
      </c>
      <c r="B88" s="209" t="s">
        <v>337</v>
      </c>
      <c r="C88" s="210"/>
      <c r="D88" s="146">
        <v>7046.88</v>
      </c>
      <c r="E88" s="146">
        <v>7046.88</v>
      </c>
      <c r="F88" s="146">
        <v>0</v>
      </c>
      <c r="G88" s="146">
        <v>0</v>
      </c>
      <c r="H88" s="146">
        <v>0</v>
      </c>
      <c r="I88" s="211">
        <v>0</v>
      </c>
      <c r="J88" s="210"/>
      <c r="K88" s="210"/>
      <c r="L88" s="210"/>
      <c r="M88" s="211">
        <v>7046.88</v>
      </c>
      <c r="N88" s="210"/>
      <c r="O88" s="210"/>
      <c r="P88" s="210"/>
    </row>
    <row r="89" spans="1:16" ht="12" customHeight="1">
      <c r="A89" s="145" t="s">
        <v>338</v>
      </c>
      <c r="B89" s="209" t="s">
        <v>339</v>
      </c>
      <c r="C89" s="210"/>
      <c r="D89" s="146">
        <v>43330.57</v>
      </c>
      <c r="E89" s="146">
        <v>43330.57</v>
      </c>
      <c r="F89" s="146">
        <v>28263.119999999999</v>
      </c>
      <c r="G89" s="146">
        <v>0</v>
      </c>
      <c r="H89" s="146">
        <v>28263.119999999999</v>
      </c>
      <c r="I89" s="211">
        <v>0</v>
      </c>
      <c r="J89" s="210"/>
      <c r="K89" s="210"/>
      <c r="L89" s="210"/>
      <c r="M89" s="211">
        <v>71593.69</v>
      </c>
      <c r="N89" s="210"/>
      <c r="O89" s="210"/>
      <c r="P89" s="210"/>
    </row>
    <row r="90" spans="1:16" ht="12" customHeight="1">
      <c r="A90" s="145" t="s">
        <v>340</v>
      </c>
      <c r="B90" s="209" t="s">
        <v>341</v>
      </c>
      <c r="C90" s="210"/>
      <c r="D90" s="146">
        <v>26596.27</v>
      </c>
      <c r="E90" s="146">
        <v>26596.27</v>
      </c>
      <c r="F90" s="146">
        <v>1719.52</v>
      </c>
      <c r="G90" s="146">
        <v>0</v>
      </c>
      <c r="H90" s="146">
        <v>1719.52</v>
      </c>
      <c r="I90" s="211">
        <v>0</v>
      </c>
      <c r="J90" s="210"/>
      <c r="K90" s="210"/>
      <c r="L90" s="210"/>
      <c r="M90" s="211">
        <v>28315.79</v>
      </c>
      <c r="N90" s="210"/>
      <c r="O90" s="210"/>
      <c r="P90" s="210"/>
    </row>
    <row r="91" spans="1:16" ht="12" customHeight="1">
      <c r="A91" s="145" t="s">
        <v>342</v>
      </c>
      <c r="B91" s="209" t="s">
        <v>343</v>
      </c>
      <c r="C91" s="210"/>
      <c r="D91" s="146">
        <v>259920.94</v>
      </c>
      <c r="E91" s="146">
        <v>259920.94</v>
      </c>
      <c r="F91" s="146">
        <v>261628.3</v>
      </c>
      <c r="G91" s="146">
        <v>0</v>
      </c>
      <c r="H91" s="146">
        <v>261628.3</v>
      </c>
      <c r="I91" s="211">
        <v>0</v>
      </c>
      <c r="J91" s="210"/>
      <c r="K91" s="210"/>
      <c r="L91" s="210"/>
      <c r="M91" s="211">
        <v>521549.24</v>
      </c>
      <c r="N91" s="210"/>
      <c r="O91" s="210"/>
      <c r="P91" s="210"/>
    </row>
    <row r="92" spans="1:16" ht="12.2" customHeight="1">
      <c r="A92" s="147" t="s">
        <v>344</v>
      </c>
      <c r="B92" s="212" t="s">
        <v>198</v>
      </c>
      <c r="C92" s="207"/>
      <c r="D92" s="148">
        <v>336894.66</v>
      </c>
      <c r="E92" s="148">
        <v>336894.66</v>
      </c>
      <c r="F92" s="148">
        <v>291610.94</v>
      </c>
      <c r="G92" s="148">
        <v>0</v>
      </c>
      <c r="H92" s="148">
        <v>291610.94</v>
      </c>
      <c r="I92" s="213">
        <v>0</v>
      </c>
      <c r="J92" s="207"/>
      <c r="K92" s="207"/>
      <c r="L92" s="207"/>
      <c r="M92" s="213">
        <v>628505.59999999998</v>
      </c>
      <c r="N92" s="207"/>
      <c r="O92" s="207"/>
      <c r="P92" s="207"/>
    </row>
    <row r="93" spans="1:16" ht="12" customHeight="1">
      <c r="A93" s="145" t="s">
        <v>345</v>
      </c>
      <c r="B93" s="209" t="s">
        <v>346</v>
      </c>
      <c r="C93" s="210"/>
      <c r="D93" s="146">
        <v>1726.08</v>
      </c>
      <c r="E93" s="146">
        <v>1726.08</v>
      </c>
      <c r="F93" s="146">
        <v>0</v>
      </c>
      <c r="G93" s="146">
        <v>0</v>
      </c>
      <c r="H93" s="146">
        <v>0</v>
      </c>
      <c r="I93" s="211">
        <v>0</v>
      </c>
      <c r="J93" s="210"/>
      <c r="K93" s="210"/>
      <c r="L93" s="210"/>
      <c r="M93" s="211">
        <v>1726.08</v>
      </c>
      <c r="N93" s="210"/>
      <c r="O93" s="210"/>
      <c r="P93" s="210"/>
    </row>
    <row r="94" spans="1:16" ht="12.2" customHeight="1">
      <c r="A94" s="147" t="s">
        <v>347</v>
      </c>
      <c r="B94" s="212" t="s">
        <v>198</v>
      </c>
      <c r="C94" s="207"/>
      <c r="D94" s="148">
        <v>1726.08</v>
      </c>
      <c r="E94" s="148">
        <v>1726.08</v>
      </c>
      <c r="F94" s="148">
        <v>0</v>
      </c>
      <c r="G94" s="148">
        <v>0</v>
      </c>
      <c r="H94" s="148">
        <v>0</v>
      </c>
      <c r="I94" s="213">
        <v>0</v>
      </c>
      <c r="J94" s="207"/>
      <c r="K94" s="207"/>
      <c r="L94" s="207"/>
      <c r="M94" s="213">
        <v>1726.08</v>
      </c>
      <c r="N94" s="207"/>
      <c r="O94" s="207"/>
      <c r="P94" s="207"/>
    </row>
    <row r="95" spans="1:16" ht="12" customHeight="1">
      <c r="A95" s="145" t="s">
        <v>348</v>
      </c>
      <c r="B95" s="209" t="s">
        <v>349</v>
      </c>
      <c r="C95" s="210"/>
      <c r="D95" s="146">
        <v>-7046.88</v>
      </c>
      <c r="E95" s="146">
        <v>-7046.88</v>
      </c>
      <c r="F95" s="146">
        <v>0</v>
      </c>
      <c r="G95" s="146">
        <v>0</v>
      </c>
      <c r="H95" s="146">
        <v>0</v>
      </c>
      <c r="I95" s="211">
        <v>0</v>
      </c>
      <c r="J95" s="210"/>
      <c r="K95" s="210"/>
      <c r="L95" s="210"/>
      <c r="M95" s="211">
        <v>-7046.88</v>
      </c>
      <c r="N95" s="210"/>
      <c r="O95" s="210"/>
      <c r="P95" s="210"/>
    </row>
    <row r="96" spans="1:16" ht="12" customHeight="1">
      <c r="A96" s="145" t="s">
        <v>350</v>
      </c>
      <c r="B96" s="209" t="s">
        <v>351</v>
      </c>
      <c r="C96" s="210"/>
      <c r="D96" s="146">
        <v>-43330.57</v>
      </c>
      <c r="E96" s="146">
        <v>-43330.57</v>
      </c>
      <c r="F96" s="146">
        <v>0</v>
      </c>
      <c r="G96" s="146">
        <v>392.54</v>
      </c>
      <c r="H96" s="146">
        <v>0</v>
      </c>
      <c r="I96" s="211">
        <v>392.54</v>
      </c>
      <c r="J96" s="210"/>
      <c r="K96" s="210"/>
      <c r="L96" s="210"/>
      <c r="M96" s="211">
        <v>-43723.11</v>
      </c>
      <c r="N96" s="210"/>
      <c r="O96" s="210"/>
      <c r="P96" s="210"/>
    </row>
    <row r="97" spans="1:16" ht="12" customHeight="1">
      <c r="A97" s="145" t="s">
        <v>352</v>
      </c>
      <c r="B97" s="209" t="s">
        <v>353</v>
      </c>
      <c r="C97" s="210"/>
      <c r="D97" s="146">
        <v>-25927.43</v>
      </c>
      <c r="E97" s="146">
        <v>-25927.43</v>
      </c>
      <c r="F97" s="146">
        <v>0</v>
      </c>
      <c r="G97" s="146">
        <v>704.66</v>
      </c>
      <c r="H97" s="146">
        <v>0</v>
      </c>
      <c r="I97" s="211">
        <v>704.66</v>
      </c>
      <c r="J97" s="210"/>
      <c r="K97" s="210"/>
      <c r="L97" s="210"/>
      <c r="M97" s="211">
        <v>-26632.09</v>
      </c>
      <c r="N97" s="210"/>
      <c r="O97" s="210"/>
      <c r="P97" s="210"/>
    </row>
    <row r="98" spans="1:16" ht="12" customHeight="1">
      <c r="A98" s="145" t="s">
        <v>354</v>
      </c>
      <c r="B98" s="209" t="s">
        <v>355</v>
      </c>
      <c r="C98" s="210"/>
      <c r="D98" s="146">
        <v>-51996</v>
      </c>
      <c r="E98" s="146">
        <v>-51996</v>
      </c>
      <c r="F98" s="146">
        <v>0</v>
      </c>
      <c r="G98" s="146">
        <v>109463.85</v>
      </c>
      <c r="H98" s="146">
        <v>0</v>
      </c>
      <c r="I98" s="211">
        <v>109463.85</v>
      </c>
      <c r="J98" s="210"/>
      <c r="K98" s="210"/>
      <c r="L98" s="210"/>
      <c r="M98" s="211">
        <v>-161459.85</v>
      </c>
      <c r="N98" s="210"/>
      <c r="O98" s="210"/>
      <c r="P98" s="210"/>
    </row>
    <row r="99" spans="1:16" ht="12.2" customHeight="1">
      <c r="A99" s="147" t="s">
        <v>356</v>
      </c>
      <c r="B99" s="212" t="s">
        <v>198</v>
      </c>
      <c r="C99" s="207"/>
      <c r="D99" s="148">
        <v>-128300.88</v>
      </c>
      <c r="E99" s="148">
        <v>-128300.88</v>
      </c>
      <c r="F99" s="148">
        <v>0</v>
      </c>
      <c r="G99" s="148">
        <v>110561.05</v>
      </c>
      <c r="H99" s="148">
        <v>0</v>
      </c>
      <c r="I99" s="213">
        <v>110561.05</v>
      </c>
      <c r="J99" s="207"/>
      <c r="K99" s="207"/>
      <c r="L99" s="207"/>
      <c r="M99" s="213">
        <v>-238861.93</v>
      </c>
      <c r="N99" s="207"/>
      <c r="O99" s="207"/>
      <c r="P99" s="207"/>
    </row>
    <row r="100" spans="1:16" ht="12.75" customHeight="1">
      <c r="A100" s="149" t="s">
        <v>357</v>
      </c>
      <c r="B100" s="206" t="s">
        <v>198</v>
      </c>
      <c r="C100" s="207"/>
      <c r="D100" s="150">
        <v>210319.86</v>
      </c>
      <c r="E100" s="150">
        <v>210319.86</v>
      </c>
      <c r="F100" s="150">
        <v>291610.94</v>
      </c>
      <c r="G100" s="150">
        <v>110561.05</v>
      </c>
      <c r="H100" s="150">
        <v>291610.94</v>
      </c>
      <c r="I100" s="208">
        <v>110561.05</v>
      </c>
      <c r="J100" s="207"/>
      <c r="K100" s="207"/>
      <c r="L100" s="207"/>
      <c r="M100" s="208">
        <v>391369.75</v>
      </c>
      <c r="N100" s="207"/>
      <c r="O100" s="207"/>
      <c r="P100" s="207"/>
    </row>
    <row r="101" spans="1:16" ht="12" customHeight="1">
      <c r="A101" s="145" t="s">
        <v>358</v>
      </c>
      <c r="B101" s="209" t="s">
        <v>359</v>
      </c>
      <c r="C101" s="210"/>
      <c r="D101" s="146">
        <v>0</v>
      </c>
      <c r="E101" s="146">
        <v>0</v>
      </c>
      <c r="F101" s="146">
        <v>293482.94</v>
      </c>
      <c r="G101" s="146">
        <v>293482.94</v>
      </c>
      <c r="H101" s="146">
        <v>293482.94</v>
      </c>
      <c r="I101" s="211">
        <v>293482.94</v>
      </c>
      <c r="J101" s="210"/>
      <c r="K101" s="210"/>
      <c r="L101" s="210"/>
      <c r="M101" s="211">
        <v>0</v>
      </c>
      <c r="N101" s="210"/>
      <c r="O101" s="210"/>
      <c r="P101" s="210"/>
    </row>
    <row r="102" spans="1:16" ht="12.2" customHeight="1">
      <c r="A102" s="147" t="s">
        <v>360</v>
      </c>
      <c r="B102" s="212" t="s">
        <v>198</v>
      </c>
      <c r="C102" s="207"/>
      <c r="D102" s="148">
        <v>0</v>
      </c>
      <c r="E102" s="148">
        <v>0</v>
      </c>
      <c r="F102" s="148">
        <v>293482.94</v>
      </c>
      <c r="G102" s="148">
        <v>293482.94</v>
      </c>
      <c r="H102" s="148">
        <v>293482.94</v>
      </c>
      <c r="I102" s="213">
        <v>293482.94</v>
      </c>
      <c r="J102" s="207"/>
      <c r="K102" s="207"/>
      <c r="L102" s="207"/>
      <c r="M102" s="213">
        <v>0</v>
      </c>
      <c r="N102" s="207"/>
      <c r="O102" s="207"/>
      <c r="P102" s="207"/>
    </row>
    <row r="103" spans="1:16" ht="12" customHeight="1">
      <c r="A103" s="145" t="s">
        <v>361</v>
      </c>
      <c r="B103" s="209" t="s">
        <v>362</v>
      </c>
      <c r="C103" s="210"/>
      <c r="D103" s="146">
        <v>0</v>
      </c>
      <c r="E103" s="146">
        <v>0</v>
      </c>
      <c r="F103" s="146">
        <v>13525</v>
      </c>
      <c r="G103" s="146">
        <v>13525</v>
      </c>
      <c r="H103" s="146">
        <v>13525</v>
      </c>
      <c r="I103" s="211">
        <v>13525</v>
      </c>
      <c r="J103" s="210"/>
      <c r="K103" s="210"/>
      <c r="L103" s="210"/>
      <c r="M103" s="211">
        <v>0</v>
      </c>
      <c r="N103" s="210"/>
      <c r="O103" s="210"/>
      <c r="P103" s="210"/>
    </row>
    <row r="104" spans="1:16" ht="12.2" customHeight="1">
      <c r="A104" s="147" t="s">
        <v>363</v>
      </c>
      <c r="B104" s="212" t="s">
        <v>198</v>
      </c>
      <c r="C104" s="207"/>
      <c r="D104" s="148">
        <v>0</v>
      </c>
      <c r="E104" s="148">
        <v>0</v>
      </c>
      <c r="F104" s="148">
        <v>13525</v>
      </c>
      <c r="G104" s="148">
        <v>13525</v>
      </c>
      <c r="H104" s="148">
        <v>13525</v>
      </c>
      <c r="I104" s="213">
        <v>13525</v>
      </c>
      <c r="J104" s="207"/>
      <c r="K104" s="207"/>
      <c r="L104" s="207"/>
      <c r="M104" s="213">
        <v>0</v>
      </c>
      <c r="N104" s="207"/>
      <c r="O104" s="207"/>
      <c r="P104" s="207"/>
    </row>
    <row r="105" spans="1:16" ht="12.75" customHeight="1">
      <c r="A105" s="149" t="s">
        <v>364</v>
      </c>
      <c r="B105" s="206" t="s">
        <v>198</v>
      </c>
      <c r="C105" s="207"/>
      <c r="D105" s="150">
        <v>0</v>
      </c>
      <c r="E105" s="150">
        <v>0</v>
      </c>
      <c r="F105" s="150">
        <v>307007.94</v>
      </c>
      <c r="G105" s="150">
        <v>307007.94</v>
      </c>
      <c r="H105" s="150">
        <v>307007.94</v>
      </c>
      <c r="I105" s="208">
        <v>307007.94</v>
      </c>
      <c r="J105" s="207"/>
      <c r="K105" s="207"/>
      <c r="L105" s="207"/>
      <c r="M105" s="208">
        <v>0</v>
      </c>
      <c r="N105" s="207"/>
      <c r="O105" s="207"/>
      <c r="P105" s="207"/>
    </row>
    <row r="106" spans="1:16" ht="12" customHeight="1">
      <c r="A106" s="145" t="s">
        <v>365</v>
      </c>
      <c r="B106" s="209" t="s">
        <v>366</v>
      </c>
      <c r="C106" s="210"/>
      <c r="D106" s="146">
        <v>6305.55</v>
      </c>
      <c r="E106" s="146">
        <v>6305.55</v>
      </c>
      <c r="F106" s="146">
        <v>0</v>
      </c>
      <c r="G106" s="146">
        <v>0</v>
      </c>
      <c r="H106" s="146">
        <v>0</v>
      </c>
      <c r="I106" s="211">
        <v>0</v>
      </c>
      <c r="J106" s="210"/>
      <c r="K106" s="210"/>
      <c r="L106" s="210"/>
      <c r="M106" s="211">
        <v>6305.55</v>
      </c>
      <c r="N106" s="210"/>
      <c r="O106" s="210"/>
      <c r="P106" s="210"/>
    </row>
    <row r="107" spans="1:16" ht="12" customHeight="1">
      <c r="A107" s="145" t="s">
        <v>367</v>
      </c>
      <c r="B107" s="209" t="s">
        <v>368</v>
      </c>
      <c r="C107" s="210"/>
      <c r="D107" s="146">
        <v>37648.21</v>
      </c>
      <c r="E107" s="146">
        <v>37648.21</v>
      </c>
      <c r="F107" s="146">
        <v>13525</v>
      </c>
      <c r="G107" s="146">
        <v>0</v>
      </c>
      <c r="H107" s="146">
        <v>13525</v>
      </c>
      <c r="I107" s="211">
        <v>0</v>
      </c>
      <c r="J107" s="210"/>
      <c r="K107" s="210"/>
      <c r="L107" s="210"/>
      <c r="M107" s="211">
        <v>51173.21</v>
      </c>
      <c r="N107" s="210"/>
      <c r="O107" s="210"/>
      <c r="P107" s="210"/>
    </row>
    <row r="108" spans="1:16" ht="12.2" customHeight="1">
      <c r="A108" s="147" t="s">
        <v>369</v>
      </c>
      <c r="B108" s="212" t="s">
        <v>198</v>
      </c>
      <c r="C108" s="207"/>
      <c r="D108" s="148">
        <v>43953.760000000002</v>
      </c>
      <c r="E108" s="148">
        <v>43953.760000000002</v>
      </c>
      <c r="F108" s="148">
        <v>13525</v>
      </c>
      <c r="G108" s="148">
        <v>0</v>
      </c>
      <c r="H108" s="148">
        <v>13525</v>
      </c>
      <c r="I108" s="213">
        <v>0</v>
      </c>
      <c r="J108" s="207"/>
      <c r="K108" s="207"/>
      <c r="L108" s="207"/>
      <c r="M108" s="213">
        <v>57478.76</v>
      </c>
      <c r="N108" s="207"/>
      <c r="O108" s="207"/>
      <c r="P108" s="207"/>
    </row>
    <row r="109" spans="1:16" ht="12" customHeight="1">
      <c r="A109" s="145" t="s">
        <v>370</v>
      </c>
      <c r="B109" s="209" t="s">
        <v>371</v>
      </c>
      <c r="C109" s="210"/>
      <c r="D109" s="146">
        <v>10000</v>
      </c>
      <c r="E109" s="146">
        <v>10000</v>
      </c>
      <c r="F109" s="146">
        <v>0</v>
      </c>
      <c r="G109" s="146">
        <v>0</v>
      </c>
      <c r="H109" s="146">
        <v>0</v>
      </c>
      <c r="I109" s="211">
        <v>0</v>
      </c>
      <c r="J109" s="210"/>
      <c r="K109" s="210"/>
      <c r="L109" s="210"/>
      <c r="M109" s="211">
        <v>10000</v>
      </c>
      <c r="N109" s="210"/>
      <c r="O109" s="210"/>
      <c r="P109" s="210"/>
    </row>
    <row r="110" spans="1:16" ht="12.2" customHeight="1">
      <c r="A110" s="147" t="s">
        <v>372</v>
      </c>
      <c r="B110" s="212" t="s">
        <v>198</v>
      </c>
      <c r="C110" s="207"/>
      <c r="D110" s="148">
        <v>10000</v>
      </c>
      <c r="E110" s="148">
        <v>10000</v>
      </c>
      <c r="F110" s="148">
        <v>0</v>
      </c>
      <c r="G110" s="148">
        <v>0</v>
      </c>
      <c r="H110" s="148">
        <v>0</v>
      </c>
      <c r="I110" s="213">
        <v>0</v>
      </c>
      <c r="J110" s="207"/>
      <c r="K110" s="207"/>
      <c r="L110" s="207"/>
      <c r="M110" s="213">
        <v>10000</v>
      </c>
      <c r="N110" s="207"/>
      <c r="O110" s="207"/>
      <c r="P110" s="207"/>
    </row>
    <row r="111" spans="1:16" ht="12" customHeight="1">
      <c r="A111" s="145" t="s">
        <v>373</v>
      </c>
      <c r="B111" s="209" t="s">
        <v>374</v>
      </c>
      <c r="C111" s="210"/>
      <c r="D111" s="146">
        <v>-6305.55</v>
      </c>
      <c r="E111" s="146">
        <v>-6305.55</v>
      </c>
      <c r="F111" s="146">
        <v>0</v>
      </c>
      <c r="G111" s="146">
        <v>0</v>
      </c>
      <c r="H111" s="146">
        <v>0</v>
      </c>
      <c r="I111" s="211">
        <v>0</v>
      </c>
      <c r="J111" s="210"/>
      <c r="K111" s="210"/>
      <c r="L111" s="210"/>
      <c r="M111" s="211">
        <v>-6305.55</v>
      </c>
      <c r="N111" s="210"/>
      <c r="O111" s="210"/>
      <c r="P111" s="210"/>
    </row>
    <row r="112" spans="1:16" ht="12" customHeight="1">
      <c r="A112" s="145" t="s">
        <v>375</v>
      </c>
      <c r="B112" s="209" t="s">
        <v>376</v>
      </c>
      <c r="C112" s="210"/>
      <c r="D112" s="146">
        <v>-10000</v>
      </c>
      <c r="E112" s="146">
        <v>-10000</v>
      </c>
      <c r="F112" s="146">
        <v>0</v>
      </c>
      <c r="G112" s="146">
        <v>0</v>
      </c>
      <c r="H112" s="146">
        <v>0</v>
      </c>
      <c r="I112" s="211">
        <v>0</v>
      </c>
      <c r="J112" s="210"/>
      <c r="K112" s="210"/>
      <c r="L112" s="210"/>
      <c r="M112" s="211">
        <v>-10000</v>
      </c>
      <c r="N112" s="210"/>
      <c r="O112" s="210"/>
      <c r="P112" s="210"/>
    </row>
    <row r="113" spans="1:16" ht="12" customHeight="1">
      <c r="A113" s="145" t="s">
        <v>377</v>
      </c>
      <c r="B113" s="209" t="s">
        <v>378</v>
      </c>
      <c r="C113" s="210"/>
      <c r="D113" s="146">
        <v>-24258.21</v>
      </c>
      <c r="E113" s="146">
        <v>-24258.21</v>
      </c>
      <c r="F113" s="146">
        <v>0</v>
      </c>
      <c r="G113" s="146">
        <v>14806.38</v>
      </c>
      <c r="H113" s="146">
        <v>0</v>
      </c>
      <c r="I113" s="211">
        <v>14806.38</v>
      </c>
      <c r="J113" s="210"/>
      <c r="K113" s="210"/>
      <c r="L113" s="210"/>
      <c r="M113" s="211">
        <v>-39064.589999999997</v>
      </c>
      <c r="N113" s="210"/>
      <c r="O113" s="210"/>
      <c r="P113" s="210"/>
    </row>
    <row r="114" spans="1:16" ht="12.2" customHeight="1">
      <c r="A114" s="147" t="s">
        <v>379</v>
      </c>
      <c r="B114" s="212" t="s">
        <v>198</v>
      </c>
      <c r="C114" s="207"/>
      <c r="D114" s="148">
        <v>-40563.760000000002</v>
      </c>
      <c r="E114" s="148">
        <v>-40563.760000000002</v>
      </c>
      <c r="F114" s="148">
        <v>0</v>
      </c>
      <c r="G114" s="148">
        <v>14806.38</v>
      </c>
      <c r="H114" s="148">
        <v>0</v>
      </c>
      <c r="I114" s="213">
        <v>14806.38</v>
      </c>
      <c r="J114" s="207"/>
      <c r="K114" s="207"/>
      <c r="L114" s="207"/>
      <c r="M114" s="213">
        <v>-55370.14</v>
      </c>
      <c r="N114" s="207"/>
      <c r="O114" s="207"/>
      <c r="P114" s="207"/>
    </row>
    <row r="115" spans="1:16" ht="12.75" customHeight="1" thickBot="1">
      <c r="A115" s="149" t="s">
        <v>380</v>
      </c>
      <c r="B115" s="206" t="s">
        <v>198</v>
      </c>
      <c r="C115" s="207"/>
      <c r="D115" s="150">
        <v>13390</v>
      </c>
      <c r="E115" s="150">
        <v>13390</v>
      </c>
      <c r="F115" s="150">
        <v>13525</v>
      </c>
      <c r="G115" s="150">
        <v>14806.38</v>
      </c>
      <c r="H115" s="150">
        <v>13525</v>
      </c>
      <c r="I115" s="208">
        <v>14806.38</v>
      </c>
      <c r="J115" s="207"/>
      <c r="K115" s="207"/>
      <c r="L115" s="207"/>
      <c r="M115" s="208">
        <v>12108.62</v>
      </c>
      <c r="N115" s="207"/>
      <c r="O115" s="207"/>
      <c r="P115" s="207"/>
    </row>
    <row r="116" spans="1:16" ht="12.75" customHeight="1" thickTop="1">
      <c r="A116" s="151" t="s">
        <v>381</v>
      </c>
      <c r="B116" s="214" t="s">
        <v>198</v>
      </c>
      <c r="C116" s="215"/>
      <c r="D116" s="152">
        <v>223709.86</v>
      </c>
      <c r="E116" s="152">
        <v>223709.86</v>
      </c>
      <c r="F116" s="152">
        <v>612143.88</v>
      </c>
      <c r="G116" s="152">
        <v>432375.37</v>
      </c>
      <c r="H116" s="152">
        <v>612143.88</v>
      </c>
      <c r="I116" s="216">
        <v>432375.37</v>
      </c>
      <c r="J116" s="215"/>
      <c r="K116" s="215"/>
      <c r="L116" s="215"/>
      <c r="M116" s="216">
        <v>403478.37</v>
      </c>
      <c r="N116" s="215"/>
      <c r="O116" s="215"/>
      <c r="P116" s="215"/>
    </row>
    <row r="117" spans="1:16" ht="12" customHeight="1">
      <c r="A117" s="145" t="s">
        <v>382</v>
      </c>
      <c r="B117" s="209" t="s">
        <v>383</v>
      </c>
      <c r="C117" s="210"/>
      <c r="D117" s="146">
        <v>-1446.3</v>
      </c>
      <c r="E117" s="146">
        <v>-1446.3</v>
      </c>
      <c r="F117" s="146">
        <v>0</v>
      </c>
      <c r="G117" s="146">
        <v>0</v>
      </c>
      <c r="H117" s="146">
        <v>0</v>
      </c>
      <c r="I117" s="211">
        <v>0</v>
      </c>
      <c r="J117" s="210"/>
      <c r="K117" s="210"/>
      <c r="L117" s="210"/>
      <c r="M117" s="211">
        <v>-1446.3</v>
      </c>
      <c r="N117" s="210"/>
      <c r="O117" s="210"/>
      <c r="P117" s="210"/>
    </row>
    <row r="118" spans="1:16" ht="12.2" customHeight="1">
      <c r="A118" s="147" t="s">
        <v>384</v>
      </c>
      <c r="B118" s="212" t="s">
        <v>198</v>
      </c>
      <c r="C118" s="207"/>
      <c r="D118" s="148">
        <v>-1446.3</v>
      </c>
      <c r="E118" s="148">
        <v>-1446.3</v>
      </c>
      <c r="F118" s="148">
        <v>0</v>
      </c>
      <c r="G118" s="148">
        <v>0</v>
      </c>
      <c r="H118" s="148">
        <v>0</v>
      </c>
      <c r="I118" s="213">
        <v>0</v>
      </c>
      <c r="J118" s="207"/>
      <c r="K118" s="207"/>
      <c r="L118" s="207"/>
      <c r="M118" s="213">
        <v>-1446.3</v>
      </c>
      <c r="N118" s="207"/>
      <c r="O118" s="207"/>
      <c r="P118" s="207"/>
    </row>
    <row r="119" spans="1:16" ht="12.75" customHeight="1">
      <c r="A119" s="149" t="s">
        <v>385</v>
      </c>
      <c r="B119" s="206" t="s">
        <v>198</v>
      </c>
      <c r="C119" s="207"/>
      <c r="D119" s="150">
        <v>-1446.3</v>
      </c>
      <c r="E119" s="150">
        <v>-1446.3</v>
      </c>
      <c r="F119" s="150">
        <v>0</v>
      </c>
      <c r="G119" s="150">
        <v>0</v>
      </c>
      <c r="H119" s="150">
        <v>0</v>
      </c>
      <c r="I119" s="208">
        <v>0</v>
      </c>
      <c r="J119" s="207"/>
      <c r="K119" s="207"/>
      <c r="L119" s="207"/>
      <c r="M119" s="208">
        <v>-1446.3</v>
      </c>
      <c r="N119" s="207"/>
      <c r="O119" s="207"/>
      <c r="P119" s="207"/>
    </row>
    <row r="120" spans="1:16" ht="12" customHeight="1">
      <c r="A120" s="145" t="s">
        <v>386</v>
      </c>
      <c r="B120" s="209" t="s">
        <v>387</v>
      </c>
      <c r="C120" s="210"/>
      <c r="D120" s="146">
        <v>-82591.88</v>
      </c>
      <c r="E120" s="146">
        <v>-82591.88</v>
      </c>
      <c r="F120" s="146">
        <v>0</v>
      </c>
      <c r="G120" s="146">
        <v>25159.26</v>
      </c>
      <c r="H120" s="146">
        <v>0</v>
      </c>
      <c r="I120" s="211">
        <v>25159.26</v>
      </c>
      <c r="J120" s="210"/>
      <c r="K120" s="210"/>
      <c r="L120" s="210"/>
      <c r="M120" s="211">
        <v>-107751.14</v>
      </c>
      <c r="N120" s="210"/>
      <c r="O120" s="210"/>
      <c r="P120" s="210"/>
    </row>
    <row r="121" spans="1:16" ht="12.2" customHeight="1">
      <c r="A121" s="147" t="s">
        <v>388</v>
      </c>
      <c r="B121" s="212" t="s">
        <v>198</v>
      </c>
      <c r="C121" s="207"/>
      <c r="D121" s="148">
        <v>-82591.88</v>
      </c>
      <c r="E121" s="148">
        <v>-82591.88</v>
      </c>
      <c r="F121" s="148">
        <v>0</v>
      </c>
      <c r="G121" s="148">
        <v>25159.26</v>
      </c>
      <c r="H121" s="148">
        <v>0</v>
      </c>
      <c r="I121" s="213">
        <v>25159.26</v>
      </c>
      <c r="J121" s="207"/>
      <c r="K121" s="207"/>
      <c r="L121" s="207"/>
      <c r="M121" s="213">
        <v>-107751.14</v>
      </c>
      <c r="N121" s="207"/>
      <c r="O121" s="207"/>
      <c r="P121" s="207"/>
    </row>
    <row r="122" spans="1:16" ht="12.75" customHeight="1">
      <c r="A122" s="149" t="s">
        <v>389</v>
      </c>
      <c r="B122" s="206" t="s">
        <v>198</v>
      </c>
      <c r="C122" s="207"/>
      <c r="D122" s="150">
        <v>-82591.88</v>
      </c>
      <c r="E122" s="150">
        <v>-82591.88</v>
      </c>
      <c r="F122" s="150">
        <v>0</v>
      </c>
      <c r="G122" s="150">
        <v>25159.26</v>
      </c>
      <c r="H122" s="150">
        <v>0</v>
      </c>
      <c r="I122" s="208">
        <v>25159.26</v>
      </c>
      <c r="J122" s="207"/>
      <c r="K122" s="207"/>
      <c r="L122" s="207"/>
      <c r="M122" s="208">
        <v>-107751.14</v>
      </c>
      <c r="N122" s="207"/>
      <c r="O122" s="207"/>
      <c r="P122" s="207"/>
    </row>
    <row r="123" spans="1:16" ht="12" customHeight="1">
      <c r="A123" s="145" t="s">
        <v>390</v>
      </c>
      <c r="B123" s="209" t="s">
        <v>391</v>
      </c>
      <c r="C123" s="210"/>
      <c r="D123" s="146">
        <v>-1992000</v>
      </c>
      <c r="E123" s="146">
        <v>-1992000</v>
      </c>
      <c r="F123" s="146">
        <v>0</v>
      </c>
      <c r="G123" s="146">
        <v>0</v>
      </c>
      <c r="H123" s="146">
        <v>0</v>
      </c>
      <c r="I123" s="211">
        <v>0</v>
      </c>
      <c r="J123" s="210"/>
      <c r="K123" s="210"/>
      <c r="L123" s="210"/>
      <c r="M123" s="211">
        <v>-1992000</v>
      </c>
      <c r="N123" s="210"/>
      <c r="O123" s="210"/>
      <c r="P123" s="210"/>
    </row>
    <row r="124" spans="1:16" ht="12.2" customHeight="1">
      <c r="A124" s="147" t="s">
        <v>392</v>
      </c>
      <c r="B124" s="212" t="s">
        <v>198</v>
      </c>
      <c r="C124" s="207"/>
      <c r="D124" s="148">
        <v>-1992000</v>
      </c>
      <c r="E124" s="148">
        <v>-1992000</v>
      </c>
      <c r="F124" s="148">
        <v>0</v>
      </c>
      <c r="G124" s="148">
        <v>0</v>
      </c>
      <c r="H124" s="148">
        <v>0</v>
      </c>
      <c r="I124" s="213">
        <v>0</v>
      </c>
      <c r="J124" s="207"/>
      <c r="K124" s="207"/>
      <c r="L124" s="207"/>
      <c r="M124" s="213">
        <v>-1992000</v>
      </c>
      <c r="N124" s="207"/>
      <c r="O124" s="207"/>
      <c r="P124" s="207"/>
    </row>
    <row r="125" spans="1:16" ht="12.75" customHeight="1">
      <c r="A125" s="149" t="s">
        <v>393</v>
      </c>
      <c r="B125" s="206" t="s">
        <v>198</v>
      </c>
      <c r="C125" s="207"/>
      <c r="D125" s="150">
        <v>-1992000</v>
      </c>
      <c r="E125" s="150">
        <v>-1992000</v>
      </c>
      <c r="F125" s="150">
        <v>0</v>
      </c>
      <c r="G125" s="150">
        <v>0</v>
      </c>
      <c r="H125" s="150">
        <v>0</v>
      </c>
      <c r="I125" s="208">
        <v>0</v>
      </c>
      <c r="J125" s="207"/>
      <c r="K125" s="207"/>
      <c r="L125" s="207"/>
      <c r="M125" s="208">
        <v>-1992000</v>
      </c>
      <c r="N125" s="207"/>
      <c r="O125" s="207"/>
      <c r="P125" s="207"/>
    </row>
    <row r="126" spans="1:16" ht="12" customHeight="1">
      <c r="A126" s="145" t="s">
        <v>394</v>
      </c>
      <c r="B126" s="209" t="s">
        <v>395</v>
      </c>
      <c r="C126" s="210"/>
      <c r="D126" s="146">
        <v>-4647.9399999999996</v>
      </c>
      <c r="E126" s="146">
        <v>-4647.9399999999996</v>
      </c>
      <c r="F126" s="146">
        <v>0</v>
      </c>
      <c r="G126" s="146">
        <v>216774.41</v>
      </c>
      <c r="H126" s="146">
        <v>0</v>
      </c>
      <c r="I126" s="211">
        <v>216774.41</v>
      </c>
      <c r="J126" s="210"/>
      <c r="K126" s="210"/>
      <c r="L126" s="210"/>
      <c r="M126" s="211">
        <v>-221422.35</v>
      </c>
      <c r="N126" s="210"/>
      <c r="O126" s="210"/>
      <c r="P126" s="210"/>
    </row>
    <row r="127" spans="1:16" ht="12.2" customHeight="1">
      <c r="A127" s="147" t="s">
        <v>396</v>
      </c>
      <c r="B127" s="212" t="s">
        <v>198</v>
      </c>
      <c r="C127" s="207"/>
      <c r="D127" s="148">
        <v>-4647.9399999999996</v>
      </c>
      <c r="E127" s="148">
        <v>-4647.9399999999996</v>
      </c>
      <c r="F127" s="148">
        <v>0</v>
      </c>
      <c r="G127" s="148">
        <v>216774.41</v>
      </c>
      <c r="H127" s="148">
        <v>0</v>
      </c>
      <c r="I127" s="213">
        <v>216774.41</v>
      </c>
      <c r="J127" s="207"/>
      <c r="K127" s="207"/>
      <c r="L127" s="207"/>
      <c r="M127" s="213">
        <v>-221422.35</v>
      </c>
      <c r="N127" s="207"/>
      <c r="O127" s="207"/>
      <c r="P127" s="207"/>
    </row>
    <row r="128" spans="1:16" ht="12" customHeight="1">
      <c r="A128" s="145" t="s">
        <v>397</v>
      </c>
      <c r="B128" s="209" t="s">
        <v>398</v>
      </c>
      <c r="C128" s="210"/>
      <c r="D128" s="146">
        <v>31712.05</v>
      </c>
      <c r="E128" s="146">
        <v>31712.05</v>
      </c>
      <c r="F128" s="146">
        <v>0</v>
      </c>
      <c r="G128" s="146">
        <v>9658.9500000000007</v>
      </c>
      <c r="H128" s="146">
        <v>0</v>
      </c>
      <c r="I128" s="211">
        <v>9658.9500000000007</v>
      </c>
      <c r="J128" s="210"/>
      <c r="K128" s="210"/>
      <c r="L128" s="210"/>
      <c r="M128" s="211">
        <v>22053.1</v>
      </c>
      <c r="N128" s="210"/>
      <c r="O128" s="210"/>
      <c r="P128" s="210"/>
    </row>
    <row r="129" spans="1:16" ht="12.2" customHeight="1">
      <c r="A129" s="147" t="s">
        <v>399</v>
      </c>
      <c r="B129" s="212" t="s">
        <v>198</v>
      </c>
      <c r="C129" s="207"/>
      <c r="D129" s="148">
        <v>31712.05</v>
      </c>
      <c r="E129" s="148">
        <v>31712.05</v>
      </c>
      <c r="F129" s="148">
        <v>0</v>
      </c>
      <c r="G129" s="148">
        <v>9658.9500000000007</v>
      </c>
      <c r="H129" s="148">
        <v>0</v>
      </c>
      <c r="I129" s="213">
        <v>9658.9500000000007</v>
      </c>
      <c r="J129" s="207"/>
      <c r="K129" s="207"/>
      <c r="L129" s="207"/>
      <c r="M129" s="213">
        <v>22053.1</v>
      </c>
      <c r="N129" s="207"/>
      <c r="O129" s="207"/>
      <c r="P129" s="207"/>
    </row>
    <row r="130" spans="1:16" ht="12" customHeight="1">
      <c r="A130" s="145" t="s">
        <v>400</v>
      </c>
      <c r="B130" s="209" t="s">
        <v>401</v>
      </c>
      <c r="C130" s="210"/>
      <c r="D130" s="146">
        <v>-17405.16</v>
      </c>
      <c r="E130" s="146">
        <v>-17405.16</v>
      </c>
      <c r="F130" s="146">
        <v>0</v>
      </c>
      <c r="G130" s="146">
        <v>0</v>
      </c>
      <c r="H130" s="146">
        <v>0</v>
      </c>
      <c r="I130" s="211">
        <v>0</v>
      </c>
      <c r="J130" s="210"/>
      <c r="K130" s="210"/>
      <c r="L130" s="210"/>
      <c r="M130" s="211">
        <v>-17405.16</v>
      </c>
      <c r="N130" s="210"/>
      <c r="O130" s="210"/>
      <c r="P130" s="210"/>
    </row>
    <row r="131" spans="1:16" ht="12.2" customHeight="1">
      <c r="A131" s="147" t="s">
        <v>402</v>
      </c>
      <c r="B131" s="212" t="s">
        <v>198</v>
      </c>
      <c r="C131" s="207"/>
      <c r="D131" s="148">
        <v>-17405.16</v>
      </c>
      <c r="E131" s="148">
        <v>-17405.16</v>
      </c>
      <c r="F131" s="148">
        <v>0</v>
      </c>
      <c r="G131" s="148">
        <v>0</v>
      </c>
      <c r="H131" s="148">
        <v>0</v>
      </c>
      <c r="I131" s="213">
        <v>0</v>
      </c>
      <c r="J131" s="207"/>
      <c r="K131" s="207"/>
      <c r="L131" s="207"/>
      <c r="M131" s="213">
        <v>-17405.16</v>
      </c>
      <c r="N131" s="207"/>
      <c r="O131" s="207"/>
      <c r="P131" s="207"/>
    </row>
    <row r="132" spans="1:16" ht="12.75" customHeight="1">
      <c r="A132" s="149" t="s">
        <v>403</v>
      </c>
      <c r="B132" s="206" t="s">
        <v>198</v>
      </c>
      <c r="C132" s="207"/>
      <c r="D132" s="150">
        <v>9658.9500000000007</v>
      </c>
      <c r="E132" s="150">
        <v>9658.9500000000007</v>
      </c>
      <c r="F132" s="150">
        <v>0</v>
      </c>
      <c r="G132" s="150">
        <v>226433.36</v>
      </c>
      <c r="H132" s="150">
        <v>0</v>
      </c>
      <c r="I132" s="208">
        <v>226433.36</v>
      </c>
      <c r="J132" s="207"/>
      <c r="K132" s="207"/>
      <c r="L132" s="207"/>
      <c r="M132" s="208">
        <v>-216774.41</v>
      </c>
      <c r="N132" s="207"/>
      <c r="O132" s="207"/>
      <c r="P132" s="207"/>
    </row>
    <row r="133" spans="1:16" ht="12" customHeight="1">
      <c r="A133" s="145" t="s">
        <v>404</v>
      </c>
      <c r="B133" s="209" t="s">
        <v>405</v>
      </c>
      <c r="C133" s="210"/>
      <c r="D133" s="146">
        <v>-251592.62</v>
      </c>
      <c r="E133" s="146">
        <v>-251592.62</v>
      </c>
      <c r="F133" s="146">
        <v>251592.62</v>
      </c>
      <c r="G133" s="146">
        <v>0</v>
      </c>
      <c r="H133" s="146">
        <v>251592.62</v>
      </c>
      <c r="I133" s="211">
        <v>0</v>
      </c>
      <c r="J133" s="210"/>
      <c r="K133" s="210"/>
      <c r="L133" s="210"/>
      <c r="M133" s="211">
        <v>0</v>
      </c>
      <c r="N133" s="210"/>
      <c r="O133" s="210"/>
      <c r="P133" s="210"/>
    </row>
    <row r="134" spans="1:16" ht="12.2" customHeight="1">
      <c r="A134" s="147" t="s">
        <v>406</v>
      </c>
      <c r="B134" s="212" t="s">
        <v>198</v>
      </c>
      <c r="C134" s="207"/>
      <c r="D134" s="148">
        <v>-251592.62</v>
      </c>
      <c r="E134" s="148">
        <v>-251592.62</v>
      </c>
      <c r="F134" s="148">
        <v>251592.62</v>
      </c>
      <c r="G134" s="148">
        <v>0</v>
      </c>
      <c r="H134" s="148">
        <v>251592.62</v>
      </c>
      <c r="I134" s="213">
        <v>0</v>
      </c>
      <c r="J134" s="207"/>
      <c r="K134" s="207"/>
      <c r="L134" s="207"/>
      <c r="M134" s="213">
        <v>0</v>
      </c>
      <c r="N134" s="207"/>
      <c r="O134" s="207"/>
      <c r="P134" s="207"/>
    </row>
    <row r="135" spans="1:16" ht="12.75" customHeight="1" thickBot="1">
      <c r="A135" s="149" t="s">
        <v>407</v>
      </c>
      <c r="B135" s="206" t="s">
        <v>198</v>
      </c>
      <c r="C135" s="207"/>
      <c r="D135" s="150">
        <v>-251592.62</v>
      </c>
      <c r="E135" s="150">
        <v>-251592.62</v>
      </c>
      <c r="F135" s="150">
        <v>251592.62</v>
      </c>
      <c r="G135" s="150">
        <v>0</v>
      </c>
      <c r="H135" s="150">
        <v>251592.62</v>
      </c>
      <c r="I135" s="208">
        <v>0</v>
      </c>
      <c r="J135" s="207"/>
      <c r="K135" s="207"/>
      <c r="L135" s="207"/>
      <c r="M135" s="208">
        <v>0</v>
      </c>
      <c r="N135" s="207"/>
      <c r="O135" s="207"/>
      <c r="P135" s="207"/>
    </row>
    <row r="136" spans="1:16" ht="12.75" customHeight="1" thickTop="1">
      <c r="A136" s="108" t="s">
        <v>408</v>
      </c>
      <c r="B136" s="201" t="s">
        <v>198</v>
      </c>
      <c r="C136" s="202"/>
      <c r="D136" s="130">
        <v>-2317971.85</v>
      </c>
      <c r="E136" s="130">
        <v>-2317971.85</v>
      </c>
      <c r="F136" s="130">
        <v>251592.62</v>
      </c>
      <c r="G136" s="130">
        <v>251592.62</v>
      </c>
      <c r="H136" s="130">
        <v>251592.62</v>
      </c>
      <c r="I136" s="203">
        <v>251592.62</v>
      </c>
      <c r="J136" s="202"/>
      <c r="K136" s="202"/>
      <c r="L136" s="202"/>
      <c r="M136" s="203">
        <v>-2317971.85</v>
      </c>
      <c r="N136" s="202"/>
      <c r="O136" s="202"/>
      <c r="P136" s="202"/>
    </row>
    <row r="137" spans="1:16" ht="12" customHeight="1">
      <c r="A137" s="105" t="s">
        <v>409</v>
      </c>
      <c r="B137" s="184" t="s">
        <v>410</v>
      </c>
      <c r="C137" s="205"/>
      <c r="D137" s="134">
        <v>0</v>
      </c>
      <c r="E137" s="134">
        <v>0</v>
      </c>
      <c r="F137" s="134">
        <v>433298.16</v>
      </c>
      <c r="G137" s="134">
        <v>191625</v>
      </c>
      <c r="H137" s="134">
        <v>433298.16</v>
      </c>
      <c r="I137" s="198">
        <v>191625</v>
      </c>
      <c r="J137" s="205"/>
      <c r="K137" s="205"/>
      <c r="L137" s="205"/>
      <c r="M137" s="198">
        <v>241673.16</v>
      </c>
      <c r="N137" s="205"/>
      <c r="O137" s="205"/>
      <c r="P137" s="205"/>
    </row>
    <row r="138" spans="1:16" ht="12" customHeight="1">
      <c r="A138" s="105" t="s">
        <v>411</v>
      </c>
      <c r="B138" s="184" t="s">
        <v>412</v>
      </c>
      <c r="C138" s="205"/>
      <c r="D138" s="134">
        <v>0</v>
      </c>
      <c r="E138" s="134">
        <v>0</v>
      </c>
      <c r="F138" s="134">
        <v>23100.2</v>
      </c>
      <c r="G138" s="134">
        <v>0</v>
      </c>
      <c r="H138" s="134">
        <v>23100.2</v>
      </c>
      <c r="I138" s="198">
        <v>0</v>
      </c>
      <c r="J138" s="205"/>
      <c r="K138" s="205"/>
      <c r="L138" s="205"/>
      <c r="M138" s="198">
        <v>23100.2</v>
      </c>
      <c r="N138" s="205"/>
      <c r="O138" s="205"/>
      <c r="P138" s="205"/>
    </row>
    <row r="139" spans="1:16" ht="12.2" customHeight="1">
      <c r="A139" s="106" t="s">
        <v>413</v>
      </c>
      <c r="B139" s="199" t="s">
        <v>198</v>
      </c>
      <c r="C139" s="192"/>
      <c r="D139" s="132">
        <v>0</v>
      </c>
      <c r="E139" s="132">
        <v>0</v>
      </c>
      <c r="F139" s="132">
        <v>456398.36</v>
      </c>
      <c r="G139" s="132">
        <v>191625</v>
      </c>
      <c r="H139" s="132">
        <v>456398.36</v>
      </c>
      <c r="I139" s="200">
        <v>191625</v>
      </c>
      <c r="J139" s="192"/>
      <c r="K139" s="192"/>
      <c r="L139" s="192"/>
      <c r="M139" s="200">
        <v>264773.36</v>
      </c>
      <c r="N139" s="192"/>
      <c r="O139" s="192"/>
      <c r="P139" s="192"/>
    </row>
    <row r="140" spans="1:16" ht="12" customHeight="1">
      <c r="A140" s="105" t="s">
        <v>414</v>
      </c>
      <c r="B140" s="184" t="s">
        <v>415</v>
      </c>
      <c r="C140" s="205"/>
      <c r="D140" s="134">
        <v>0</v>
      </c>
      <c r="E140" s="134">
        <v>0</v>
      </c>
      <c r="F140" s="134">
        <v>63475.78</v>
      </c>
      <c r="G140" s="134">
        <v>89.79</v>
      </c>
      <c r="H140" s="134">
        <v>63475.78</v>
      </c>
      <c r="I140" s="198">
        <v>89.79</v>
      </c>
      <c r="J140" s="205"/>
      <c r="K140" s="205"/>
      <c r="L140" s="205"/>
      <c r="M140" s="198">
        <v>63385.99</v>
      </c>
      <c r="N140" s="205"/>
      <c r="O140" s="205"/>
      <c r="P140" s="205"/>
    </row>
    <row r="141" spans="1:16" ht="12" customHeight="1">
      <c r="A141" s="105" t="s">
        <v>416</v>
      </c>
      <c r="B141" s="184" t="s">
        <v>417</v>
      </c>
      <c r="C141" s="205"/>
      <c r="D141" s="134">
        <v>0</v>
      </c>
      <c r="E141" s="134">
        <v>0</v>
      </c>
      <c r="F141" s="134">
        <v>6679.34</v>
      </c>
      <c r="G141" s="134">
        <v>0</v>
      </c>
      <c r="H141" s="134">
        <v>6679.34</v>
      </c>
      <c r="I141" s="198">
        <v>0</v>
      </c>
      <c r="J141" s="205"/>
      <c r="K141" s="205"/>
      <c r="L141" s="205"/>
      <c r="M141" s="198">
        <v>6679.34</v>
      </c>
      <c r="N141" s="205"/>
      <c r="O141" s="205"/>
      <c r="P141" s="205"/>
    </row>
    <row r="142" spans="1:16" ht="12" customHeight="1">
      <c r="A142" s="105" t="s">
        <v>418</v>
      </c>
      <c r="B142" s="184" t="s">
        <v>419</v>
      </c>
      <c r="C142" s="205"/>
      <c r="D142" s="134">
        <v>0</v>
      </c>
      <c r="E142" s="134">
        <v>0</v>
      </c>
      <c r="F142" s="134">
        <v>31261.27</v>
      </c>
      <c r="G142" s="134">
        <v>8883.4500000000007</v>
      </c>
      <c r="H142" s="134">
        <v>31261.27</v>
      </c>
      <c r="I142" s="198">
        <v>8883.4500000000007</v>
      </c>
      <c r="J142" s="205"/>
      <c r="K142" s="205"/>
      <c r="L142" s="205"/>
      <c r="M142" s="198">
        <v>22377.82</v>
      </c>
      <c r="N142" s="205"/>
      <c r="O142" s="205"/>
      <c r="P142" s="205"/>
    </row>
    <row r="143" spans="1:16" ht="12" customHeight="1">
      <c r="A143" s="105" t="s">
        <v>420</v>
      </c>
      <c r="B143" s="184" t="s">
        <v>421</v>
      </c>
      <c r="C143" s="205"/>
      <c r="D143" s="134">
        <v>0</v>
      </c>
      <c r="E143" s="134">
        <v>0</v>
      </c>
      <c r="F143" s="134">
        <v>48285.73</v>
      </c>
      <c r="G143" s="134">
        <v>30</v>
      </c>
      <c r="H143" s="134">
        <v>48285.73</v>
      </c>
      <c r="I143" s="198">
        <v>30</v>
      </c>
      <c r="J143" s="205"/>
      <c r="K143" s="205"/>
      <c r="L143" s="205"/>
      <c r="M143" s="198">
        <v>48255.73</v>
      </c>
      <c r="N143" s="205"/>
      <c r="O143" s="205"/>
      <c r="P143" s="205"/>
    </row>
    <row r="144" spans="1:16" ht="12" customHeight="1">
      <c r="A144" s="105" t="s">
        <v>422</v>
      </c>
      <c r="B144" s="184" t="s">
        <v>423</v>
      </c>
      <c r="C144" s="205"/>
      <c r="D144" s="134">
        <v>0</v>
      </c>
      <c r="E144" s="134">
        <v>0</v>
      </c>
      <c r="F144" s="134">
        <v>7662.69</v>
      </c>
      <c r="G144" s="134">
        <v>795</v>
      </c>
      <c r="H144" s="134">
        <v>7662.69</v>
      </c>
      <c r="I144" s="198">
        <v>795</v>
      </c>
      <c r="J144" s="205"/>
      <c r="K144" s="205"/>
      <c r="L144" s="205"/>
      <c r="M144" s="198">
        <v>6867.69</v>
      </c>
      <c r="N144" s="205"/>
      <c r="O144" s="205"/>
      <c r="P144" s="205"/>
    </row>
    <row r="145" spans="1:16" ht="12" customHeight="1">
      <c r="A145" s="105" t="s">
        <v>424</v>
      </c>
      <c r="B145" s="184" t="s">
        <v>425</v>
      </c>
      <c r="C145" s="205"/>
      <c r="D145" s="134">
        <v>0</v>
      </c>
      <c r="E145" s="134">
        <v>0</v>
      </c>
      <c r="F145" s="134">
        <v>2470.31</v>
      </c>
      <c r="G145" s="134">
        <v>556.54</v>
      </c>
      <c r="H145" s="134">
        <v>2470.31</v>
      </c>
      <c r="I145" s="198">
        <v>556.54</v>
      </c>
      <c r="J145" s="205"/>
      <c r="K145" s="205"/>
      <c r="L145" s="205"/>
      <c r="M145" s="198">
        <v>1913.77</v>
      </c>
      <c r="N145" s="205"/>
      <c r="O145" s="205"/>
      <c r="P145" s="205"/>
    </row>
    <row r="146" spans="1:16" ht="12" customHeight="1">
      <c r="A146" s="105" t="s">
        <v>426</v>
      </c>
      <c r="B146" s="184" t="s">
        <v>427</v>
      </c>
      <c r="C146" s="205"/>
      <c r="D146" s="134">
        <v>0</v>
      </c>
      <c r="E146" s="134">
        <v>0</v>
      </c>
      <c r="F146" s="134">
        <v>741600</v>
      </c>
      <c r="G146" s="134">
        <v>370800</v>
      </c>
      <c r="H146" s="134">
        <v>741600</v>
      </c>
      <c r="I146" s="198">
        <v>370800</v>
      </c>
      <c r="J146" s="205"/>
      <c r="K146" s="205"/>
      <c r="L146" s="205"/>
      <c r="M146" s="198">
        <v>370800</v>
      </c>
      <c r="N146" s="205"/>
      <c r="O146" s="205"/>
      <c r="P146" s="205"/>
    </row>
    <row r="147" spans="1:16" ht="12.2" customHeight="1">
      <c r="A147" s="106" t="s">
        <v>428</v>
      </c>
      <c r="B147" s="199" t="s">
        <v>198</v>
      </c>
      <c r="C147" s="192"/>
      <c r="D147" s="132">
        <v>0</v>
      </c>
      <c r="E147" s="132">
        <v>0</v>
      </c>
      <c r="F147" s="132">
        <v>901435.12</v>
      </c>
      <c r="G147" s="132">
        <v>381154.78</v>
      </c>
      <c r="H147" s="132">
        <v>901435.12</v>
      </c>
      <c r="I147" s="200">
        <v>381154.78</v>
      </c>
      <c r="J147" s="192"/>
      <c r="K147" s="192"/>
      <c r="L147" s="192"/>
      <c r="M147" s="200">
        <v>520280.34</v>
      </c>
      <c r="N147" s="192"/>
      <c r="O147" s="192"/>
      <c r="P147" s="192"/>
    </row>
    <row r="148" spans="1:16" ht="12" customHeight="1">
      <c r="A148" s="105" t="s">
        <v>429</v>
      </c>
      <c r="B148" s="184" t="s">
        <v>430</v>
      </c>
      <c r="C148" s="205"/>
      <c r="D148" s="134">
        <v>0</v>
      </c>
      <c r="E148" s="134">
        <v>0</v>
      </c>
      <c r="F148" s="134">
        <v>164372.32</v>
      </c>
      <c r="G148" s="134">
        <v>0</v>
      </c>
      <c r="H148" s="134">
        <v>164372.32</v>
      </c>
      <c r="I148" s="198">
        <v>0</v>
      </c>
      <c r="J148" s="205"/>
      <c r="K148" s="205"/>
      <c r="L148" s="205"/>
      <c r="M148" s="198">
        <v>164372.32</v>
      </c>
      <c r="N148" s="205"/>
      <c r="O148" s="205"/>
      <c r="P148" s="205"/>
    </row>
    <row r="149" spans="1:16" ht="12.2" customHeight="1">
      <c r="A149" s="106" t="s">
        <v>431</v>
      </c>
      <c r="B149" s="199" t="s">
        <v>198</v>
      </c>
      <c r="C149" s="192"/>
      <c r="D149" s="132">
        <v>0</v>
      </c>
      <c r="E149" s="132">
        <v>0</v>
      </c>
      <c r="F149" s="132">
        <v>164372.32</v>
      </c>
      <c r="G149" s="132">
        <v>0</v>
      </c>
      <c r="H149" s="132">
        <v>164372.32</v>
      </c>
      <c r="I149" s="200">
        <v>0</v>
      </c>
      <c r="J149" s="192"/>
      <c r="K149" s="192"/>
      <c r="L149" s="192"/>
      <c r="M149" s="200">
        <v>164372.32</v>
      </c>
      <c r="N149" s="192"/>
      <c r="O149" s="192"/>
      <c r="P149" s="192"/>
    </row>
    <row r="150" spans="1:16" ht="12" customHeight="1">
      <c r="A150" s="105" t="s">
        <v>432</v>
      </c>
      <c r="B150" s="184" t="s">
        <v>433</v>
      </c>
      <c r="C150" s="205"/>
      <c r="D150" s="134">
        <v>0</v>
      </c>
      <c r="E150" s="134">
        <v>0</v>
      </c>
      <c r="F150" s="134">
        <v>13.97</v>
      </c>
      <c r="G150" s="134">
        <v>2.57</v>
      </c>
      <c r="H150" s="134">
        <v>13.97</v>
      </c>
      <c r="I150" s="198">
        <v>2.57</v>
      </c>
      <c r="J150" s="205"/>
      <c r="K150" s="205"/>
      <c r="L150" s="205"/>
      <c r="M150" s="198">
        <v>11.4</v>
      </c>
      <c r="N150" s="205"/>
      <c r="O150" s="205"/>
      <c r="P150" s="205"/>
    </row>
    <row r="151" spans="1:16" ht="12" customHeight="1">
      <c r="A151" s="105" t="s">
        <v>434</v>
      </c>
      <c r="B151" s="184" t="s">
        <v>435</v>
      </c>
      <c r="C151" s="205"/>
      <c r="D151" s="134">
        <v>0</v>
      </c>
      <c r="E151" s="134">
        <v>0</v>
      </c>
      <c r="F151" s="134">
        <v>5361741.3099999996</v>
      </c>
      <c r="G151" s="134">
        <v>5250669.91</v>
      </c>
      <c r="H151" s="134">
        <v>5361741.3099999996</v>
      </c>
      <c r="I151" s="198">
        <v>5250669.91</v>
      </c>
      <c r="J151" s="205"/>
      <c r="K151" s="205"/>
      <c r="L151" s="205"/>
      <c r="M151" s="198">
        <v>111071.4</v>
      </c>
      <c r="N151" s="205"/>
      <c r="O151" s="205"/>
      <c r="P151" s="205"/>
    </row>
    <row r="152" spans="1:16" ht="12.2" customHeight="1">
      <c r="A152" s="106" t="s">
        <v>436</v>
      </c>
      <c r="B152" s="199" t="s">
        <v>198</v>
      </c>
      <c r="C152" s="192"/>
      <c r="D152" s="132">
        <v>0</v>
      </c>
      <c r="E152" s="132">
        <v>0</v>
      </c>
      <c r="F152" s="132">
        <v>5361755.28</v>
      </c>
      <c r="G152" s="132">
        <v>5250672.4800000004</v>
      </c>
      <c r="H152" s="132">
        <v>5361755.28</v>
      </c>
      <c r="I152" s="200">
        <v>5250672.4800000004</v>
      </c>
      <c r="J152" s="192"/>
      <c r="K152" s="192"/>
      <c r="L152" s="192"/>
      <c r="M152" s="200">
        <v>111082.8</v>
      </c>
      <c r="N152" s="192"/>
      <c r="O152" s="192"/>
      <c r="P152" s="192"/>
    </row>
    <row r="153" spans="1:16" ht="12.75" customHeight="1">
      <c r="A153" s="107" t="s">
        <v>437</v>
      </c>
      <c r="B153" s="196" t="s">
        <v>198</v>
      </c>
      <c r="C153" s="192"/>
      <c r="D153" s="133">
        <v>0</v>
      </c>
      <c r="E153" s="133">
        <v>0</v>
      </c>
      <c r="F153" s="133">
        <v>6883961.0800000001</v>
      </c>
      <c r="G153" s="133">
        <v>5823452.2599999998</v>
      </c>
      <c r="H153" s="133">
        <v>6883961.0800000001</v>
      </c>
      <c r="I153" s="197">
        <v>5823452.2599999998</v>
      </c>
      <c r="J153" s="192"/>
      <c r="K153" s="192"/>
      <c r="L153" s="192"/>
      <c r="M153" s="197">
        <v>1060508.82</v>
      </c>
      <c r="N153" s="192"/>
      <c r="O153" s="192"/>
      <c r="P153" s="192"/>
    </row>
    <row r="154" spans="1:16" ht="12" customHeight="1">
      <c r="A154" s="105" t="s">
        <v>438</v>
      </c>
      <c r="B154" s="184" t="s">
        <v>439</v>
      </c>
      <c r="C154" s="205"/>
      <c r="D154" s="134">
        <v>0</v>
      </c>
      <c r="E154" s="134">
        <v>0</v>
      </c>
      <c r="F154" s="134">
        <v>31200.73</v>
      </c>
      <c r="G154" s="134">
        <v>8270.2000000000007</v>
      </c>
      <c r="H154" s="134">
        <v>31200.73</v>
      </c>
      <c r="I154" s="198">
        <v>8270.2000000000007</v>
      </c>
      <c r="J154" s="205"/>
      <c r="K154" s="205"/>
      <c r="L154" s="205"/>
      <c r="M154" s="198">
        <v>22930.53</v>
      </c>
      <c r="N154" s="205"/>
      <c r="O154" s="205"/>
      <c r="P154" s="205"/>
    </row>
    <row r="155" spans="1:16" ht="12" customHeight="1">
      <c r="A155" s="105" t="s">
        <v>440</v>
      </c>
      <c r="B155" s="184" t="s">
        <v>441</v>
      </c>
      <c r="C155" s="205"/>
      <c r="D155" s="134">
        <v>0</v>
      </c>
      <c r="E155" s="134">
        <v>0</v>
      </c>
      <c r="F155" s="134">
        <v>1843113.1</v>
      </c>
      <c r="G155" s="134">
        <v>882120.87</v>
      </c>
      <c r="H155" s="134">
        <v>1843113.1</v>
      </c>
      <c r="I155" s="198">
        <v>882120.87</v>
      </c>
      <c r="J155" s="205"/>
      <c r="K155" s="205"/>
      <c r="L155" s="205"/>
      <c r="M155" s="198">
        <v>960992.23</v>
      </c>
      <c r="N155" s="205"/>
      <c r="O155" s="205"/>
      <c r="P155" s="205"/>
    </row>
    <row r="156" spans="1:16" ht="12.2" customHeight="1">
      <c r="A156" s="106" t="s">
        <v>442</v>
      </c>
      <c r="B156" s="199" t="s">
        <v>198</v>
      </c>
      <c r="C156" s="192"/>
      <c r="D156" s="132">
        <v>0</v>
      </c>
      <c r="E156" s="132">
        <v>0</v>
      </c>
      <c r="F156" s="132">
        <v>1874313.83</v>
      </c>
      <c r="G156" s="132">
        <v>890391.07</v>
      </c>
      <c r="H156" s="132">
        <v>1874313.83</v>
      </c>
      <c r="I156" s="200">
        <v>890391.07</v>
      </c>
      <c r="J156" s="192"/>
      <c r="K156" s="192"/>
      <c r="L156" s="192"/>
      <c r="M156" s="200">
        <v>983922.76</v>
      </c>
      <c r="N156" s="192"/>
      <c r="O156" s="192"/>
      <c r="P156" s="192"/>
    </row>
    <row r="157" spans="1:16" ht="12" customHeight="1">
      <c r="A157" s="105" t="s">
        <v>443</v>
      </c>
      <c r="B157" s="184" t="s">
        <v>444</v>
      </c>
      <c r="C157" s="205"/>
      <c r="D157" s="134">
        <v>0</v>
      </c>
      <c r="E157" s="134">
        <v>0</v>
      </c>
      <c r="F157" s="134">
        <v>11000.34</v>
      </c>
      <c r="G157" s="134">
        <v>2738.31</v>
      </c>
      <c r="H157" s="134">
        <v>11000.34</v>
      </c>
      <c r="I157" s="198">
        <v>2738.31</v>
      </c>
      <c r="J157" s="205"/>
      <c r="K157" s="205"/>
      <c r="L157" s="205"/>
      <c r="M157" s="198">
        <v>8262.0300000000007</v>
      </c>
      <c r="N157" s="205"/>
      <c r="O157" s="205"/>
      <c r="P157" s="205"/>
    </row>
    <row r="158" spans="1:16" ht="12" customHeight="1">
      <c r="A158" s="105" t="s">
        <v>445</v>
      </c>
      <c r="B158" s="184" t="s">
        <v>446</v>
      </c>
      <c r="C158" s="205"/>
      <c r="D158" s="134">
        <v>0</v>
      </c>
      <c r="E158" s="134">
        <v>0</v>
      </c>
      <c r="F158" s="134">
        <v>631500.41</v>
      </c>
      <c r="G158" s="134">
        <v>310728.19</v>
      </c>
      <c r="H158" s="134">
        <v>631500.41</v>
      </c>
      <c r="I158" s="198">
        <v>310728.19</v>
      </c>
      <c r="J158" s="205"/>
      <c r="K158" s="205"/>
      <c r="L158" s="205"/>
      <c r="M158" s="198">
        <v>320772.21999999997</v>
      </c>
      <c r="N158" s="205"/>
      <c r="O158" s="205"/>
      <c r="P158" s="205"/>
    </row>
    <row r="159" spans="1:16" ht="12" customHeight="1">
      <c r="A159" s="105" t="s">
        <v>447</v>
      </c>
      <c r="B159" s="184" t="s">
        <v>448</v>
      </c>
      <c r="C159" s="205"/>
      <c r="D159" s="134">
        <v>0</v>
      </c>
      <c r="E159" s="134">
        <v>0</v>
      </c>
      <c r="F159" s="134">
        <v>5653.01</v>
      </c>
      <c r="G159" s="134">
        <v>0</v>
      </c>
      <c r="H159" s="134">
        <v>5653.01</v>
      </c>
      <c r="I159" s="198">
        <v>0</v>
      </c>
      <c r="J159" s="205"/>
      <c r="K159" s="205"/>
      <c r="L159" s="205"/>
      <c r="M159" s="198">
        <v>5653.01</v>
      </c>
      <c r="N159" s="205"/>
      <c r="O159" s="205"/>
      <c r="P159" s="205"/>
    </row>
    <row r="160" spans="1:16" ht="12" customHeight="1">
      <c r="A160" s="105" t="s">
        <v>449</v>
      </c>
      <c r="B160" s="184" t="s">
        <v>450</v>
      </c>
      <c r="C160" s="205"/>
      <c r="D160" s="134">
        <v>0</v>
      </c>
      <c r="E160" s="134">
        <v>0</v>
      </c>
      <c r="F160" s="134">
        <v>12852.01</v>
      </c>
      <c r="G160" s="134">
        <v>0</v>
      </c>
      <c r="H160" s="134">
        <v>12852.01</v>
      </c>
      <c r="I160" s="198">
        <v>0</v>
      </c>
      <c r="J160" s="205"/>
      <c r="K160" s="205"/>
      <c r="L160" s="205"/>
      <c r="M160" s="198">
        <v>12852.01</v>
      </c>
      <c r="N160" s="205"/>
      <c r="O160" s="205"/>
      <c r="P160" s="205"/>
    </row>
    <row r="161" spans="1:16" ht="12" customHeight="1">
      <c r="A161" s="105" t="s">
        <v>451</v>
      </c>
      <c r="B161" s="184" t="s">
        <v>452</v>
      </c>
      <c r="C161" s="205"/>
      <c r="D161" s="134">
        <v>0</v>
      </c>
      <c r="E161" s="134">
        <v>0</v>
      </c>
      <c r="F161" s="134">
        <v>1063.76</v>
      </c>
      <c r="G161" s="134">
        <v>462.09</v>
      </c>
      <c r="H161" s="134">
        <v>1063.76</v>
      </c>
      <c r="I161" s="198">
        <v>462.09</v>
      </c>
      <c r="J161" s="205"/>
      <c r="K161" s="205"/>
      <c r="L161" s="205"/>
      <c r="M161" s="198">
        <v>601.66999999999996</v>
      </c>
      <c r="N161" s="205"/>
      <c r="O161" s="205"/>
      <c r="P161" s="205"/>
    </row>
    <row r="162" spans="1:16" ht="12.2" customHeight="1">
      <c r="A162" s="106" t="s">
        <v>453</v>
      </c>
      <c r="B162" s="199" t="s">
        <v>198</v>
      </c>
      <c r="C162" s="192"/>
      <c r="D162" s="132">
        <v>0</v>
      </c>
      <c r="E162" s="132">
        <v>0</v>
      </c>
      <c r="F162" s="132">
        <v>662069.53</v>
      </c>
      <c r="G162" s="132">
        <v>313928.59000000003</v>
      </c>
      <c r="H162" s="132">
        <v>662069.53</v>
      </c>
      <c r="I162" s="200">
        <v>313928.59000000003</v>
      </c>
      <c r="J162" s="192"/>
      <c r="K162" s="192"/>
      <c r="L162" s="192"/>
      <c r="M162" s="200">
        <v>348140.94</v>
      </c>
      <c r="N162" s="192"/>
      <c r="O162" s="192"/>
      <c r="P162" s="192"/>
    </row>
    <row r="163" spans="1:16" ht="12" customHeight="1">
      <c r="A163" s="105" t="s">
        <v>454</v>
      </c>
      <c r="B163" s="184" t="s">
        <v>455</v>
      </c>
      <c r="C163" s="205"/>
      <c r="D163" s="134">
        <v>0</v>
      </c>
      <c r="E163" s="134">
        <v>0</v>
      </c>
      <c r="F163" s="134">
        <v>106.58</v>
      </c>
      <c r="G163" s="134">
        <v>0</v>
      </c>
      <c r="H163" s="134">
        <v>106.58</v>
      </c>
      <c r="I163" s="198">
        <v>0</v>
      </c>
      <c r="J163" s="205"/>
      <c r="K163" s="205"/>
      <c r="L163" s="205"/>
      <c r="M163" s="198">
        <v>106.58</v>
      </c>
      <c r="N163" s="205"/>
      <c r="O163" s="205"/>
      <c r="P163" s="205"/>
    </row>
    <row r="164" spans="1:16" ht="12" customHeight="1">
      <c r="A164" s="105" t="s">
        <v>456</v>
      </c>
      <c r="B164" s="184" t="s">
        <v>457</v>
      </c>
      <c r="C164" s="205"/>
      <c r="D164" s="134">
        <v>0</v>
      </c>
      <c r="E164" s="134">
        <v>0</v>
      </c>
      <c r="F164" s="134">
        <v>3</v>
      </c>
      <c r="G164" s="134">
        <v>0</v>
      </c>
      <c r="H164" s="134">
        <v>3</v>
      </c>
      <c r="I164" s="198">
        <v>0</v>
      </c>
      <c r="J164" s="205"/>
      <c r="K164" s="205"/>
      <c r="L164" s="205"/>
      <c r="M164" s="198">
        <v>3</v>
      </c>
      <c r="N164" s="205"/>
      <c r="O164" s="205"/>
      <c r="P164" s="205"/>
    </row>
    <row r="165" spans="1:16" ht="12.2" customHeight="1">
      <c r="A165" s="106" t="s">
        <v>458</v>
      </c>
      <c r="B165" s="199" t="s">
        <v>198</v>
      </c>
      <c r="C165" s="192"/>
      <c r="D165" s="132">
        <v>0</v>
      </c>
      <c r="E165" s="132">
        <v>0</v>
      </c>
      <c r="F165" s="132">
        <v>109.58</v>
      </c>
      <c r="G165" s="132">
        <v>0</v>
      </c>
      <c r="H165" s="132">
        <v>109.58</v>
      </c>
      <c r="I165" s="200">
        <v>0</v>
      </c>
      <c r="J165" s="192"/>
      <c r="K165" s="192"/>
      <c r="L165" s="192"/>
      <c r="M165" s="200">
        <v>109.58</v>
      </c>
      <c r="N165" s="192"/>
      <c r="O165" s="192"/>
      <c r="P165" s="192"/>
    </row>
    <row r="166" spans="1:16" ht="12" customHeight="1">
      <c r="A166" s="105" t="s">
        <v>459</v>
      </c>
      <c r="B166" s="184" t="s">
        <v>460</v>
      </c>
      <c r="C166" s="205"/>
      <c r="D166" s="134">
        <v>0</v>
      </c>
      <c r="E166" s="134">
        <v>0</v>
      </c>
      <c r="F166" s="134">
        <v>27844.53</v>
      </c>
      <c r="G166" s="134">
        <v>740.5</v>
      </c>
      <c r="H166" s="134">
        <v>27844.53</v>
      </c>
      <c r="I166" s="198">
        <v>740.5</v>
      </c>
      <c r="J166" s="205"/>
      <c r="K166" s="205"/>
      <c r="L166" s="205"/>
      <c r="M166" s="198">
        <v>27104.03</v>
      </c>
      <c r="N166" s="205"/>
      <c r="O166" s="205"/>
      <c r="P166" s="205"/>
    </row>
    <row r="167" spans="1:16" ht="12" customHeight="1">
      <c r="A167" s="105" t="s">
        <v>461</v>
      </c>
      <c r="B167" s="184" t="s">
        <v>462</v>
      </c>
      <c r="C167" s="205"/>
      <c r="D167" s="134">
        <v>0</v>
      </c>
      <c r="E167" s="134">
        <v>0</v>
      </c>
      <c r="F167" s="134">
        <v>1933.86</v>
      </c>
      <c r="G167" s="134">
        <v>339.6</v>
      </c>
      <c r="H167" s="134">
        <v>1933.86</v>
      </c>
      <c r="I167" s="198">
        <v>339.6</v>
      </c>
      <c r="J167" s="205"/>
      <c r="K167" s="205"/>
      <c r="L167" s="205"/>
      <c r="M167" s="198">
        <v>1594.26</v>
      </c>
      <c r="N167" s="205"/>
      <c r="O167" s="205"/>
      <c r="P167" s="205"/>
    </row>
    <row r="168" spans="1:16" ht="12" customHeight="1">
      <c r="A168" s="105" t="s">
        <v>463</v>
      </c>
      <c r="B168" s="184" t="s">
        <v>464</v>
      </c>
      <c r="C168" s="205"/>
      <c r="D168" s="134">
        <v>0</v>
      </c>
      <c r="E168" s="134">
        <v>0</v>
      </c>
      <c r="F168" s="134">
        <v>6192.57</v>
      </c>
      <c r="G168" s="134">
        <v>1231.81</v>
      </c>
      <c r="H168" s="134">
        <v>6192.57</v>
      </c>
      <c r="I168" s="198">
        <v>1231.81</v>
      </c>
      <c r="J168" s="205"/>
      <c r="K168" s="205"/>
      <c r="L168" s="205"/>
      <c r="M168" s="198">
        <v>4960.76</v>
      </c>
      <c r="N168" s="205"/>
      <c r="O168" s="205"/>
      <c r="P168" s="205"/>
    </row>
    <row r="169" spans="1:16" ht="12" customHeight="1">
      <c r="A169" s="105" t="s">
        <v>465</v>
      </c>
      <c r="B169" s="184" t="s">
        <v>466</v>
      </c>
      <c r="C169" s="205"/>
      <c r="D169" s="134">
        <v>0</v>
      </c>
      <c r="E169" s="134">
        <v>0</v>
      </c>
      <c r="F169" s="134">
        <v>2736.1</v>
      </c>
      <c r="G169" s="134">
        <v>0</v>
      </c>
      <c r="H169" s="134">
        <v>2736.1</v>
      </c>
      <c r="I169" s="198">
        <v>0</v>
      </c>
      <c r="J169" s="205"/>
      <c r="K169" s="205"/>
      <c r="L169" s="205"/>
      <c r="M169" s="198">
        <v>2736.1</v>
      </c>
      <c r="N169" s="205"/>
      <c r="O169" s="205"/>
      <c r="P169" s="205"/>
    </row>
    <row r="170" spans="1:16" ht="12.2" customHeight="1">
      <c r="A170" s="106" t="s">
        <v>467</v>
      </c>
      <c r="B170" s="199" t="s">
        <v>198</v>
      </c>
      <c r="C170" s="192"/>
      <c r="D170" s="132">
        <v>0</v>
      </c>
      <c r="E170" s="132">
        <v>0</v>
      </c>
      <c r="F170" s="132">
        <v>38707.06</v>
      </c>
      <c r="G170" s="132">
        <v>2311.91</v>
      </c>
      <c r="H170" s="132">
        <v>38707.06</v>
      </c>
      <c r="I170" s="200">
        <v>2311.91</v>
      </c>
      <c r="J170" s="192"/>
      <c r="K170" s="192"/>
      <c r="L170" s="192"/>
      <c r="M170" s="200">
        <v>36395.15</v>
      </c>
      <c r="N170" s="192"/>
      <c r="O170" s="192"/>
      <c r="P170" s="192"/>
    </row>
    <row r="171" spans="1:16" ht="12" customHeight="1">
      <c r="A171" s="105" t="s">
        <v>468</v>
      </c>
      <c r="B171" s="184" t="s">
        <v>469</v>
      </c>
      <c r="C171" s="205"/>
      <c r="D171" s="134">
        <v>0</v>
      </c>
      <c r="E171" s="134">
        <v>0</v>
      </c>
      <c r="F171" s="134">
        <v>9918.9699999999993</v>
      </c>
      <c r="G171" s="134">
        <v>708.73</v>
      </c>
      <c r="H171" s="134">
        <v>9918.9699999999993</v>
      </c>
      <c r="I171" s="198">
        <v>708.73</v>
      </c>
      <c r="J171" s="205"/>
      <c r="K171" s="205"/>
      <c r="L171" s="205"/>
      <c r="M171" s="198">
        <v>9210.24</v>
      </c>
      <c r="N171" s="205"/>
      <c r="O171" s="205"/>
      <c r="P171" s="205"/>
    </row>
    <row r="172" spans="1:16" ht="12" customHeight="1">
      <c r="A172" s="105" t="s">
        <v>470</v>
      </c>
      <c r="B172" s="184" t="s">
        <v>471</v>
      </c>
      <c r="C172" s="205"/>
      <c r="D172" s="134">
        <v>0</v>
      </c>
      <c r="E172" s="134">
        <v>0</v>
      </c>
      <c r="F172" s="134">
        <v>31401.23</v>
      </c>
      <c r="G172" s="134">
        <v>354.08</v>
      </c>
      <c r="H172" s="134">
        <v>31401.23</v>
      </c>
      <c r="I172" s="198">
        <v>354.08</v>
      </c>
      <c r="J172" s="205"/>
      <c r="K172" s="205"/>
      <c r="L172" s="205"/>
      <c r="M172" s="198">
        <v>31047.15</v>
      </c>
      <c r="N172" s="205"/>
      <c r="O172" s="205"/>
      <c r="P172" s="205"/>
    </row>
    <row r="173" spans="1:16" ht="12" customHeight="1">
      <c r="A173" s="105" t="s">
        <v>472</v>
      </c>
      <c r="B173" s="184" t="s">
        <v>473</v>
      </c>
      <c r="C173" s="205"/>
      <c r="D173" s="134">
        <v>0</v>
      </c>
      <c r="E173" s="134">
        <v>0</v>
      </c>
      <c r="F173" s="134">
        <v>503.57</v>
      </c>
      <c r="G173" s="134">
        <v>69.83</v>
      </c>
      <c r="H173" s="134">
        <v>503.57</v>
      </c>
      <c r="I173" s="198">
        <v>69.83</v>
      </c>
      <c r="J173" s="205"/>
      <c r="K173" s="205"/>
      <c r="L173" s="205"/>
      <c r="M173" s="198">
        <v>433.74</v>
      </c>
      <c r="N173" s="205"/>
      <c r="O173" s="205"/>
      <c r="P173" s="205"/>
    </row>
    <row r="174" spans="1:16" ht="12" customHeight="1">
      <c r="A174" s="105" t="s">
        <v>474</v>
      </c>
      <c r="B174" s="184" t="s">
        <v>475</v>
      </c>
      <c r="C174" s="205"/>
      <c r="D174" s="134">
        <v>0</v>
      </c>
      <c r="E174" s="134">
        <v>0</v>
      </c>
      <c r="F174" s="134">
        <v>2421010.0699999998</v>
      </c>
      <c r="G174" s="134">
        <v>1207102.8799999999</v>
      </c>
      <c r="H174" s="134">
        <v>2421010.0699999998</v>
      </c>
      <c r="I174" s="198">
        <v>1207102.8799999999</v>
      </c>
      <c r="J174" s="205"/>
      <c r="K174" s="205"/>
      <c r="L174" s="205"/>
      <c r="M174" s="198">
        <v>1213907.19</v>
      </c>
      <c r="N174" s="205"/>
      <c r="O174" s="205"/>
      <c r="P174" s="205"/>
    </row>
    <row r="175" spans="1:16" ht="12" customHeight="1">
      <c r="A175" s="105" t="s">
        <v>476</v>
      </c>
      <c r="B175" s="184" t="s">
        <v>477</v>
      </c>
      <c r="C175" s="205"/>
      <c r="D175" s="134">
        <v>0</v>
      </c>
      <c r="E175" s="134">
        <v>0</v>
      </c>
      <c r="F175" s="134">
        <v>22662.53</v>
      </c>
      <c r="G175" s="134">
        <v>0</v>
      </c>
      <c r="H175" s="134">
        <v>22662.53</v>
      </c>
      <c r="I175" s="198">
        <v>0</v>
      </c>
      <c r="J175" s="205"/>
      <c r="K175" s="205"/>
      <c r="L175" s="205"/>
      <c r="M175" s="198">
        <v>22662.53</v>
      </c>
      <c r="N175" s="205"/>
      <c r="O175" s="205"/>
      <c r="P175" s="205"/>
    </row>
    <row r="176" spans="1:16" ht="12" customHeight="1">
      <c r="A176" s="105" t="s">
        <v>478</v>
      </c>
      <c r="B176" s="184" t="s">
        <v>479</v>
      </c>
      <c r="C176" s="205"/>
      <c r="D176" s="134">
        <v>0</v>
      </c>
      <c r="E176" s="134">
        <v>0</v>
      </c>
      <c r="F176" s="134">
        <v>786.45</v>
      </c>
      <c r="G176" s="134">
        <v>3.4</v>
      </c>
      <c r="H176" s="134">
        <v>786.45</v>
      </c>
      <c r="I176" s="198">
        <v>3.4</v>
      </c>
      <c r="J176" s="205"/>
      <c r="K176" s="205"/>
      <c r="L176" s="205"/>
      <c r="M176" s="198">
        <v>783.05</v>
      </c>
      <c r="N176" s="205"/>
      <c r="O176" s="205"/>
      <c r="P176" s="205"/>
    </row>
    <row r="177" spans="1:16" ht="12" customHeight="1">
      <c r="A177" s="105" t="s">
        <v>480</v>
      </c>
      <c r="B177" s="184" t="s">
        <v>481</v>
      </c>
      <c r="C177" s="205"/>
      <c r="D177" s="134">
        <v>0</v>
      </c>
      <c r="E177" s="134">
        <v>0</v>
      </c>
      <c r="F177" s="134">
        <v>52884.5</v>
      </c>
      <c r="G177" s="134">
        <v>0</v>
      </c>
      <c r="H177" s="134">
        <v>52884.5</v>
      </c>
      <c r="I177" s="198">
        <v>0</v>
      </c>
      <c r="J177" s="205"/>
      <c r="K177" s="205"/>
      <c r="L177" s="205"/>
      <c r="M177" s="198">
        <v>52884.5</v>
      </c>
      <c r="N177" s="205"/>
      <c r="O177" s="205"/>
      <c r="P177" s="205"/>
    </row>
    <row r="178" spans="1:16" ht="12" customHeight="1">
      <c r="A178" s="105" t="s">
        <v>482</v>
      </c>
      <c r="B178" s="184" t="s">
        <v>483</v>
      </c>
      <c r="C178" s="205"/>
      <c r="D178" s="134">
        <v>0</v>
      </c>
      <c r="E178" s="134">
        <v>0</v>
      </c>
      <c r="F178" s="134">
        <v>115671.83</v>
      </c>
      <c r="G178" s="134">
        <v>4866.75</v>
      </c>
      <c r="H178" s="134">
        <v>115671.83</v>
      </c>
      <c r="I178" s="198">
        <v>4866.75</v>
      </c>
      <c r="J178" s="205"/>
      <c r="K178" s="205"/>
      <c r="L178" s="205"/>
      <c r="M178" s="198">
        <v>110805.08</v>
      </c>
      <c r="N178" s="205"/>
      <c r="O178" s="205"/>
      <c r="P178" s="205"/>
    </row>
    <row r="179" spans="1:16" ht="12" customHeight="1">
      <c r="A179" s="105" t="s">
        <v>484</v>
      </c>
      <c r="B179" s="184" t="s">
        <v>485</v>
      </c>
      <c r="C179" s="205"/>
      <c r="D179" s="134">
        <v>0</v>
      </c>
      <c r="E179" s="134">
        <v>0</v>
      </c>
      <c r="F179" s="134">
        <v>6500</v>
      </c>
      <c r="G179" s="134">
        <v>0</v>
      </c>
      <c r="H179" s="134">
        <v>6500</v>
      </c>
      <c r="I179" s="198">
        <v>0</v>
      </c>
      <c r="J179" s="205"/>
      <c r="K179" s="205"/>
      <c r="L179" s="205"/>
      <c r="M179" s="198">
        <v>6500</v>
      </c>
      <c r="N179" s="205"/>
      <c r="O179" s="205"/>
      <c r="P179" s="205"/>
    </row>
    <row r="180" spans="1:16" ht="12" customHeight="1">
      <c r="A180" s="105" t="s">
        <v>486</v>
      </c>
      <c r="B180" s="184" t="s">
        <v>487</v>
      </c>
      <c r="C180" s="205"/>
      <c r="D180" s="134">
        <v>0</v>
      </c>
      <c r="E180" s="134">
        <v>0</v>
      </c>
      <c r="F180" s="134">
        <v>101581.89</v>
      </c>
      <c r="G180" s="134">
        <v>19791.09</v>
      </c>
      <c r="H180" s="134">
        <v>101581.89</v>
      </c>
      <c r="I180" s="198">
        <v>19791.09</v>
      </c>
      <c r="J180" s="205"/>
      <c r="K180" s="205"/>
      <c r="L180" s="205"/>
      <c r="M180" s="198">
        <v>81790.8</v>
      </c>
      <c r="N180" s="205"/>
      <c r="O180" s="205"/>
      <c r="P180" s="205"/>
    </row>
    <row r="181" spans="1:16" ht="12.2" customHeight="1">
      <c r="A181" s="106" t="s">
        <v>488</v>
      </c>
      <c r="B181" s="199" t="s">
        <v>198</v>
      </c>
      <c r="C181" s="192"/>
      <c r="D181" s="132">
        <v>0</v>
      </c>
      <c r="E181" s="132">
        <v>0</v>
      </c>
      <c r="F181" s="132">
        <v>2762921.04</v>
      </c>
      <c r="G181" s="132">
        <v>1232896.76</v>
      </c>
      <c r="H181" s="132">
        <v>2762921.04</v>
      </c>
      <c r="I181" s="200">
        <v>1232896.76</v>
      </c>
      <c r="J181" s="192"/>
      <c r="K181" s="192"/>
      <c r="L181" s="192"/>
      <c r="M181" s="200">
        <v>1530024.28</v>
      </c>
      <c r="N181" s="192"/>
      <c r="O181" s="192"/>
      <c r="P181" s="192"/>
    </row>
    <row r="182" spans="1:16" ht="12" customHeight="1">
      <c r="A182" s="105" t="s">
        <v>489</v>
      </c>
      <c r="B182" s="184" t="s">
        <v>490</v>
      </c>
      <c r="C182" s="205"/>
      <c r="D182" s="134">
        <v>0</v>
      </c>
      <c r="E182" s="134">
        <v>0</v>
      </c>
      <c r="F182" s="134">
        <v>1097.2</v>
      </c>
      <c r="G182" s="134">
        <v>0</v>
      </c>
      <c r="H182" s="134">
        <v>1097.2</v>
      </c>
      <c r="I182" s="198">
        <v>0</v>
      </c>
      <c r="J182" s="205"/>
      <c r="K182" s="205"/>
      <c r="L182" s="205"/>
      <c r="M182" s="198">
        <v>1097.2</v>
      </c>
      <c r="N182" s="205"/>
      <c r="O182" s="205"/>
      <c r="P182" s="205"/>
    </row>
    <row r="183" spans="1:16" ht="12" customHeight="1">
      <c r="A183" s="105" t="s">
        <v>491</v>
      </c>
      <c r="B183" s="184" t="s">
        <v>492</v>
      </c>
      <c r="C183" s="205"/>
      <c r="D183" s="134">
        <v>0</v>
      </c>
      <c r="E183" s="134">
        <v>0</v>
      </c>
      <c r="F183" s="134">
        <v>113796.85</v>
      </c>
      <c r="G183" s="134">
        <v>4333</v>
      </c>
      <c r="H183" s="134">
        <v>113796.85</v>
      </c>
      <c r="I183" s="198">
        <v>4333</v>
      </c>
      <c r="J183" s="205"/>
      <c r="K183" s="205"/>
      <c r="L183" s="205"/>
      <c r="M183" s="198">
        <v>109463.85</v>
      </c>
      <c r="N183" s="205"/>
      <c r="O183" s="205"/>
      <c r="P183" s="205"/>
    </row>
    <row r="184" spans="1:16" ht="12.2" customHeight="1">
      <c r="A184" s="106" t="s">
        <v>493</v>
      </c>
      <c r="B184" s="199" t="s">
        <v>198</v>
      </c>
      <c r="C184" s="192"/>
      <c r="D184" s="132">
        <v>0</v>
      </c>
      <c r="E184" s="132">
        <v>0</v>
      </c>
      <c r="F184" s="132">
        <v>114894.05</v>
      </c>
      <c r="G184" s="132">
        <v>4333</v>
      </c>
      <c r="H184" s="132">
        <v>114894.05</v>
      </c>
      <c r="I184" s="200">
        <v>4333</v>
      </c>
      <c r="J184" s="192"/>
      <c r="K184" s="192"/>
      <c r="L184" s="192"/>
      <c r="M184" s="200">
        <v>110561.05</v>
      </c>
      <c r="N184" s="192"/>
      <c r="O184" s="192"/>
      <c r="P184" s="192"/>
    </row>
    <row r="185" spans="1:16" ht="12" customHeight="1">
      <c r="A185" s="105" t="s">
        <v>494</v>
      </c>
      <c r="B185" s="184" t="s">
        <v>495</v>
      </c>
      <c r="C185" s="205"/>
      <c r="D185" s="134">
        <v>0</v>
      </c>
      <c r="E185" s="134">
        <v>0</v>
      </c>
      <c r="F185" s="134">
        <v>14806.38</v>
      </c>
      <c r="G185" s="134">
        <v>0</v>
      </c>
      <c r="H185" s="134">
        <v>14806.38</v>
      </c>
      <c r="I185" s="198">
        <v>0</v>
      </c>
      <c r="J185" s="205"/>
      <c r="K185" s="205"/>
      <c r="L185" s="205"/>
      <c r="M185" s="198">
        <v>14806.38</v>
      </c>
      <c r="N185" s="205"/>
      <c r="O185" s="205"/>
      <c r="P185" s="205"/>
    </row>
    <row r="186" spans="1:16" ht="12.2" customHeight="1">
      <c r="A186" s="106" t="s">
        <v>496</v>
      </c>
      <c r="B186" s="199" t="s">
        <v>198</v>
      </c>
      <c r="C186" s="192"/>
      <c r="D186" s="132">
        <v>0</v>
      </c>
      <c r="E186" s="132">
        <v>0</v>
      </c>
      <c r="F186" s="132">
        <v>14806.38</v>
      </c>
      <c r="G186" s="132">
        <v>0</v>
      </c>
      <c r="H186" s="132">
        <v>14806.38</v>
      </c>
      <c r="I186" s="200">
        <v>0</v>
      </c>
      <c r="J186" s="192"/>
      <c r="K186" s="192"/>
      <c r="L186" s="192"/>
      <c r="M186" s="200">
        <v>14806.38</v>
      </c>
      <c r="N186" s="192"/>
      <c r="O186" s="192"/>
      <c r="P186" s="192"/>
    </row>
    <row r="187" spans="1:16" ht="12.75" customHeight="1">
      <c r="A187" s="107" t="s">
        <v>497</v>
      </c>
      <c r="B187" s="196" t="s">
        <v>198</v>
      </c>
      <c r="C187" s="192"/>
      <c r="D187" s="133">
        <v>0</v>
      </c>
      <c r="E187" s="133">
        <v>0</v>
      </c>
      <c r="F187" s="133">
        <v>5467821.4699999997</v>
      </c>
      <c r="G187" s="133">
        <v>2443861.33</v>
      </c>
      <c r="H187" s="133">
        <v>5467821.4699999997</v>
      </c>
      <c r="I187" s="197">
        <v>2443861.33</v>
      </c>
      <c r="J187" s="192"/>
      <c r="K187" s="192"/>
      <c r="L187" s="192"/>
      <c r="M187" s="197">
        <v>3023960.14</v>
      </c>
      <c r="N187" s="192"/>
      <c r="O187" s="192"/>
      <c r="P187" s="192"/>
    </row>
    <row r="188" spans="1:16" ht="12" customHeight="1">
      <c r="A188" s="105" t="s">
        <v>498</v>
      </c>
      <c r="B188" s="184" t="s">
        <v>499</v>
      </c>
      <c r="C188" s="205"/>
      <c r="D188" s="134">
        <v>0</v>
      </c>
      <c r="E188" s="134">
        <v>0</v>
      </c>
      <c r="F188" s="134">
        <v>180025</v>
      </c>
      <c r="G188" s="134">
        <v>0</v>
      </c>
      <c r="H188" s="134">
        <v>180025</v>
      </c>
      <c r="I188" s="198">
        <v>0</v>
      </c>
      <c r="J188" s="205"/>
      <c r="K188" s="205"/>
      <c r="L188" s="205"/>
      <c r="M188" s="198">
        <v>180025</v>
      </c>
      <c r="N188" s="205"/>
      <c r="O188" s="205"/>
      <c r="P188" s="205"/>
    </row>
    <row r="189" spans="1:16" ht="12.2" customHeight="1">
      <c r="A189" s="106" t="s">
        <v>500</v>
      </c>
      <c r="B189" s="199" t="s">
        <v>198</v>
      </c>
      <c r="C189" s="192"/>
      <c r="D189" s="132">
        <v>0</v>
      </c>
      <c r="E189" s="132">
        <v>0</v>
      </c>
      <c r="F189" s="132">
        <v>180025</v>
      </c>
      <c r="G189" s="132">
        <v>0</v>
      </c>
      <c r="H189" s="132">
        <v>180025</v>
      </c>
      <c r="I189" s="200">
        <v>0</v>
      </c>
      <c r="J189" s="192"/>
      <c r="K189" s="192"/>
      <c r="L189" s="192"/>
      <c r="M189" s="200">
        <v>180025</v>
      </c>
      <c r="N189" s="192"/>
      <c r="O189" s="192"/>
      <c r="P189" s="192"/>
    </row>
    <row r="190" spans="1:16" ht="12" customHeight="1">
      <c r="A190" s="105" t="s">
        <v>501</v>
      </c>
      <c r="B190" s="184" t="s">
        <v>502</v>
      </c>
      <c r="C190" s="205"/>
      <c r="D190" s="134">
        <v>0</v>
      </c>
      <c r="E190" s="134">
        <v>0</v>
      </c>
      <c r="F190" s="134">
        <v>26.63</v>
      </c>
      <c r="G190" s="134">
        <v>0</v>
      </c>
      <c r="H190" s="134">
        <v>26.63</v>
      </c>
      <c r="I190" s="198">
        <v>0</v>
      </c>
      <c r="J190" s="205"/>
      <c r="K190" s="205"/>
      <c r="L190" s="205"/>
      <c r="M190" s="198">
        <v>26.63</v>
      </c>
      <c r="N190" s="205"/>
      <c r="O190" s="205"/>
      <c r="P190" s="205"/>
    </row>
    <row r="191" spans="1:16" ht="12" customHeight="1">
      <c r="A191" s="105" t="s">
        <v>660</v>
      </c>
      <c r="B191" s="184" t="s">
        <v>661</v>
      </c>
      <c r="C191" s="205"/>
      <c r="D191" s="134">
        <v>0</v>
      </c>
      <c r="E191" s="134">
        <v>0</v>
      </c>
      <c r="F191" s="134">
        <v>398.94</v>
      </c>
      <c r="G191" s="134">
        <v>0</v>
      </c>
      <c r="H191" s="134">
        <v>398.94</v>
      </c>
      <c r="I191" s="198">
        <v>0</v>
      </c>
      <c r="J191" s="205"/>
      <c r="K191" s="205"/>
      <c r="L191" s="205"/>
      <c r="M191" s="198">
        <v>398.94</v>
      </c>
      <c r="N191" s="205"/>
      <c r="O191" s="205"/>
      <c r="P191" s="205"/>
    </row>
    <row r="192" spans="1:16" ht="12.2" customHeight="1">
      <c r="A192" s="106" t="s">
        <v>503</v>
      </c>
      <c r="B192" s="199" t="s">
        <v>198</v>
      </c>
      <c r="C192" s="192"/>
      <c r="D192" s="132">
        <v>0</v>
      </c>
      <c r="E192" s="132">
        <v>0</v>
      </c>
      <c r="F192" s="132">
        <v>425.57</v>
      </c>
      <c r="G192" s="132">
        <v>0</v>
      </c>
      <c r="H192" s="132">
        <v>425.57</v>
      </c>
      <c r="I192" s="200">
        <v>0</v>
      </c>
      <c r="J192" s="192"/>
      <c r="K192" s="192"/>
      <c r="L192" s="192"/>
      <c r="M192" s="200">
        <v>425.57</v>
      </c>
      <c r="N192" s="192"/>
      <c r="O192" s="192"/>
      <c r="P192" s="192"/>
    </row>
    <row r="193" spans="1:18" ht="12" customHeight="1">
      <c r="A193" s="105" t="s">
        <v>504</v>
      </c>
      <c r="B193" s="184" t="s">
        <v>505</v>
      </c>
      <c r="C193" s="205"/>
      <c r="D193" s="134">
        <v>0</v>
      </c>
      <c r="E193" s="134">
        <v>0</v>
      </c>
      <c r="F193" s="134">
        <v>82935.25</v>
      </c>
      <c r="G193" s="134">
        <v>1822.12</v>
      </c>
      <c r="H193" s="134">
        <v>82935.25</v>
      </c>
      <c r="I193" s="198">
        <v>1822.12</v>
      </c>
      <c r="J193" s="205"/>
      <c r="K193" s="205"/>
      <c r="L193" s="205"/>
      <c r="M193" s="198">
        <v>81113.13</v>
      </c>
      <c r="N193" s="205"/>
      <c r="O193" s="205"/>
      <c r="P193" s="205"/>
    </row>
    <row r="194" spans="1:18" ht="12" customHeight="1">
      <c r="A194" s="105" t="s">
        <v>506</v>
      </c>
      <c r="B194" s="184" t="s">
        <v>507</v>
      </c>
      <c r="C194" s="205"/>
      <c r="D194" s="134">
        <v>0</v>
      </c>
      <c r="E194" s="134">
        <v>0</v>
      </c>
      <c r="F194" s="134">
        <v>30617.98</v>
      </c>
      <c r="G194" s="134">
        <v>0</v>
      </c>
      <c r="H194" s="134">
        <v>30617.98</v>
      </c>
      <c r="I194" s="198">
        <v>0</v>
      </c>
      <c r="J194" s="205"/>
      <c r="K194" s="205"/>
      <c r="L194" s="205"/>
      <c r="M194" s="198">
        <v>30617.98</v>
      </c>
      <c r="N194" s="205"/>
      <c r="O194" s="205"/>
      <c r="P194" s="205"/>
    </row>
    <row r="195" spans="1:18" ht="12" customHeight="1">
      <c r="A195" s="105" t="s">
        <v>508</v>
      </c>
      <c r="B195" s="184" t="s">
        <v>509</v>
      </c>
      <c r="C195" s="205"/>
      <c r="D195" s="134">
        <v>0</v>
      </c>
      <c r="E195" s="134">
        <v>0</v>
      </c>
      <c r="F195" s="134">
        <v>2135</v>
      </c>
      <c r="G195" s="134">
        <v>0</v>
      </c>
      <c r="H195" s="134">
        <v>2135</v>
      </c>
      <c r="I195" s="198">
        <v>0</v>
      </c>
      <c r="J195" s="205"/>
      <c r="K195" s="205"/>
      <c r="L195" s="205"/>
      <c r="M195" s="198">
        <v>2135</v>
      </c>
      <c r="N195" s="205"/>
      <c r="O195" s="205"/>
      <c r="P195" s="205"/>
    </row>
    <row r="196" spans="1:18" ht="12" customHeight="1">
      <c r="A196" s="105" t="s">
        <v>510</v>
      </c>
      <c r="B196" s="184" t="s">
        <v>511</v>
      </c>
      <c r="C196" s="205"/>
      <c r="D196" s="134">
        <v>0</v>
      </c>
      <c r="E196" s="134">
        <v>0</v>
      </c>
      <c r="F196" s="134">
        <v>3726.94</v>
      </c>
      <c r="G196" s="134">
        <v>0.04</v>
      </c>
      <c r="H196" s="134">
        <v>3726.94</v>
      </c>
      <c r="I196" s="198">
        <v>0.04</v>
      </c>
      <c r="J196" s="205"/>
      <c r="K196" s="205"/>
      <c r="L196" s="205"/>
      <c r="M196" s="198">
        <v>3726.9</v>
      </c>
      <c r="N196" s="205"/>
      <c r="O196" s="205"/>
      <c r="P196" s="205"/>
    </row>
    <row r="197" spans="1:18" ht="12" customHeight="1">
      <c r="A197" s="105" t="s">
        <v>512</v>
      </c>
      <c r="B197" s="184" t="s">
        <v>513</v>
      </c>
      <c r="C197" s="205"/>
      <c r="D197" s="134">
        <v>0</v>
      </c>
      <c r="E197" s="134">
        <v>0</v>
      </c>
      <c r="F197" s="134">
        <v>3217.98</v>
      </c>
      <c r="G197" s="134">
        <v>0</v>
      </c>
      <c r="H197" s="134">
        <v>3217.98</v>
      </c>
      <c r="I197" s="198">
        <v>0</v>
      </c>
      <c r="J197" s="205"/>
      <c r="K197" s="205"/>
      <c r="L197" s="205"/>
      <c r="M197" s="198">
        <v>3217.98</v>
      </c>
      <c r="N197" s="205"/>
      <c r="O197" s="205"/>
      <c r="P197" s="205"/>
    </row>
    <row r="198" spans="1:18" ht="12" customHeight="1">
      <c r="A198" s="105" t="s">
        <v>514</v>
      </c>
      <c r="B198" s="184" t="s">
        <v>515</v>
      </c>
      <c r="C198" s="205"/>
      <c r="D198" s="134">
        <v>0</v>
      </c>
      <c r="E198" s="134">
        <v>0</v>
      </c>
      <c r="F198" s="134">
        <v>1400.33</v>
      </c>
      <c r="G198" s="134">
        <v>40.53</v>
      </c>
      <c r="H198" s="134">
        <v>1400.33</v>
      </c>
      <c r="I198" s="198">
        <v>40.53</v>
      </c>
      <c r="J198" s="205"/>
      <c r="K198" s="205"/>
      <c r="L198" s="205"/>
      <c r="M198" s="198">
        <v>1359.8</v>
      </c>
      <c r="N198" s="205"/>
      <c r="O198" s="205"/>
      <c r="P198" s="205"/>
    </row>
    <row r="199" spans="1:18" ht="12" customHeight="1">
      <c r="A199" s="105" t="s">
        <v>516</v>
      </c>
      <c r="B199" s="184" t="s">
        <v>517</v>
      </c>
      <c r="C199" s="205"/>
      <c r="D199" s="134">
        <v>0</v>
      </c>
      <c r="E199" s="134">
        <v>0</v>
      </c>
      <c r="F199" s="134">
        <v>6261</v>
      </c>
      <c r="G199" s="134">
        <v>0</v>
      </c>
      <c r="H199" s="134">
        <v>6261</v>
      </c>
      <c r="I199" s="198">
        <v>0</v>
      </c>
      <c r="J199" s="205"/>
      <c r="K199" s="205"/>
      <c r="L199" s="205"/>
      <c r="M199" s="198">
        <v>6261</v>
      </c>
      <c r="N199" s="205"/>
      <c r="O199" s="205"/>
      <c r="P199" s="205"/>
    </row>
    <row r="200" spans="1:18" ht="12.2" customHeight="1">
      <c r="A200" s="106" t="s">
        <v>518</v>
      </c>
      <c r="B200" s="199" t="s">
        <v>198</v>
      </c>
      <c r="C200" s="192"/>
      <c r="D200" s="132">
        <v>0</v>
      </c>
      <c r="E200" s="132">
        <v>0</v>
      </c>
      <c r="F200" s="132">
        <v>130294.48</v>
      </c>
      <c r="G200" s="132">
        <v>1862.69</v>
      </c>
      <c r="H200" s="132">
        <v>130294.48</v>
      </c>
      <c r="I200" s="200">
        <v>1862.69</v>
      </c>
      <c r="J200" s="192"/>
      <c r="K200" s="192"/>
      <c r="L200" s="192"/>
      <c r="M200" s="200">
        <v>128431.79</v>
      </c>
      <c r="N200" s="192"/>
      <c r="O200" s="192"/>
      <c r="P200" s="192"/>
    </row>
    <row r="201" spans="1:18" ht="12.75" customHeight="1">
      <c r="A201" s="107" t="s">
        <v>519</v>
      </c>
      <c r="B201" s="196" t="s">
        <v>198</v>
      </c>
      <c r="C201" s="192"/>
      <c r="D201" s="133">
        <v>0</v>
      </c>
      <c r="E201" s="133">
        <v>0</v>
      </c>
      <c r="F201" s="133">
        <v>310745.05</v>
      </c>
      <c r="G201" s="133">
        <v>1862.69</v>
      </c>
      <c r="H201" s="133">
        <v>310745.05</v>
      </c>
      <c r="I201" s="197">
        <v>1862.69</v>
      </c>
      <c r="J201" s="192"/>
      <c r="K201" s="192"/>
      <c r="L201" s="192"/>
      <c r="M201" s="197">
        <v>308882.36</v>
      </c>
      <c r="N201" s="192"/>
      <c r="O201" s="192"/>
      <c r="P201" s="192"/>
    </row>
    <row r="202" spans="1:18" ht="12" customHeight="1">
      <c r="A202" s="105" t="s">
        <v>663</v>
      </c>
      <c r="B202" s="184" t="s">
        <v>664</v>
      </c>
      <c r="C202" s="205"/>
      <c r="D202" s="134">
        <v>0</v>
      </c>
      <c r="E202" s="134">
        <v>0</v>
      </c>
      <c r="F202" s="134">
        <v>218728.27</v>
      </c>
      <c r="G202" s="134">
        <v>0</v>
      </c>
      <c r="H202" s="134">
        <v>218728.27</v>
      </c>
      <c r="I202" s="198">
        <v>0</v>
      </c>
      <c r="J202" s="205"/>
      <c r="K202" s="205"/>
      <c r="L202" s="205"/>
      <c r="M202" s="198">
        <v>218728.27</v>
      </c>
      <c r="N202" s="205"/>
      <c r="O202" s="205"/>
      <c r="P202" s="205"/>
    </row>
    <row r="203" spans="1:18" ht="12.2" customHeight="1">
      <c r="A203" s="106" t="s">
        <v>665</v>
      </c>
      <c r="B203" s="199" t="s">
        <v>198</v>
      </c>
      <c r="C203" s="192"/>
      <c r="D203" s="132">
        <v>0</v>
      </c>
      <c r="E203" s="132">
        <v>0</v>
      </c>
      <c r="F203" s="132">
        <v>218728.27</v>
      </c>
      <c r="G203" s="132">
        <v>0</v>
      </c>
      <c r="H203" s="132">
        <v>218728.27</v>
      </c>
      <c r="I203" s="200">
        <v>0</v>
      </c>
      <c r="J203" s="192"/>
      <c r="K203" s="192"/>
      <c r="L203" s="192"/>
      <c r="M203" s="200">
        <v>218728.27</v>
      </c>
      <c r="N203" s="192"/>
      <c r="O203" s="192"/>
      <c r="P203" s="192"/>
    </row>
    <row r="204" spans="1:18" ht="12" customHeight="1">
      <c r="A204" s="105" t="s">
        <v>666</v>
      </c>
      <c r="B204" s="184" t="s">
        <v>667</v>
      </c>
      <c r="C204" s="205"/>
      <c r="D204" s="134">
        <v>0</v>
      </c>
      <c r="E204" s="134">
        <v>0</v>
      </c>
      <c r="F204" s="134">
        <v>0</v>
      </c>
      <c r="G204" s="134">
        <v>51531.44</v>
      </c>
      <c r="H204" s="134">
        <v>0</v>
      </c>
      <c r="I204" s="198">
        <v>51531.44</v>
      </c>
      <c r="J204" s="205"/>
      <c r="K204" s="205"/>
      <c r="L204" s="205"/>
      <c r="M204" s="198">
        <v>-51531.44</v>
      </c>
      <c r="N204" s="205"/>
      <c r="O204" s="205"/>
      <c r="P204" s="205"/>
    </row>
    <row r="205" spans="1:18" ht="12.2" customHeight="1">
      <c r="A205" s="106" t="s">
        <v>668</v>
      </c>
      <c r="B205" s="199" t="s">
        <v>198</v>
      </c>
      <c r="C205" s="192"/>
      <c r="D205" s="132">
        <v>0</v>
      </c>
      <c r="E205" s="132">
        <v>0</v>
      </c>
      <c r="F205" s="132">
        <v>0</v>
      </c>
      <c r="G205" s="132">
        <v>51531.44</v>
      </c>
      <c r="H205" s="132">
        <v>0</v>
      </c>
      <c r="I205" s="200">
        <v>51531.44</v>
      </c>
      <c r="J205" s="192"/>
      <c r="K205" s="192"/>
      <c r="L205" s="192"/>
      <c r="M205" s="200">
        <v>-51531.44</v>
      </c>
      <c r="N205" s="192"/>
      <c r="O205" s="192"/>
      <c r="P205" s="192"/>
    </row>
    <row r="206" spans="1:18" ht="12.75" customHeight="1" thickBot="1">
      <c r="A206" s="107" t="s">
        <v>669</v>
      </c>
      <c r="B206" s="196" t="s">
        <v>198</v>
      </c>
      <c r="C206" s="192"/>
      <c r="D206" s="133">
        <v>0</v>
      </c>
      <c r="E206" s="133">
        <v>0</v>
      </c>
      <c r="F206" s="133">
        <v>218728.27</v>
      </c>
      <c r="G206" s="133">
        <v>51531.44</v>
      </c>
      <c r="H206" s="133">
        <v>218728.27</v>
      </c>
      <c r="I206" s="197">
        <v>51531.44</v>
      </c>
      <c r="J206" s="192"/>
      <c r="K206" s="192"/>
      <c r="L206" s="192"/>
      <c r="M206" s="197">
        <v>167196.82999999999</v>
      </c>
      <c r="N206" s="192"/>
      <c r="O206" s="192"/>
      <c r="P206" s="192"/>
    </row>
    <row r="207" spans="1:18" ht="12.75" customHeight="1" thickTop="1">
      <c r="A207" s="108" t="s">
        <v>520</v>
      </c>
      <c r="B207" s="201" t="s">
        <v>198</v>
      </c>
      <c r="C207" s="202"/>
      <c r="D207" s="130">
        <v>0</v>
      </c>
      <c r="E207" s="130">
        <v>0</v>
      </c>
      <c r="F207" s="130">
        <v>12881255.869999999</v>
      </c>
      <c r="G207" s="130">
        <v>8320707.7199999997</v>
      </c>
      <c r="H207" s="130">
        <v>12881255.869999999</v>
      </c>
      <c r="I207" s="203">
        <v>8320707.7199999997</v>
      </c>
      <c r="J207" s="202"/>
      <c r="K207" s="202"/>
      <c r="L207" s="202"/>
      <c r="M207" s="203">
        <v>4560548.1500000004</v>
      </c>
      <c r="N207" s="202"/>
      <c r="O207" s="202"/>
      <c r="P207" s="202"/>
      <c r="R207" s="144">
        <f>M207-M206</f>
        <v>4393351.32</v>
      </c>
    </row>
    <row r="208" spans="1:18" ht="12" customHeight="1">
      <c r="A208" s="105" t="s">
        <v>521</v>
      </c>
      <c r="B208" s="184" t="s">
        <v>522</v>
      </c>
      <c r="C208" s="205"/>
      <c r="D208" s="134">
        <v>0</v>
      </c>
      <c r="E208" s="134">
        <v>0</v>
      </c>
      <c r="F208" s="134">
        <v>0</v>
      </c>
      <c r="G208" s="134">
        <v>60.74</v>
      </c>
      <c r="H208" s="134">
        <v>0</v>
      </c>
      <c r="I208" s="198">
        <v>60.74</v>
      </c>
      <c r="J208" s="205"/>
      <c r="K208" s="205"/>
      <c r="L208" s="205"/>
      <c r="M208" s="198">
        <v>-60.74</v>
      </c>
      <c r="N208" s="205"/>
      <c r="O208" s="205"/>
      <c r="P208" s="205"/>
    </row>
    <row r="209" spans="1:16" ht="12.2" customHeight="1">
      <c r="A209" s="106" t="s">
        <v>523</v>
      </c>
      <c r="B209" s="199" t="s">
        <v>198</v>
      </c>
      <c r="C209" s="192"/>
      <c r="D209" s="132">
        <v>0</v>
      </c>
      <c r="E209" s="132">
        <v>0</v>
      </c>
      <c r="F209" s="132">
        <v>0</v>
      </c>
      <c r="G209" s="132">
        <v>60.74</v>
      </c>
      <c r="H209" s="132">
        <v>0</v>
      </c>
      <c r="I209" s="200">
        <v>60.74</v>
      </c>
      <c r="J209" s="192"/>
      <c r="K209" s="192"/>
      <c r="L209" s="192"/>
      <c r="M209" s="200">
        <v>-60.74</v>
      </c>
      <c r="N209" s="192"/>
      <c r="O209" s="192"/>
      <c r="P209" s="192"/>
    </row>
    <row r="210" spans="1:16" ht="12" customHeight="1">
      <c r="A210" s="105" t="s">
        <v>524</v>
      </c>
      <c r="B210" s="184" t="s">
        <v>525</v>
      </c>
      <c r="C210" s="205"/>
      <c r="D210" s="134">
        <v>0</v>
      </c>
      <c r="E210" s="134">
        <v>0</v>
      </c>
      <c r="F210" s="134">
        <v>0</v>
      </c>
      <c r="G210" s="134">
        <v>991505.92000000004</v>
      </c>
      <c r="H210" s="134">
        <v>0</v>
      </c>
      <c r="I210" s="198">
        <v>991505.92000000004</v>
      </c>
      <c r="J210" s="205"/>
      <c r="K210" s="205"/>
      <c r="L210" s="205"/>
      <c r="M210" s="198">
        <v>-991505.92000000004</v>
      </c>
      <c r="N210" s="205"/>
      <c r="O210" s="205"/>
      <c r="P210" s="205"/>
    </row>
    <row r="211" spans="1:16" ht="12" customHeight="1">
      <c r="A211" s="105" t="s">
        <v>526</v>
      </c>
      <c r="B211" s="184" t="s">
        <v>527</v>
      </c>
      <c r="C211" s="205"/>
      <c r="D211" s="134">
        <v>0</v>
      </c>
      <c r="E211" s="134">
        <v>0</v>
      </c>
      <c r="F211" s="134">
        <v>0</v>
      </c>
      <c r="G211" s="134">
        <v>110809.77</v>
      </c>
      <c r="H211" s="134">
        <v>0</v>
      </c>
      <c r="I211" s="198">
        <v>110809.77</v>
      </c>
      <c r="J211" s="205"/>
      <c r="K211" s="205"/>
      <c r="L211" s="205"/>
      <c r="M211" s="198">
        <v>-110809.77</v>
      </c>
      <c r="N211" s="205"/>
      <c r="O211" s="205"/>
      <c r="P211" s="205"/>
    </row>
    <row r="212" spans="1:16" ht="12" customHeight="1">
      <c r="A212" s="105" t="s">
        <v>528</v>
      </c>
      <c r="B212" s="184" t="s">
        <v>529</v>
      </c>
      <c r="C212" s="205"/>
      <c r="D212" s="134">
        <v>0</v>
      </c>
      <c r="E212" s="134">
        <v>0</v>
      </c>
      <c r="F212" s="134">
        <v>330.82</v>
      </c>
      <c r="G212" s="134">
        <v>318646.27</v>
      </c>
      <c r="H212" s="134">
        <v>330.82</v>
      </c>
      <c r="I212" s="198">
        <v>318646.27</v>
      </c>
      <c r="J212" s="205"/>
      <c r="K212" s="205"/>
      <c r="L212" s="205"/>
      <c r="M212" s="198">
        <v>-318315.45</v>
      </c>
      <c r="N212" s="205"/>
      <c r="O212" s="205"/>
      <c r="P212" s="205"/>
    </row>
    <row r="213" spans="1:16" ht="12" customHeight="1">
      <c r="A213" s="105" t="s">
        <v>530</v>
      </c>
      <c r="B213" s="184" t="s">
        <v>531</v>
      </c>
      <c r="C213" s="205"/>
      <c r="D213" s="134">
        <v>0</v>
      </c>
      <c r="E213" s="134">
        <v>0</v>
      </c>
      <c r="F213" s="134">
        <v>0</v>
      </c>
      <c r="G213" s="134">
        <v>31353.3</v>
      </c>
      <c r="H213" s="134">
        <v>0</v>
      </c>
      <c r="I213" s="198">
        <v>31353.3</v>
      </c>
      <c r="J213" s="205"/>
      <c r="K213" s="205"/>
      <c r="L213" s="205"/>
      <c r="M213" s="198">
        <v>-31353.3</v>
      </c>
      <c r="N213" s="205"/>
      <c r="O213" s="205"/>
      <c r="P213" s="205"/>
    </row>
    <row r="214" spans="1:16" ht="12" customHeight="1">
      <c r="A214" s="105" t="s">
        <v>532</v>
      </c>
      <c r="B214" s="184" t="s">
        <v>533</v>
      </c>
      <c r="C214" s="205"/>
      <c r="D214" s="134">
        <v>0</v>
      </c>
      <c r="E214" s="134">
        <v>0</v>
      </c>
      <c r="F214" s="134">
        <v>49584.7</v>
      </c>
      <c r="G214" s="134">
        <v>552625.04</v>
      </c>
      <c r="H214" s="134">
        <v>49584.7</v>
      </c>
      <c r="I214" s="198">
        <v>552625.04</v>
      </c>
      <c r="J214" s="205"/>
      <c r="K214" s="205"/>
      <c r="L214" s="205"/>
      <c r="M214" s="198">
        <v>-503040.34</v>
      </c>
      <c r="N214" s="205"/>
      <c r="O214" s="205"/>
      <c r="P214" s="205"/>
    </row>
    <row r="215" spans="1:16" ht="12" customHeight="1">
      <c r="A215" s="105" t="s">
        <v>534</v>
      </c>
      <c r="B215" s="184" t="s">
        <v>535</v>
      </c>
      <c r="C215" s="205"/>
      <c r="D215" s="134">
        <v>0</v>
      </c>
      <c r="E215" s="134">
        <v>0</v>
      </c>
      <c r="F215" s="134">
        <v>237200</v>
      </c>
      <c r="G215" s="134">
        <v>267785</v>
      </c>
      <c r="H215" s="134">
        <v>237200</v>
      </c>
      <c r="I215" s="198">
        <v>267785</v>
      </c>
      <c r="J215" s="205"/>
      <c r="K215" s="205"/>
      <c r="L215" s="205"/>
      <c r="M215" s="198">
        <v>-30585</v>
      </c>
      <c r="N215" s="205"/>
      <c r="O215" s="205"/>
      <c r="P215" s="205"/>
    </row>
    <row r="216" spans="1:16" ht="12" customHeight="1">
      <c r="A216" s="105" t="s">
        <v>536</v>
      </c>
      <c r="B216" s="184" t="s">
        <v>537</v>
      </c>
      <c r="C216" s="205"/>
      <c r="D216" s="134">
        <v>0</v>
      </c>
      <c r="E216" s="134">
        <v>0</v>
      </c>
      <c r="F216" s="134">
        <v>1911061.03</v>
      </c>
      <c r="G216" s="134">
        <v>2338682.9900000002</v>
      </c>
      <c r="H216" s="134">
        <v>1911061.03</v>
      </c>
      <c r="I216" s="198">
        <v>2338682.9900000002</v>
      </c>
      <c r="J216" s="205"/>
      <c r="K216" s="205"/>
      <c r="L216" s="205"/>
      <c r="M216" s="198">
        <v>-427621.96</v>
      </c>
      <c r="N216" s="205"/>
      <c r="O216" s="205"/>
      <c r="P216" s="205"/>
    </row>
    <row r="217" spans="1:16" ht="12" customHeight="1">
      <c r="A217" s="105" t="s">
        <v>538</v>
      </c>
      <c r="B217" s="184" t="s">
        <v>539</v>
      </c>
      <c r="C217" s="205"/>
      <c r="D217" s="134">
        <v>0</v>
      </c>
      <c r="E217" s="134">
        <v>0</v>
      </c>
      <c r="F217" s="134">
        <v>6718.84</v>
      </c>
      <c r="G217" s="134">
        <v>264195.31</v>
      </c>
      <c r="H217" s="134">
        <v>6718.84</v>
      </c>
      <c r="I217" s="198">
        <v>264195.31</v>
      </c>
      <c r="J217" s="205"/>
      <c r="K217" s="205"/>
      <c r="L217" s="205"/>
      <c r="M217" s="198">
        <v>-257476.47</v>
      </c>
      <c r="N217" s="205"/>
      <c r="O217" s="205"/>
      <c r="P217" s="205"/>
    </row>
    <row r="218" spans="1:16" ht="12" customHeight="1">
      <c r="A218" s="105" t="s">
        <v>540</v>
      </c>
      <c r="B218" s="184" t="s">
        <v>541</v>
      </c>
      <c r="C218" s="205"/>
      <c r="D218" s="134">
        <v>0</v>
      </c>
      <c r="E218" s="134">
        <v>0</v>
      </c>
      <c r="F218" s="134">
        <v>946474.1</v>
      </c>
      <c r="G218" s="134">
        <v>1673375.04</v>
      </c>
      <c r="H218" s="134">
        <v>946474.1</v>
      </c>
      <c r="I218" s="198">
        <v>1673375.04</v>
      </c>
      <c r="J218" s="205"/>
      <c r="K218" s="205"/>
      <c r="L218" s="205"/>
      <c r="M218" s="198">
        <v>-726900.94</v>
      </c>
      <c r="N218" s="205"/>
      <c r="O218" s="205"/>
      <c r="P218" s="205"/>
    </row>
    <row r="219" spans="1:16" ht="12.2" customHeight="1">
      <c r="A219" s="106" t="s">
        <v>542</v>
      </c>
      <c r="B219" s="199" t="s">
        <v>198</v>
      </c>
      <c r="C219" s="192"/>
      <c r="D219" s="132">
        <v>0</v>
      </c>
      <c r="E219" s="132">
        <v>0</v>
      </c>
      <c r="F219" s="132">
        <v>3151369.49</v>
      </c>
      <c r="G219" s="132">
        <v>6548978.6399999997</v>
      </c>
      <c r="H219" s="132">
        <v>3151369.49</v>
      </c>
      <c r="I219" s="200">
        <v>6548978.6399999997</v>
      </c>
      <c r="J219" s="192"/>
      <c r="K219" s="192"/>
      <c r="L219" s="192"/>
      <c r="M219" s="200">
        <v>-3397609.15</v>
      </c>
      <c r="N219" s="192"/>
      <c r="O219" s="192"/>
      <c r="P219" s="192"/>
    </row>
    <row r="220" spans="1:16" ht="12" customHeight="1">
      <c r="A220" s="105" t="s">
        <v>543</v>
      </c>
      <c r="B220" s="184" t="s">
        <v>544</v>
      </c>
      <c r="C220" s="205"/>
      <c r="D220" s="134">
        <v>0</v>
      </c>
      <c r="E220" s="134">
        <v>0</v>
      </c>
      <c r="F220" s="134">
        <v>370800</v>
      </c>
      <c r="G220" s="134">
        <v>905972.32</v>
      </c>
      <c r="H220" s="134">
        <v>370800</v>
      </c>
      <c r="I220" s="198">
        <v>905972.32</v>
      </c>
      <c r="J220" s="205"/>
      <c r="K220" s="205"/>
      <c r="L220" s="205"/>
      <c r="M220" s="198">
        <v>-535172.31999999995</v>
      </c>
      <c r="N220" s="205"/>
      <c r="O220" s="205"/>
      <c r="P220" s="205"/>
    </row>
    <row r="221" spans="1:16" ht="12" customHeight="1">
      <c r="A221" s="105" t="s">
        <v>545</v>
      </c>
      <c r="B221" s="184" t="s">
        <v>546</v>
      </c>
      <c r="C221" s="205"/>
      <c r="D221" s="134">
        <v>0</v>
      </c>
      <c r="E221" s="134">
        <v>0</v>
      </c>
      <c r="F221" s="134">
        <v>581341.75</v>
      </c>
      <c r="G221" s="134">
        <v>1474838.28</v>
      </c>
      <c r="H221" s="134">
        <v>581341.75</v>
      </c>
      <c r="I221" s="198">
        <v>1474838.28</v>
      </c>
      <c r="J221" s="205"/>
      <c r="K221" s="205"/>
      <c r="L221" s="205"/>
      <c r="M221" s="198">
        <v>-893496.53</v>
      </c>
      <c r="N221" s="205"/>
      <c r="O221" s="205"/>
      <c r="P221" s="205"/>
    </row>
    <row r="222" spans="1:16" ht="12.2" customHeight="1">
      <c r="A222" s="106" t="s">
        <v>547</v>
      </c>
      <c r="B222" s="199" t="s">
        <v>198</v>
      </c>
      <c r="C222" s="192"/>
      <c r="D222" s="132">
        <v>0</v>
      </c>
      <c r="E222" s="132">
        <v>0</v>
      </c>
      <c r="F222" s="132">
        <v>952141.75</v>
      </c>
      <c r="G222" s="132">
        <v>2380810.6</v>
      </c>
      <c r="H222" s="132">
        <v>952141.75</v>
      </c>
      <c r="I222" s="200">
        <v>2380810.6</v>
      </c>
      <c r="J222" s="192"/>
      <c r="K222" s="192"/>
      <c r="L222" s="192"/>
      <c r="M222" s="200">
        <v>-1428668.85</v>
      </c>
      <c r="N222" s="192"/>
      <c r="O222" s="192"/>
      <c r="P222" s="192"/>
    </row>
    <row r="223" spans="1:16" ht="12" customHeight="1">
      <c r="A223" s="105" t="s">
        <v>548</v>
      </c>
      <c r="B223" s="184" t="s">
        <v>549</v>
      </c>
      <c r="C223" s="205"/>
      <c r="D223" s="134">
        <v>0</v>
      </c>
      <c r="E223" s="134">
        <v>0</v>
      </c>
      <c r="F223" s="134">
        <v>5250656.6900000004</v>
      </c>
      <c r="G223" s="134">
        <v>5373245.7199999997</v>
      </c>
      <c r="H223" s="134">
        <v>5250656.6900000004</v>
      </c>
      <c r="I223" s="198">
        <v>5373245.7199999997</v>
      </c>
      <c r="J223" s="205"/>
      <c r="K223" s="205"/>
      <c r="L223" s="205"/>
      <c r="M223" s="198">
        <v>-122589.03</v>
      </c>
      <c r="N223" s="205"/>
      <c r="O223" s="205"/>
      <c r="P223" s="205"/>
    </row>
    <row r="224" spans="1:16" ht="12.2" customHeight="1">
      <c r="A224" s="106" t="s">
        <v>550</v>
      </c>
      <c r="B224" s="199" t="s">
        <v>198</v>
      </c>
      <c r="C224" s="192"/>
      <c r="D224" s="132">
        <v>0</v>
      </c>
      <c r="E224" s="132">
        <v>0</v>
      </c>
      <c r="F224" s="132">
        <v>5250656.6900000004</v>
      </c>
      <c r="G224" s="132">
        <v>5373245.7199999997</v>
      </c>
      <c r="H224" s="132">
        <v>5250656.6900000004</v>
      </c>
      <c r="I224" s="200">
        <v>5373245.7199999997</v>
      </c>
      <c r="J224" s="192"/>
      <c r="K224" s="192"/>
      <c r="L224" s="192"/>
      <c r="M224" s="200">
        <v>-122589.03</v>
      </c>
      <c r="N224" s="192"/>
      <c r="O224" s="192"/>
      <c r="P224" s="192"/>
    </row>
    <row r="225" spans="1:19" ht="12.75" customHeight="1">
      <c r="A225" s="107" t="s">
        <v>551</v>
      </c>
      <c r="B225" s="196" t="s">
        <v>198</v>
      </c>
      <c r="C225" s="192"/>
      <c r="D225" s="133">
        <v>0</v>
      </c>
      <c r="E225" s="133">
        <v>0</v>
      </c>
      <c r="F225" s="133">
        <v>9354167.9299999997</v>
      </c>
      <c r="G225" s="133">
        <v>14303095.699999999</v>
      </c>
      <c r="H225" s="133">
        <v>9354167.9299999997</v>
      </c>
      <c r="I225" s="197">
        <v>14303095.699999999</v>
      </c>
      <c r="J225" s="192"/>
      <c r="K225" s="192"/>
      <c r="L225" s="192"/>
      <c r="M225" s="197">
        <v>-4948927.7699999996</v>
      </c>
      <c r="N225" s="192"/>
      <c r="O225" s="192"/>
      <c r="P225" s="192"/>
    </row>
    <row r="226" spans="1:19" ht="12" customHeight="1">
      <c r="A226" s="105" t="s">
        <v>552</v>
      </c>
      <c r="B226" s="184" t="s">
        <v>553</v>
      </c>
      <c r="C226" s="205"/>
      <c r="D226" s="134">
        <v>0</v>
      </c>
      <c r="E226" s="134">
        <v>0</v>
      </c>
      <c r="F226" s="134">
        <v>40.53</v>
      </c>
      <c r="G226" s="134">
        <v>193327.41</v>
      </c>
      <c r="H226" s="134">
        <v>40.53</v>
      </c>
      <c r="I226" s="198">
        <v>193327.41</v>
      </c>
      <c r="J226" s="205"/>
      <c r="K226" s="205"/>
      <c r="L226" s="205"/>
      <c r="M226" s="198">
        <v>-193286.88</v>
      </c>
      <c r="N226" s="205"/>
      <c r="O226" s="205"/>
      <c r="P226" s="205"/>
    </row>
    <row r="227" spans="1:19" ht="12.2" customHeight="1">
      <c r="A227" s="106" t="s">
        <v>554</v>
      </c>
      <c r="B227" s="199" t="s">
        <v>198</v>
      </c>
      <c r="C227" s="192"/>
      <c r="D227" s="132">
        <v>0</v>
      </c>
      <c r="E227" s="132">
        <v>0</v>
      </c>
      <c r="F227" s="132">
        <v>40.53</v>
      </c>
      <c r="G227" s="132">
        <v>193327.41</v>
      </c>
      <c r="H227" s="132">
        <v>40.53</v>
      </c>
      <c r="I227" s="200">
        <v>193327.41</v>
      </c>
      <c r="J227" s="192"/>
      <c r="K227" s="192"/>
      <c r="L227" s="192"/>
      <c r="M227" s="200">
        <v>-193286.88</v>
      </c>
      <c r="N227" s="192"/>
      <c r="O227" s="192"/>
      <c r="P227" s="192"/>
    </row>
    <row r="228" spans="1:19" ht="12.75" customHeight="1" thickBot="1">
      <c r="A228" s="107" t="s">
        <v>555</v>
      </c>
      <c r="B228" s="196" t="s">
        <v>198</v>
      </c>
      <c r="C228" s="192"/>
      <c r="D228" s="133">
        <v>0</v>
      </c>
      <c r="E228" s="133">
        <v>0</v>
      </c>
      <c r="F228" s="133">
        <v>40.53</v>
      </c>
      <c r="G228" s="133">
        <v>193327.41</v>
      </c>
      <c r="H228" s="133">
        <v>40.53</v>
      </c>
      <c r="I228" s="197">
        <v>193327.41</v>
      </c>
      <c r="J228" s="192"/>
      <c r="K228" s="192"/>
      <c r="L228" s="192"/>
      <c r="M228" s="197">
        <v>-193286.88</v>
      </c>
      <c r="N228" s="192"/>
      <c r="O228" s="192"/>
      <c r="P228" s="192"/>
    </row>
    <row r="229" spans="1:19" ht="12.75" customHeight="1" thickTop="1">
      <c r="A229" s="108" t="s">
        <v>556</v>
      </c>
      <c r="B229" s="201" t="s">
        <v>198</v>
      </c>
      <c r="C229" s="202"/>
      <c r="D229" s="130">
        <v>0</v>
      </c>
      <c r="E229" s="130">
        <v>0</v>
      </c>
      <c r="F229" s="130">
        <v>9354208.4600000009</v>
      </c>
      <c r="G229" s="130">
        <v>14496423.109999999</v>
      </c>
      <c r="H229" s="130">
        <v>9354208.4600000009</v>
      </c>
      <c r="I229" s="203">
        <v>14496423.109999999</v>
      </c>
      <c r="J229" s="202"/>
      <c r="K229" s="202"/>
      <c r="L229" s="202"/>
      <c r="M229" s="203">
        <v>-5142214.6500000004</v>
      </c>
      <c r="N229" s="202"/>
      <c r="O229" s="202"/>
      <c r="P229" s="202"/>
      <c r="S229" s="144"/>
    </row>
    <row r="230" spans="1:19" ht="12" customHeight="1">
      <c r="A230" s="105" t="s">
        <v>557</v>
      </c>
      <c r="B230" s="184" t="s">
        <v>558</v>
      </c>
      <c r="C230" s="205"/>
      <c r="D230" s="134">
        <v>4144861.75</v>
      </c>
      <c r="E230" s="134">
        <v>4144861.75</v>
      </c>
      <c r="F230" s="134">
        <v>162069373.12</v>
      </c>
      <c r="G230" s="134">
        <v>160428867.97</v>
      </c>
      <c r="H230" s="134">
        <v>162069373.12</v>
      </c>
      <c r="I230" s="198">
        <v>160428867.97</v>
      </c>
      <c r="J230" s="205"/>
      <c r="K230" s="205"/>
      <c r="L230" s="205"/>
      <c r="M230" s="198">
        <v>5785366.9000000004</v>
      </c>
      <c r="N230" s="205"/>
      <c r="O230" s="205"/>
      <c r="P230" s="205"/>
    </row>
    <row r="231" spans="1:19" ht="12" customHeight="1">
      <c r="A231" s="105" t="s">
        <v>559</v>
      </c>
      <c r="B231" s="184" t="s">
        <v>560</v>
      </c>
      <c r="C231" s="205"/>
      <c r="D231" s="134">
        <v>230918.29</v>
      </c>
      <c r="E231" s="134">
        <v>230918.29</v>
      </c>
      <c r="F231" s="134">
        <v>0</v>
      </c>
      <c r="G231" s="134">
        <v>0</v>
      </c>
      <c r="H231" s="134">
        <v>0</v>
      </c>
      <c r="I231" s="198">
        <v>0</v>
      </c>
      <c r="J231" s="205"/>
      <c r="K231" s="205"/>
      <c r="L231" s="205"/>
      <c r="M231" s="198">
        <v>230918.29</v>
      </c>
      <c r="N231" s="205"/>
      <c r="O231" s="205"/>
      <c r="P231" s="205"/>
    </row>
    <row r="232" spans="1:19" ht="12" customHeight="1">
      <c r="A232" s="105" t="s">
        <v>561</v>
      </c>
      <c r="B232" s="184" t="s">
        <v>562</v>
      </c>
      <c r="C232" s="205"/>
      <c r="D232" s="134">
        <v>47800.29</v>
      </c>
      <c r="E232" s="134">
        <v>47800.29</v>
      </c>
      <c r="F232" s="134">
        <v>271111.25</v>
      </c>
      <c r="G232" s="134">
        <v>302287.2</v>
      </c>
      <c r="H232" s="134">
        <v>271111.25</v>
      </c>
      <c r="I232" s="198">
        <v>302287.2</v>
      </c>
      <c r="J232" s="205"/>
      <c r="K232" s="205"/>
      <c r="L232" s="205"/>
      <c r="M232" s="198">
        <v>16624.34</v>
      </c>
      <c r="N232" s="205"/>
      <c r="O232" s="205"/>
      <c r="P232" s="205"/>
    </row>
    <row r="233" spans="1:19" ht="12" customHeight="1">
      <c r="A233" s="105" t="s">
        <v>563</v>
      </c>
      <c r="B233" s="184" t="s">
        <v>564</v>
      </c>
      <c r="C233" s="205"/>
      <c r="D233" s="134">
        <v>56.65</v>
      </c>
      <c r="E233" s="134">
        <v>56.65</v>
      </c>
      <c r="F233" s="134">
        <v>1.19</v>
      </c>
      <c r="G233" s="134">
        <v>0.48</v>
      </c>
      <c r="H233" s="134">
        <v>1.19</v>
      </c>
      <c r="I233" s="198">
        <v>0.48</v>
      </c>
      <c r="J233" s="205"/>
      <c r="K233" s="205"/>
      <c r="L233" s="205"/>
      <c r="M233" s="198">
        <v>57.36</v>
      </c>
      <c r="N233" s="205"/>
      <c r="O233" s="205"/>
      <c r="P233" s="205"/>
    </row>
    <row r="234" spans="1:19" ht="12" customHeight="1">
      <c r="A234" s="105" t="s">
        <v>565</v>
      </c>
      <c r="B234" s="184" t="s">
        <v>566</v>
      </c>
      <c r="C234" s="205"/>
      <c r="D234" s="134">
        <v>1070021.42</v>
      </c>
      <c r="E234" s="134">
        <v>1070021.42</v>
      </c>
      <c r="F234" s="134">
        <v>6209749.6600000001</v>
      </c>
      <c r="G234" s="134">
        <v>6494110.1200000001</v>
      </c>
      <c r="H234" s="134">
        <v>6209749.6600000001</v>
      </c>
      <c r="I234" s="198">
        <v>6494110.1200000001</v>
      </c>
      <c r="J234" s="205"/>
      <c r="K234" s="205"/>
      <c r="L234" s="205"/>
      <c r="M234" s="198">
        <v>785660.96</v>
      </c>
      <c r="N234" s="205"/>
      <c r="O234" s="205"/>
      <c r="P234" s="205"/>
    </row>
    <row r="235" spans="1:19" ht="12" customHeight="1">
      <c r="A235" s="105" t="s">
        <v>567</v>
      </c>
      <c r="B235" s="184" t="s">
        <v>568</v>
      </c>
      <c r="C235" s="205"/>
      <c r="D235" s="134">
        <v>319763.13</v>
      </c>
      <c r="E235" s="134">
        <v>319763.13</v>
      </c>
      <c r="F235" s="134">
        <v>103348.75</v>
      </c>
      <c r="G235" s="134">
        <v>270.93</v>
      </c>
      <c r="H235" s="134">
        <v>103348.75</v>
      </c>
      <c r="I235" s="198">
        <v>270.93</v>
      </c>
      <c r="J235" s="205"/>
      <c r="K235" s="205"/>
      <c r="L235" s="205"/>
      <c r="M235" s="198">
        <v>422840.95</v>
      </c>
      <c r="N235" s="205"/>
      <c r="O235" s="205"/>
      <c r="P235" s="205"/>
    </row>
    <row r="236" spans="1:19" ht="12" customHeight="1">
      <c r="A236" s="105" t="s">
        <v>569</v>
      </c>
      <c r="B236" s="184" t="s">
        <v>570</v>
      </c>
      <c r="C236" s="205"/>
      <c r="D236" s="134">
        <v>105.12</v>
      </c>
      <c r="E236" s="134">
        <v>105.12</v>
      </c>
      <c r="F236" s="134">
        <v>9.6300000000000008</v>
      </c>
      <c r="G236" s="134">
        <v>61.47</v>
      </c>
      <c r="H236" s="134">
        <v>9.6300000000000008</v>
      </c>
      <c r="I236" s="198">
        <v>61.47</v>
      </c>
      <c r="J236" s="205"/>
      <c r="K236" s="205"/>
      <c r="L236" s="205"/>
      <c r="M236" s="198">
        <v>53.28</v>
      </c>
      <c r="N236" s="205"/>
      <c r="O236" s="205"/>
      <c r="P236" s="205"/>
    </row>
    <row r="237" spans="1:19" ht="12" customHeight="1">
      <c r="A237" s="105" t="s">
        <v>571</v>
      </c>
      <c r="B237" s="184" t="s">
        <v>572</v>
      </c>
      <c r="C237" s="205"/>
      <c r="D237" s="134">
        <v>263540.99</v>
      </c>
      <c r="E237" s="134">
        <v>263540.99</v>
      </c>
      <c r="F237" s="134">
        <v>30714419.579999998</v>
      </c>
      <c r="G237" s="134">
        <v>30147949.940000001</v>
      </c>
      <c r="H237" s="134">
        <v>30714419.579999998</v>
      </c>
      <c r="I237" s="198">
        <v>30147949.940000001</v>
      </c>
      <c r="J237" s="205"/>
      <c r="K237" s="205"/>
      <c r="L237" s="205"/>
      <c r="M237" s="198">
        <v>830010.63</v>
      </c>
      <c r="N237" s="205"/>
      <c r="O237" s="205"/>
      <c r="P237" s="205"/>
    </row>
    <row r="238" spans="1:19" ht="12" customHeight="1">
      <c r="A238" s="105" t="s">
        <v>573</v>
      </c>
      <c r="B238" s="184" t="s">
        <v>574</v>
      </c>
      <c r="C238" s="205"/>
      <c r="D238" s="134">
        <v>4438.95</v>
      </c>
      <c r="E238" s="134">
        <v>4438.95</v>
      </c>
      <c r="F238" s="134">
        <v>278993.96000000002</v>
      </c>
      <c r="G238" s="134">
        <v>247896.25</v>
      </c>
      <c r="H238" s="134">
        <v>278993.96000000002</v>
      </c>
      <c r="I238" s="198">
        <v>247896.25</v>
      </c>
      <c r="J238" s="205"/>
      <c r="K238" s="205"/>
      <c r="L238" s="205"/>
      <c r="M238" s="198">
        <v>35536.660000000003</v>
      </c>
      <c r="N238" s="205"/>
      <c r="O238" s="205"/>
      <c r="P238" s="205"/>
    </row>
    <row r="239" spans="1:19" ht="12" customHeight="1">
      <c r="A239" s="105" t="s">
        <v>575</v>
      </c>
      <c r="B239" s="184" t="s">
        <v>576</v>
      </c>
      <c r="C239" s="205"/>
      <c r="D239" s="134">
        <v>18777.61</v>
      </c>
      <c r="E239" s="134">
        <v>18777.61</v>
      </c>
      <c r="F239" s="134">
        <v>213503.27</v>
      </c>
      <c r="G239" s="134">
        <v>214379.13</v>
      </c>
      <c r="H239" s="134">
        <v>213503.27</v>
      </c>
      <c r="I239" s="198">
        <v>214379.13</v>
      </c>
      <c r="J239" s="205"/>
      <c r="K239" s="205"/>
      <c r="L239" s="205"/>
      <c r="M239" s="198">
        <v>17901.75</v>
      </c>
      <c r="N239" s="205"/>
      <c r="O239" s="205"/>
      <c r="P239" s="205"/>
    </row>
    <row r="240" spans="1:19" ht="12" customHeight="1">
      <c r="A240" s="105" t="s">
        <v>577</v>
      </c>
      <c r="B240" s="184" t="s">
        <v>578</v>
      </c>
      <c r="C240" s="205"/>
      <c r="D240" s="134">
        <v>6545.59</v>
      </c>
      <c r="E240" s="134">
        <v>6545.59</v>
      </c>
      <c r="F240" s="134">
        <v>39228.639999999999</v>
      </c>
      <c r="G240" s="134">
        <v>40791.589999999997</v>
      </c>
      <c r="H240" s="134">
        <v>39228.639999999999</v>
      </c>
      <c r="I240" s="198">
        <v>40791.589999999997</v>
      </c>
      <c r="J240" s="205"/>
      <c r="K240" s="205"/>
      <c r="L240" s="205"/>
      <c r="M240" s="198">
        <v>4982.6400000000003</v>
      </c>
      <c r="N240" s="205"/>
      <c r="O240" s="205"/>
      <c r="P240" s="205"/>
    </row>
    <row r="241" spans="1:16" ht="12" customHeight="1">
      <c r="A241" s="105" t="s">
        <v>579</v>
      </c>
      <c r="B241" s="184" t="s">
        <v>580</v>
      </c>
      <c r="C241" s="205"/>
      <c r="D241" s="134">
        <v>405765.92</v>
      </c>
      <c r="E241" s="134">
        <v>405765.92</v>
      </c>
      <c r="F241" s="134">
        <v>2341099.11</v>
      </c>
      <c r="G241" s="134">
        <v>2616312.17</v>
      </c>
      <c r="H241" s="134">
        <v>2341099.11</v>
      </c>
      <c r="I241" s="198">
        <v>2616312.17</v>
      </c>
      <c r="J241" s="205"/>
      <c r="K241" s="205"/>
      <c r="L241" s="205"/>
      <c r="M241" s="198">
        <v>130552.86</v>
      </c>
      <c r="N241" s="205"/>
      <c r="O241" s="205"/>
      <c r="P241" s="205"/>
    </row>
    <row r="242" spans="1:16" ht="12" customHeight="1">
      <c r="A242" s="105" t="s">
        <v>581</v>
      </c>
      <c r="B242" s="184" t="s">
        <v>582</v>
      </c>
      <c r="C242" s="205"/>
      <c r="D242" s="134">
        <v>416.31</v>
      </c>
      <c r="E242" s="134">
        <v>416.31</v>
      </c>
      <c r="F242" s="134">
        <v>289.58999999999997</v>
      </c>
      <c r="G242" s="134">
        <v>641.67999999999995</v>
      </c>
      <c r="H242" s="134">
        <v>289.58999999999997</v>
      </c>
      <c r="I242" s="198">
        <v>641.67999999999995</v>
      </c>
      <c r="J242" s="205"/>
      <c r="K242" s="205"/>
      <c r="L242" s="205"/>
      <c r="M242" s="198">
        <v>64.22</v>
      </c>
      <c r="N242" s="205"/>
      <c r="O242" s="205"/>
      <c r="P242" s="205"/>
    </row>
    <row r="243" spans="1:16" ht="12" customHeight="1">
      <c r="A243" s="105" t="s">
        <v>583</v>
      </c>
      <c r="B243" s="184" t="s">
        <v>584</v>
      </c>
      <c r="C243" s="205"/>
      <c r="D243" s="134">
        <v>7.3</v>
      </c>
      <c r="E243" s="134">
        <v>7.3</v>
      </c>
      <c r="F243" s="134">
        <v>0.17</v>
      </c>
      <c r="G243" s="134">
        <v>0.62</v>
      </c>
      <c r="H243" s="134">
        <v>0.17</v>
      </c>
      <c r="I243" s="198">
        <v>0.62</v>
      </c>
      <c r="J243" s="205"/>
      <c r="K243" s="205"/>
      <c r="L243" s="205"/>
      <c r="M243" s="198">
        <v>6.85</v>
      </c>
      <c r="N243" s="205"/>
      <c r="O243" s="205"/>
      <c r="P243" s="205"/>
    </row>
    <row r="244" spans="1:16" ht="12" customHeight="1">
      <c r="A244" s="105" t="s">
        <v>585</v>
      </c>
      <c r="B244" s="184" t="s">
        <v>586</v>
      </c>
      <c r="C244" s="205"/>
      <c r="D244" s="134">
        <v>14.11</v>
      </c>
      <c r="E244" s="134">
        <v>14.11</v>
      </c>
      <c r="F244" s="134">
        <v>0.34</v>
      </c>
      <c r="G244" s="134">
        <v>0</v>
      </c>
      <c r="H244" s="134">
        <v>0.34</v>
      </c>
      <c r="I244" s="198">
        <v>0</v>
      </c>
      <c r="J244" s="205"/>
      <c r="K244" s="205"/>
      <c r="L244" s="205"/>
      <c r="M244" s="198">
        <v>14.45</v>
      </c>
      <c r="N244" s="205"/>
      <c r="O244" s="205"/>
      <c r="P244" s="205"/>
    </row>
    <row r="245" spans="1:16" ht="12" customHeight="1">
      <c r="A245" s="105" t="s">
        <v>587</v>
      </c>
      <c r="B245" s="184" t="s">
        <v>588</v>
      </c>
      <c r="C245" s="205"/>
      <c r="D245" s="134">
        <v>0</v>
      </c>
      <c r="E245" s="134">
        <v>0</v>
      </c>
      <c r="F245" s="134">
        <v>138000</v>
      </c>
      <c r="G245" s="134">
        <v>138068.74</v>
      </c>
      <c r="H245" s="134">
        <v>138000</v>
      </c>
      <c r="I245" s="198">
        <v>138068.74</v>
      </c>
      <c r="J245" s="205"/>
      <c r="K245" s="205"/>
      <c r="L245" s="205"/>
      <c r="M245" s="198">
        <v>-68.739999999999995</v>
      </c>
      <c r="N245" s="205"/>
      <c r="O245" s="205"/>
      <c r="P245" s="205"/>
    </row>
    <row r="246" spans="1:16" ht="12" customHeight="1">
      <c r="A246" s="105" t="s">
        <v>589</v>
      </c>
      <c r="B246" s="184" t="s">
        <v>590</v>
      </c>
      <c r="C246" s="205"/>
      <c r="D246" s="134">
        <v>6386.05</v>
      </c>
      <c r="E246" s="134">
        <v>6386.05</v>
      </c>
      <c r="F246" s="134">
        <v>2422.6799999999998</v>
      </c>
      <c r="G246" s="134">
        <v>234.07</v>
      </c>
      <c r="H246" s="134">
        <v>2422.6799999999998</v>
      </c>
      <c r="I246" s="198">
        <v>234.07</v>
      </c>
      <c r="J246" s="205"/>
      <c r="K246" s="205"/>
      <c r="L246" s="205"/>
      <c r="M246" s="198">
        <v>8574.66</v>
      </c>
      <c r="N246" s="205"/>
      <c r="O246" s="205"/>
      <c r="P246" s="205"/>
    </row>
    <row r="247" spans="1:16" ht="12" customHeight="1">
      <c r="A247" s="105" t="s">
        <v>591</v>
      </c>
      <c r="B247" s="184" t="s">
        <v>592</v>
      </c>
      <c r="C247" s="205"/>
      <c r="D247" s="134">
        <v>504927.15</v>
      </c>
      <c r="E247" s="134">
        <v>504927.15</v>
      </c>
      <c r="F247" s="134">
        <v>21367832.030000001</v>
      </c>
      <c r="G247" s="134">
        <v>21201646.420000002</v>
      </c>
      <c r="H247" s="134">
        <v>21367832.030000001</v>
      </c>
      <c r="I247" s="198">
        <v>21201646.420000002</v>
      </c>
      <c r="J247" s="205"/>
      <c r="K247" s="205"/>
      <c r="L247" s="205"/>
      <c r="M247" s="198">
        <v>671112.76</v>
      </c>
      <c r="N247" s="205"/>
      <c r="O247" s="205"/>
      <c r="P247" s="205"/>
    </row>
    <row r="248" spans="1:16" ht="12" customHeight="1">
      <c r="A248" s="105" t="s">
        <v>593</v>
      </c>
      <c r="B248" s="184" t="s">
        <v>594</v>
      </c>
      <c r="C248" s="205"/>
      <c r="D248" s="134">
        <v>21253.55</v>
      </c>
      <c r="E248" s="134">
        <v>21253.55</v>
      </c>
      <c r="F248" s="134">
        <v>16709.96</v>
      </c>
      <c r="G248" s="134">
        <v>19726.47</v>
      </c>
      <c r="H248" s="134">
        <v>16709.96</v>
      </c>
      <c r="I248" s="198">
        <v>19726.47</v>
      </c>
      <c r="J248" s="205"/>
      <c r="K248" s="205"/>
      <c r="L248" s="205"/>
      <c r="M248" s="198">
        <v>18237.04</v>
      </c>
      <c r="N248" s="205"/>
      <c r="O248" s="205"/>
      <c r="P248" s="205"/>
    </row>
    <row r="249" spans="1:16" ht="12" customHeight="1">
      <c r="A249" s="105" t="s">
        <v>595</v>
      </c>
      <c r="B249" s="184" t="s">
        <v>596</v>
      </c>
      <c r="C249" s="205"/>
      <c r="D249" s="134">
        <v>-176702.5</v>
      </c>
      <c r="E249" s="134">
        <v>-176702.5</v>
      </c>
      <c r="F249" s="134">
        <v>11431890.59</v>
      </c>
      <c r="G249" s="134">
        <v>11258914.83</v>
      </c>
      <c r="H249" s="134">
        <v>11431890.59</v>
      </c>
      <c r="I249" s="198">
        <v>11258914.83</v>
      </c>
      <c r="J249" s="205"/>
      <c r="K249" s="205"/>
      <c r="L249" s="205"/>
      <c r="M249" s="198">
        <v>-3726.74</v>
      </c>
      <c r="N249" s="205"/>
      <c r="O249" s="205"/>
      <c r="P249" s="205"/>
    </row>
    <row r="250" spans="1:16" ht="12" customHeight="1">
      <c r="A250" s="105" t="s">
        <v>597</v>
      </c>
      <c r="B250" s="184" t="s">
        <v>598</v>
      </c>
      <c r="C250" s="205"/>
      <c r="D250" s="134">
        <v>5135.8999999999996</v>
      </c>
      <c r="E250" s="134">
        <v>5135.8999999999996</v>
      </c>
      <c r="F250" s="134">
        <v>68180.31</v>
      </c>
      <c r="G250" s="134">
        <v>72871.710000000006</v>
      </c>
      <c r="H250" s="134">
        <v>68180.31</v>
      </c>
      <c r="I250" s="198">
        <v>72871.710000000006</v>
      </c>
      <c r="J250" s="205"/>
      <c r="K250" s="205"/>
      <c r="L250" s="205"/>
      <c r="M250" s="198">
        <v>444.5</v>
      </c>
      <c r="N250" s="205"/>
      <c r="O250" s="205"/>
      <c r="P250" s="205"/>
    </row>
    <row r="251" spans="1:16" ht="12" customHeight="1">
      <c r="A251" s="105" t="s">
        <v>599</v>
      </c>
      <c r="B251" s="184" t="s">
        <v>600</v>
      </c>
      <c r="C251" s="205"/>
      <c r="D251" s="134">
        <v>68.400000000000006</v>
      </c>
      <c r="E251" s="134">
        <v>68.400000000000006</v>
      </c>
      <c r="F251" s="134">
        <v>299.81</v>
      </c>
      <c r="G251" s="134">
        <v>285.20999999999998</v>
      </c>
      <c r="H251" s="134">
        <v>299.81</v>
      </c>
      <c r="I251" s="198">
        <v>285.20999999999998</v>
      </c>
      <c r="J251" s="205"/>
      <c r="K251" s="205"/>
      <c r="L251" s="205"/>
      <c r="M251" s="198">
        <v>83</v>
      </c>
      <c r="N251" s="205"/>
      <c r="O251" s="205"/>
      <c r="P251" s="205"/>
    </row>
    <row r="252" spans="1:16" ht="12" customHeight="1">
      <c r="A252" s="105" t="s">
        <v>601</v>
      </c>
      <c r="B252" s="184" t="s">
        <v>602</v>
      </c>
      <c r="C252" s="205"/>
      <c r="D252" s="134">
        <v>0</v>
      </c>
      <c r="E252" s="134">
        <v>0</v>
      </c>
      <c r="F252" s="134">
        <v>10607.42</v>
      </c>
      <c r="G252" s="134">
        <v>10425.75</v>
      </c>
      <c r="H252" s="134">
        <v>10607.42</v>
      </c>
      <c r="I252" s="198">
        <v>10425.75</v>
      </c>
      <c r="J252" s="205"/>
      <c r="K252" s="205"/>
      <c r="L252" s="205"/>
      <c r="M252" s="198">
        <v>181.67</v>
      </c>
      <c r="N252" s="205"/>
      <c r="O252" s="205"/>
      <c r="P252" s="205"/>
    </row>
    <row r="253" spans="1:16" ht="12" customHeight="1">
      <c r="A253" s="105" t="s">
        <v>603</v>
      </c>
      <c r="B253" s="184" t="s">
        <v>604</v>
      </c>
      <c r="C253" s="205"/>
      <c r="D253" s="134">
        <v>0</v>
      </c>
      <c r="E253" s="134">
        <v>0</v>
      </c>
      <c r="F253" s="134">
        <v>155639.25</v>
      </c>
      <c r="G253" s="134">
        <v>0</v>
      </c>
      <c r="H253" s="134">
        <v>155639.25</v>
      </c>
      <c r="I253" s="198">
        <v>0</v>
      </c>
      <c r="J253" s="205"/>
      <c r="K253" s="205"/>
      <c r="L253" s="205"/>
      <c r="M253" s="198">
        <v>155639.25</v>
      </c>
      <c r="N253" s="205"/>
      <c r="O253" s="205"/>
      <c r="P253" s="205"/>
    </row>
    <row r="254" spans="1:16" ht="12.2" customHeight="1">
      <c r="A254" s="106" t="s">
        <v>605</v>
      </c>
      <c r="B254" s="199" t="s">
        <v>198</v>
      </c>
      <c r="C254" s="192"/>
      <c r="D254" s="132">
        <v>6874101.9800000004</v>
      </c>
      <c r="E254" s="132">
        <v>6874101.9800000004</v>
      </c>
      <c r="F254" s="132">
        <v>235432710.31</v>
      </c>
      <c r="G254" s="132">
        <v>233195742.75</v>
      </c>
      <c r="H254" s="132">
        <v>235432710.31</v>
      </c>
      <c r="I254" s="200">
        <v>233195742.75</v>
      </c>
      <c r="J254" s="192"/>
      <c r="K254" s="192"/>
      <c r="L254" s="192"/>
      <c r="M254" s="200">
        <v>9111069.5399999991</v>
      </c>
      <c r="N254" s="192"/>
      <c r="O254" s="192"/>
      <c r="P254" s="192"/>
    </row>
    <row r="255" spans="1:16" ht="12" customHeight="1">
      <c r="A255" s="105" t="s">
        <v>606</v>
      </c>
      <c r="B255" s="184" t="s">
        <v>607</v>
      </c>
      <c r="C255" s="205"/>
      <c r="D255" s="134">
        <v>-52239.24</v>
      </c>
      <c r="E255" s="134">
        <v>-52239.24</v>
      </c>
      <c r="F255" s="134">
        <v>533014.28</v>
      </c>
      <c r="G255" s="134">
        <v>532936.04</v>
      </c>
      <c r="H255" s="134">
        <v>533014.28</v>
      </c>
      <c r="I255" s="198">
        <v>532936.04</v>
      </c>
      <c r="J255" s="205"/>
      <c r="K255" s="205"/>
      <c r="L255" s="205"/>
      <c r="M255" s="198">
        <v>-52161</v>
      </c>
      <c r="N255" s="205"/>
      <c r="O255" s="205"/>
      <c r="P255" s="205"/>
    </row>
    <row r="256" spans="1:16" ht="12" customHeight="1">
      <c r="A256" s="105" t="s">
        <v>608</v>
      </c>
      <c r="B256" s="184" t="s">
        <v>609</v>
      </c>
      <c r="C256" s="205"/>
      <c r="D256" s="134">
        <v>-5282381.66</v>
      </c>
      <c r="E256" s="134">
        <v>-5282381.66</v>
      </c>
      <c r="F256" s="134">
        <v>190036003.66999999</v>
      </c>
      <c r="G256" s="134">
        <v>192019032.03999999</v>
      </c>
      <c r="H256" s="134">
        <v>190036003.66999999</v>
      </c>
      <c r="I256" s="198">
        <v>192019032.03999999</v>
      </c>
      <c r="J256" s="205"/>
      <c r="K256" s="205"/>
      <c r="L256" s="205"/>
      <c r="M256" s="198">
        <v>-7265410.0300000003</v>
      </c>
      <c r="N256" s="205"/>
      <c r="O256" s="205"/>
      <c r="P256" s="205"/>
    </row>
    <row r="257" spans="1:16" ht="12" customHeight="1">
      <c r="A257" s="105" t="s">
        <v>610</v>
      </c>
      <c r="B257" s="184" t="s">
        <v>611</v>
      </c>
      <c r="C257" s="205"/>
      <c r="D257" s="134">
        <v>-40087.81</v>
      </c>
      <c r="E257" s="134">
        <v>-40087.81</v>
      </c>
      <c r="F257" s="134">
        <v>234092.86</v>
      </c>
      <c r="G257" s="134">
        <v>230201.2</v>
      </c>
      <c r="H257" s="134">
        <v>234092.86</v>
      </c>
      <c r="I257" s="198">
        <v>230201.2</v>
      </c>
      <c r="J257" s="205"/>
      <c r="K257" s="205"/>
      <c r="L257" s="205"/>
      <c r="M257" s="198">
        <v>-36196.15</v>
      </c>
      <c r="N257" s="205"/>
      <c r="O257" s="205"/>
      <c r="P257" s="205"/>
    </row>
    <row r="258" spans="1:16" ht="12" customHeight="1">
      <c r="A258" s="105" t="s">
        <v>612</v>
      </c>
      <c r="B258" s="184" t="s">
        <v>613</v>
      </c>
      <c r="C258" s="205"/>
      <c r="D258" s="134">
        <v>0</v>
      </c>
      <c r="E258" s="134">
        <v>0</v>
      </c>
      <c r="F258" s="134">
        <v>138068.74</v>
      </c>
      <c r="G258" s="134">
        <v>138000</v>
      </c>
      <c r="H258" s="134">
        <v>138068.74</v>
      </c>
      <c r="I258" s="198">
        <v>138000</v>
      </c>
      <c r="J258" s="205"/>
      <c r="K258" s="205"/>
      <c r="L258" s="205"/>
      <c r="M258" s="198">
        <v>68.739999999999995</v>
      </c>
      <c r="N258" s="205"/>
      <c r="O258" s="205"/>
      <c r="P258" s="205"/>
    </row>
    <row r="259" spans="1:16" ht="12" customHeight="1">
      <c r="A259" s="105" t="s">
        <v>614</v>
      </c>
      <c r="B259" s="184" t="s">
        <v>615</v>
      </c>
      <c r="C259" s="205"/>
      <c r="D259" s="134">
        <v>-1980819.61</v>
      </c>
      <c r="E259" s="134">
        <v>-1980819.61</v>
      </c>
      <c r="F259" s="134">
        <v>28180356.420000002</v>
      </c>
      <c r="G259" s="134">
        <v>27786916.670000002</v>
      </c>
      <c r="H259" s="134">
        <v>28180356.420000002</v>
      </c>
      <c r="I259" s="198">
        <v>27786916.670000002</v>
      </c>
      <c r="J259" s="205"/>
      <c r="K259" s="205"/>
      <c r="L259" s="205"/>
      <c r="M259" s="198">
        <v>-1587379.86</v>
      </c>
      <c r="N259" s="205"/>
      <c r="O259" s="205"/>
      <c r="P259" s="205"/>
    </row>
    <row r="260" spans="1:16" ht="12" customHeight="1">
      <c r="A260" s="105" t="s">
        <v>616</v>
      </c>
      <c r="B260" s="184" t="s">
        <v>617</v>
      </c>
      <c r="C260" s="205"/>
      <c r="D260" s="134">
        <v>-416.31</v>
      </c>
      <c r="E260" s="134">
        <v>-416.31</v>
      </c>
      <c r="F260" s="134">
        <v>641.67999999999995</v>
      </c>
      <c r="G260" s="134">
        <v>289.58999999999997</v>
      </c>
      <c r="H260" s="134">
        <v>641.67999999999995</v>
      </c>
      <c r="I260" s="198">
        <v>289.58999999999997</v>
      </c>
      <c r="J260" s="205"/>
      <c r="K260" s="205"/>
      <c r="L260" s="205"/>
      <c r="M260" s="198">
        <v>-64.22</v>
      </c>
      <c r="N260" s="205"/>
      <c r="O260" s="205"/>
      <c r="P260" s="205"/>
    </row>
    <row r="261" spans="1:16" ht="12" customHeight="1">
      <c r="A261" s="105" t="s">
        <v>618</v>
      </c>
      <c r="B261" s="184" t="s">
        <v>619</v>
      </c>
      <c r="C261" s="205"/>
      <c r="D261" s="134">
        <v>-5143.2</v>
      </c>
      <c r="E261" s="134">
        <v>-5143.2</v>
      </c>
      <c r="F261" s="134">
        <v>72872.33</v>
      </c>
      <c r="G261" s="134">
        <v>68180.479999999996</v>
      </c>
      <c r="H261" s="134">
        <v>72872.33</v>
      </c>
      <c r="I261" s="198">
        <v>68180.479999999996</v>
      </c>
      <c r="J261" s="205"/>
      <c r="K261" s="205"/>
      <c r="L261" s="205"/>
      <c r="M261" s="198">
        <v>-451.35</v>
      </c>
      <c r="N261" s="205"/>
      <c r="O261" s="205"/>
      <c r="P261" s="205"/>
    </row>
    <row r="262" spans="1:16" ht="12" customHeight="1">
      <c r="A262" s="105" t="s">
        <v>620</v>
      </c>
      <c r="B262" s="184" t="s">
        <v>621</v>
      </c>
      <c r="C262" s="205"/>
      <c r="D262" s="134">
        <v>-6454.45</v>
      </c>
      <c r="E262" s="134">
        <v>-6454.45</v>
      </c>
      <c r="F262" s="134">
        <v>519.27</v>
      </c>
      <c r="G262" s="134">
        <v>2722.48</v>
      </c>
      <c r="H262" s="134">
        <v>519.27</v>
      </c>
      <c r="I262" s="198">
        <v>2722.48</v>
      </c>
      <c r="J262" s="205"/>
      <c r="K262" s="205"/>
      <c r="L262" s="205"/>
      <c r="M262" s="198">
        <v>-8657.66</v>
      </c>
      <c r="N262" s="205"/>
      <c r="O262" s="205"/>
      <c r="P262" s="205"/>
    </row>
    <row r="263" spans="1:16" ht="12" customHeight="1">
      <c r="A263" s="105" t="s">
        <v>622</v>
      </c>
      <c r="B263" s="184" t="s">
        <v>623</v>
      </c>
      <c r="C263" s="205"/>
      <c r="D263" s="134">
        <v>-6545.59</v>
      </c>
      <c r="E263" s="134">
        <v>-6545.59</v>
      </c>
      <c r="F263" s="134">
        <v>40791.589999999997</v>
      </c>
      <c r="G263" s="134">
        <v>39228.639999999999</v>
      </c>
      <c r="H263" s="134">
        <v>40791.589999999997</v>
      </c>
      <c r="I263" s="198">
        <v>39228.639999999999</v>
      </c>
      <c r="J263" s="205"/>
      <c r="K263" s="205"/>
      <c r="L263" s="205"/>
      <c r="M263" s="198">
        <v>-4982.6400000000003</v>
      </c>
      <c r="N263" s="205"/>
      <c r="O263" s="205"/>
      <c r="P263" s="205"/>
    </row>
    <row r="264" spans="1:16" ht="12" customHeight="1">
      <c r="A264" s="105" t="s">
        <v>624</v>
      </c>
      <c r="B264" s="184" t="s">
        <v>625</v>
      </c>
      <c r="C264" s="205"/>
      <c r="D264" s="134">
        <v>-14.11</v>
      </c>
      <c r="E264" s="134">
        <v>-14.11</v>
      </c>
      <c r="F264" s="134">
        <v>10425.75</v>
      </c>
      <c r="G264" s="134">
        <v>10607.76</v>
      </c>
      <c r="H264" s="134">
        <v>10425.75</v>
      </c>
      <c r="I264" s="198">
        <v>10607.76</v>
      </c>
      <c r="J264" s="205"/>
      <c r="K264" s="205"/>
      <c r="L264" s="205"/>
      <c r="M264" s="198">
        <v>-196.12</v>
      </c>
      <c r="N264" s="205"/>
      <c r="O264" s="205"/>
      <c r="P264" s="205"/>
    </row>
    <row r="265" spans="1:16" ht="12" customHeight="1">
      <c r="A265" s="105" t="s">
        <v>626</v>
      </c>
      <c r="B265" s="184" t="s">
        <v>627</v>
      </c>
      <c r="C265" s="205"/>
      <c r="D265" s="134">
        <v>0</v>
      </c>
      <c r="E265" s="134">
        <v>0</v>
      </c>
      <c r="F265" s="134">
        <v>0</v>
      </c>
      <c r="G265" s="134">
        <v>155639.25</v>
      </c>
      <c r="H265" s="134">
        <v>0</v>
      </c>
      <c r="I265" s="198">
        <v>155639.25</v>
      </c>
      <c r="J265" s="205"/>
      <c r="K265" s="205"/>
      <c r="L265" s="205"/>
      <c r="M265" s="198">
        <v>-155639.25</v>
      </c>
      <c r="N265" s="205"/>
      <c r="O265" s="205"/>
      <c r="P265" s="205"/>
    </row>
    <row r="266" spans="1:16" ht="12.2" customHeight="1">
      <c r="A266" s="106" t="s">
        <v>628</v>
      </c>
      <c r="B266" s="199" t="s">
        <v>198</v>
      </c>
      <c r="C266" s="192"/>
      <c r="D266" s="132">
        <v>-7374101.9800000004</v>
      </c>
      <c r="E266" s="132">
        <v>-7374101.9800000004</v>
      </c>
      <c r="F266" s="132">
        <v>219246786.59</v>
      </c>
      <c r="G266" s="132">
        <v>220983754.15000001</v>
      </c>
      <c r="H266" s="132">
        <v>219246786.59</v>
      </c>
      <c r="I266" s="200">
        <v>220983754.15000001</v>
      </c>
      <c r="J266" s="192"/>
      <c r="K266" s="192"/>
      <c r="L266" s="192"/>
      <c r="M266" s="200">
        <v>-9111069.5399999991</v>
      </c>
      <c r="N266" s="192"/>
      <c r="O266" s="192"/>
      <c r="P266" s="192"/>
    </row>
    <row r="267" spans="1:16" ht="12" customHeight="1">
      <c r="A267" s="105" t="s">
        <v>629</v>
      </c>
      <c r="B267" s="184" t="s">
        <v>630</v>
      </c>
      <c r="C267" s="205"/>
      <c r="D267" s="134">
        <v>0</v>
      </c>
      <c r="E267" s="134">
        <v>0</v>
      </c>
      <c r="F267" s="134">
        <v>30522148.579999998</v>
      </c>
      <c r="G267" s="134">
        <v>30522148.579999998</v>
      </c>
      <c r="H267" s="134">
        <v>30522148.579999998</v>
      </c>
      <c r="I267" s="198">
        <v>30522148.579999998</v>
      </c>
      <c r="J267" s="205"/>
      <c r="K267" s="205"/>
      <c r="L267" s="205"/>
      <c r="M267" s="198">
        <v>0</v>
      </c>
      <c r="N267" s="205"/>
      <c r="O267" s="205"/>
      <c r="P267" s="205"/>
    </row>
    <row r="268" spans="1:16" ht="12" customHeight="1">
      <c r="A268" s="105" t="s">
        <v>631</v>
      </c>
      <c r="B268" s="184" t="s">
        <v>632</v>
      </c>
      <c r="C268" s="205"/>
      <c r="D268" s="134">
        <v>0</v>
      </c>
      <c r="E268" s="134">
        <v>0</v>
      </c>
      <c r="F268" s="134">
        <v>46996.76</v>
      </c>
      <c r="G268" s="134">
        <v>46996.76</v>
      </c>
      <c r="H268" s="134">
        <v>46996.76</v>
      </c>
      <c r="I268" s="198">
        <v>46996.76</v>
      </c>
      <c r="J268" s="205"/>
      <c r="K268" s="205"/>
      <c r="L268" s="205"/>
      <c r="M268" s="198">
        <v>0</v>
      </c>
      <c r="N268" s="205"/>
      <c r="O268" s="205"/>
      <c r="P268" s="205"/>
    </row>
    <row r="269" spans="1:16" ht="12" customHeight="1">
      <c r="A269" s="105" t="s">
        <v>633</v>
      </c>
      <c r="B269" s="184" t="s">
        <v>634</v>
      </c>
      <c r="C269" s="205"/>
      <c r="D269" s="134">
        <v>0</v>
      </c>
      <c r="E269" s="134">
        <v>0</v>
      </c>
      <c r="F269" s="134">
        <v>82572.36</v>
      </c>
      <c r="G269" s="134">
        <v>82572.36</v>
      </c>
      <c r="H269" s="134">
        <v>82572.36</v>
      </c>
      <c r="I269" s="198">
        <v>82572.36</v>
      </c>
      <c r="J269" s="205"/>
      <c r="K269" s="205"/>
      <c r="L269" s="205"/>
      <c r="M269" s="198">
        <v>0</v>
      </c>
      <c r="N269" s="205"/>
      <c r="O269" s="205"/>
      <c r="P269" s="205"/>
    </row>
    <row r="270" spans="1:16" ht="12" customHeight="1">
      <c r="A270" s="105" t="s">
        <v>635</v>
      </c>
      <c r="B270" s="184" t="s">
        <v>636</v>
      </c>
      <c r="C270" s="205"/>
      <c r="D270" s="134">
        <v>0</v>
      </c>
      <c r="E270" s="134">
        <v>0</v>
      </c>
      <c r="F270" s="134">
        <v>18270.54</v>
      </c>
      <c r="G270" s="134">
        <v>18270.54</v>
      </c>
      <c r="H270" s="134">
        <v>18270.54</v>
      </c>
      <c r="I270" s="198">
        <v>18270.54</v>
      </c>
      <c r="J270" s="205"/>
      <c r="K270" s="205"/>
      <c r="L270" s="205"/>
      <c r="M270" s="198">
        <v>0</v>
      </c>
      <c r="N270" s="205"/>
      <c r="O270" s="205"/>
      <c r="P270" s="205"/>
    </row>
    <row r="271" spans="1:16" ht="12" customHeight="1">
      <c r="A271" s="105" t="s">
        <v>637</v>
      </c>
      <c r="B271" s="184" t="s">
        <v>638</v>
      </c>
      <c r="C271" s="205"/>
      <c r="D271" s="134">
        <v>500000</v>
      </c>
      <c r="E271" s="134">
        <v>500000</v>
      </c>
      <c r="F271" s="134">
        <v>17213462.449999999</v>
      </c>
      <c r="G271" s="134">
        <v>17713462.449999999</v>
      </c>
      <c r="H271" s="134">
        <v>17213462.449999999</v>
      </c>
      <c r="I271" s="198">
        <v>17713462.449999999</v>
      </c>
      <c r="J271" s="205"/>
      <c r="K271" s="205"/>
      <c r="L271" s="205"/>
      <c r="M271" s="198">
        <v>0</v>
      </c>
      <c r="N271" s="205"/>
      <c r="O271" s="205"/>
      <c r="P271" s="205"/>
    </row>
    <row r="272" spans="1:16" ht="12" customHeight="1">
      <c r="A272" s="105" t="s">
        <v>639</v>
      </c>
      <c r="B272" s="184" t="s">
        <v>640</v>
      </c>
      <c r="C272" s="205"/>
      <c r="D272" s="134">
        <v>0</v>
      </c>
      <c r="E272" s="134">
        <v>0</v>
      </c>
      <c r="F272" s="134">
        <v>201760.45</v>
      </c>
      <c r="G272" s="134">
        <v>201760.45</v>
      </c>
      <c r="H272" s="134">
        <v>201760.45</v>
      </c>
      <c r="I272" s="198">
        <v>201760.45</v>
      </c>
      <c r="J272" s="205"/>
      <c r="K272" s="205"/>
      <c r="L272" s="205"/>
      <c r="M272" s="198">
        <v>0</v>
      </c>
      <c r="N272" s="205"/>
      <c r="O272" s="205"/>
      <c r="P272" s="205"/>
    </row>
    <row r="273" spans="1:16" ht="12" customHeight="1">
      <c r="A273" s="105" t="s">
        <v>641</v>
      </c>
      <c r="B273" s="184" t="s">
        <v>642</v>
      </c>
      <c r="C273" s="205"/>
      <c r="D273" s="134">
        <v>0</v>
      </c>
      <c r="E273" s="134">
        <v>0</v>
      </c>
      <c r="F273" s="134">
        <v>68013.179999999993</v>
      </c>
      <c r="G273" s="134">
        <v>68013.179999999993</v>
      </c>
      <c r="H273" s="134">
        <v>68013.179999999993</v>
      </c>
      <c r="I273" s="198">
        <v>68013.179999999993</v>
      </c>
      <c r="J273" s="205"/>
      <c r="K273" s="205"/>
      <c r="L273" s="205"/>
      <c r="M273" s="198">
        <v>0</v>
      </c>
      <c r="N273" s="205"/>
      <c r="O273" s="205"/>
      <c r="P273" s="205"/>
    </row>
    <row r="274" spans="1:16" ht="12" customHeight="1">
      <c r="A274" s="105" t="s">
        <v>643</v>
      </c>
      <c r="B274" s="184" t="s">
        <v>644</v>
      </c>
      <c r="C274" s="205"/>
      <c r="D274" s="134">
        <v>0</v>
      </c>
      <c r="E274" s="134">
        <v>0</v>
      </c>
      <c r="F274" s="134">
        <v>647.51</v>
      </c>
      <c r="G274" s="134">
        <v>647.51</v>
      </c>
      <c r="H274" s="134">
        <v>647.51</v>
      </c>
      <c r="I274" s="198">
        <v>647.51</v>
      </c>
      <c r="J274" s="205"/>
      <c r="K274" s="205"/>
      <c r="L274" s="205"/>
      <c r="M274" s="198">
        <v>0</v>
      </c>
      <c r="N274" s="205"/>
      <c r="O274" s="205"/>
      <c r="P274" s="205"/>
    </row>
    <row r="275" spans="1:16" ht="12" customHeight="1">
      <c r="A275" s="105" t="s">
        <v>645</v>
      </c>
      <c r="B275" s="184" t="s">
        <v>646</v>
      </c>
      <c r="C275" s="205"/>
      <c r="D275" s="134">
        <v>0</v>
      </c>
      <c r="E275" s="134">
        <v>0</v>
      </c>
      <c r="F275" s="134">
        <v>56978.04</v>
      </c>
      <c r="G275" s="134">
        <v>56978.04</v>
      </c>
      <c r="H275" s="134">
        <v>56978.04</v>
      </c>
      <c r="I275" s="198">
        <v>56978.04</v>
      </c>
      <c r="J275" s="205"/>
      <c r="K275" s="205"/>
      <c r="L275" s="205"/>
      <c r="M275" s="198">
        <v>0</v>
      </c>
      <c r="N275" s="205"/>
      <c r="O275" s="205"/>
      <c r="P275" s="205"/>
    </row>
    <row r="276" spans="1:16" ht="12" customHeight="1">
      <c r="A276" s="105" t="s">
        <v>647</v>
      </c>
      <c r="B276" s="184" t="s">
        <v>648</v>
      </c>
      <c r="C276" s="205"/>
      <c r="D276" s="134">
        <v>0</v>
      </c>
      <c r="E276" s="134">
        <v>0</v>
      </c>
      <c r="F276" s="134">
        <v>276000</v>
      </c>
      <c r="G276" s="134">
        <v>276000</v>
      </c>
      <c r="H276" s="134">
        <v>276000</v>
      </c>
      <c r="I276" s="198">
        <v>276000</v>
      </c>
      <c r="J276" s="205"/>
      <c r="K276" s="205"/>
      <c r="L276" s="205"/>
      <c r="M276" s="198">
        <v>0</v>
      </c>
      <c r="N276" s="205"/>
      <c r="O276" s="205"/>
      <c r="P276" s="205"/>
    </row>
    <row r="277" spans="1:16" ht="12" customHeight="1">
      <c r="A277" s="105" t="s">
        <v>649</v>
      </c>
      <c r="B277" s="184" t="s">
        <v>650</v>
      </c>
      <c r="C277" s="205"/>
      <c r="D277" s="134">
        <v>0</v>
      </c>
      <c r="E277" s="134">
        <v>0</v>
      </c>
      <c r="F277" s="134">
        <v>3000</v>
      </c>
      <c r="G277" s="134">
        <v>3000</v>
      </c>
      <c r="H277" s="134">
        <v>3000</v>
      </c>
      <c r="I277" s="198">
        <v>3000</v>
      </c>
      <c r="J277" s="205"/>
      <c r="K277" s="205"/>
      <c r="L277" s="205"/>
      <c r="M277" s="198">
        <v>0</v>
      </c>
      <c r="N277" s="205"/>
      <c r="O277" s="205"/>
      <c r="P277" s="205"/>
    </row>
    <row r="278" spans="1:16" ht="12" customHeight="1">
      <c r="A278" s="105" t="s">
        <v>651</v>
      </c>
      <c r="B278" s="184" t="s">
        <v>652</v>
      </c>
      <c r="C278" s="205"/>
      <c r="D278" s="134">
        <v>0</v>
      </c>
      <c r="E278" s="134">
        <v>0</v>
      </c>
      <c r="F278" s="134">
        <v>172.1</v>
      </c>
      <c r="G278" s="134">
        <v>172.1</v>
      </c>
      <c r="H278" s="134">
        <v>172.1</v>
      </c>
      <c r="I278" s="198">
        <v>172.1</v>
      </c>
      <c r="J278" s="205"/>
      <c r="K278" s="205"/>
      <c r="L278" s="205"/>
      <c r="M278" s="198">
        <v>0</v>
      </c>
      <c r="N278" s="205"/>
      <c r="O278" s="205"/>
      <c r="P278" s="205"/>
    </row>
    <row r="279" spans="1:16" ht="12" customHeight="1">
      <c r="A279" s="105" t="s">
        <v>653</v>
      </c>
      <c r="B279" s="184" t="s">
        <v>654</v>
      </c>
      <c r="C279" s="205"/>
      <c r="D279" s="134">
        <v>0</v>
      </c>
      <c r="E279" s="134">
        <v>0</v>
      </c>
      <c r="F279" s="134">
        <v>218547.36</v>
      </c>
      <c r="G279" s="134">
        <v>218547.36</v>
      </c>
      <c r="H279" s="134">
        <v>218547.36</v>
      </c>
      <c r="I279" s="198">
        <v>218547.36</v>
      </c>
      <c r="J279" s="205"/>
      <c r="K279" s="205"/>
      <c r="L279" s="205"/>
      <c r="M279" s="198">
        <v>0</v>
      </c>
      <c r="N279" s="205"/>
      <c r="O279" s="205"/>
      <c r="P279" s="205"/>
    </row>
    <row r="280" spans="1:16" ht="12.2" customHeight="1">
      <c r="A280" s="106" t="s">
        <v>655</v>
      </c>
      <c r="B280" s="199" t="s">
        <v>198</v>
      </c>
      <c r="C280" s="192"/>
      <c r="D280" s="132">
        <v>500000</v>
      </c>
      <c r="E280" s="132">
        <v>500000</v>
      </c>
      <c r="F280" s="132">
        <v>48708569.329999998</v>
      </c>
      <c r="G280" s="132">
        <v>49208569.329999998</v>
      </c>
      <c r="H280" s="132">
        <v>48708569.329999998</v>
      </c>
      <c r="I280" s="200">
        <v>49208569.329999998</v>
      </c>
      <c r="J280" s="192"/>
      <c r="K280" s="192"/>
      <c r="L280" s="192"/>
      <c r="M280" s="200">
        <v>0</v>
      </c>
      <c r="N280" s="192"/>
      <c r="O280" s="192"/>
      <c r="P280" s="192"/>
    </row>
    <row r="281" spans="1:16" ht="12.75" customHeight="1" thickBot="1">
      <c r="A281" s="107" t="s">
        <v>656</v>
      </c>
      <c r="B281" s="196" t="s">
        <v>198</v>
      </c>
      <c r="C281" s="192"/>
      <c r="D281" s="133">
        <v>0</v>
      </c>
      <c r="E281" s="133">
        <v>0</v>
      </c>
      <c r="F281" s="133">
        <v>503388066.23000002</v>
      </c>
      <c r="G281" s="133">
        <v>503388066.23000002</v>
      </c>
      <c r="H281" s="133">
        <v>503388066.23000002</v>
      </c>
      <c r="I281" s="197">
        <v>503388066.23000002</v>
      </c>
      <c r="J281" s="192"/>
      <c r="K281" s="192"/>
      <c r="L281" s="192"/>
      <c r="M281" s="197">
        <v>0</v>
      </c>
      <c r="N281" s="192"/>
      <c r="O281" s="192"/>
      <c r="P281" s="192"/>
    </row>
    <row r="282" spans="1:16" ht="12.75" customHeight="1" thickTop="1">
      <c r="A282" s="108" t="s">
        <v>657</v>
      </c>
      <c r="B282" s="201" t="s">
        <v>198</v>
      </c>
      <c r="C282" s="202"/>
      <c r="D282" s="130">
        <v>0</v>
      </c>
      <c r="E282" s="130">
        <v>0</v>
      </c>
      <c r="F282" s="130">
        <v>503388066.23000002</v>
      </c>
      <c r="G282" s="130">
        <v>503388066.23000002</v>
      </c>
      <c r="H282" s="130">
        <v>503388066.23000002</v>
      </c>
      <c r="I282" s="203">
        <v>503388066.23000002</v>
      </c>
      <c r="J282" s="202"/>
      <c r="K282" s="202"/>
      <c r="L282" s="202"/>
      <c r="M282" s="203">
        <v>0</v>
      </c>
      <c r="N282" s="202"/>
      <c r="O282" s="202"/>
      <c r="P282" s="202"/>
    </row>
    <row r="283" spans="1:16">
      <c r="A283" s="131" t="s">
        <v>198</v>
      </c>
      <c r="B283" s="189" t="s">
        <v>198</v>
      </c>
      <c r="C283" s="205"/>
      <c r="D283" s="131" t="s">
        <v>198</v>
      </c>
      <c r="E283" s="131" t="s">
        <v>198</v>
      </c>
      <c r="F283" s="131" t="s">
        <v>198</v>
      </c>
      <c r="G283" s="131" t="s">
        <v>198</v>
      </c>
      <c r="H283" s="131" t="s">
        <v>198</v>
      </c>
      <c r="I283" s="204" t="s">
        <v>198</v>
      </c>
      <c r="J283" s="205"/>
      <c r="K283" s="205"/>
      <c r="L283" s="205"/>
      <c r="M283" s="204" t="s">
        <v>198</v>
      </c>
      <c r="N283" s="205"/>
      <c r="O283" s="205"/>
      <c r="P283" s="205"/>
    </row>
    <row r="284" spans="1:16" ht="12.2" customHeight="1">
      <c r="A284" s="131" t="s">
        <v>658</v>
      </c>
      <c r="B284" s="189" t="s">
        <v>198</v>
      </c>
      <c r="C284" s="205"/>
      <c r="D284" s="138">
        <v>0</v>
      </c>
      <c r="E284" s="138">
        <v>0</v>
      </c>
      <c r="F284" s="138">
        <v>610365899.03999996</v>
      </c>
      <c r="G284" s="138">
        <v>610365899.03999996</v>
      </c>
      <c r="H284" s="138">
        <v>610365899.03999996</v>
      </c>
      <c r="I284" s="190">
        <v>610365899.03999996</v>
      </c>
      <c r="J284" s="205"/>
      <c r="K284" s="205"/>
      <c r="L284" s="205"/>
      <c r="M284" s="190">
        <v>0</v>
      </c>
      <c r="N284" s="205"/>
      <c r="O284" s="205"/>
      <c r="P284" s="205"/>
    </row>
    <row r="285" spans="1:16" ht="0" hidden="1" customHeight="1"/>
  </sheetData>
  <mergeCells count="842">
    <mergeCell ref="B7:C7"/>
    <mergeCell ref="I7:L7"/>
    <mergeCell ref="M7:P7"/>
    <mergeCell ref="B8:C8"/>
    <mergeCell ref="I8:L8"/>
    <mergeCell ref="M8:P8"/>
    <mergeCell ref="A1:B1"/>
    <mergeCell ref="L1:O1"/>
    <mergeCell ref="A2:B2"/>
    <mergeCell ref="A4:I4"/>
    <mergeCell ref="K4:O4"/>
    <mergeCell ref="B6:C6"/>
    <mergeCell ref="I6:L6"/>
    <mergeCell ref="M6:P6"/>
    <mergeCell ref="B11:C11"/>
    <mergeCell ref="I11:L11"/>
    <mergeCell ref="M11:P11"/>
    <mergeCell ref="B12:C12"/>
    <mergeCell ref="I12:L12"/>
    <mergeCell ref="M12:P12"/>
    <mergeCell ref="B9:C9"/>
    <mergeCell ref="I9:L9"/>
    <mergeCell ref="M9:P9"/>
    <mergeCell ref="B10:C10"/>
    <mergeCell ref="I10:L10"/>
    <mergeCell ref="M10:P10"/>
    <mergeCell ref="B15:C15"/>
    <mergeCell ref="I15:L15"/>
    <mergeCell ref="M15:P15"/>
    <mergeCell ref="B16:C16"/>
    <mergeCell ref="I16:L16"/>
    <mergeCell ref="M16:P16"/>
    <mergeCell ref="B13:C13"/>
    <mergeCell ref="I13:L13"/>
    <mergeCell ref="M13:P13"/>
    <mergeCell ref="B14:C14"/>
    <mergeCell ref="I14:L14"/>
    <mergeCell ref="M14:P14"/>
    <mergeCell ref="B19:C19"/>
    <mergeCell ref="I19:L19"/>
    <mergeCell ref="M19:P19"/>
    <mergeCell ref="B20:C20"/>
    <mergeCell ref="I20:L20"/>
    <mergeCell ref="M20:P20"/>
    <mergeCell ref="B17:C17"/>
    <mergeCell ref="I17:L17"/>
    <mergeCell ref="M17:P17"/>
    <mergeCell ref="B18:C18"/>
    <mergeCell ref="I18:L18"/>
    <mergeCell ref="M18:P18"/>
    <mergeCell ref="B23:C23"/>
    <mergeCell ref="I23:L23"/>
    <mergeCell ref="M23:P23"/>
    <mergeCell ref="B24:C24"/>
    <mergeCell ref="I24:L24"/>
    <mergeCell ref="M24:P24"/>
    <mergeCell ref="B21:C21"/>
    <mergeCell ref="I21:L21"/>
    <mergeCell ref="M21:P21"/>
    <mergeCell ref="B22:C22"/>
    <mergeCell ref="I22:L22"/>
    <mergeCell ref="M22:P22"/>
    <mergeCell ref="B27:C27"/>
    <mergeCell ref="I27:L27"/>
    <mergeCell ref="M27:P27"/>
    <mergeCell ref="B28:C28"/>
    <mergeCell ref="I28:L28"/>
    <mergeCell ref="M28:P28"/>
    <mergeCell ref="B25:C25"/>
    <mergeCell ref="I25:L25"/>
    <mergeCell ref="M25:P25"/>
    <mergeCell ref="B26:C26"/>
    <mergeCell ref="I26:L26"/>
    <mergeCell ref="M26:P26"/>
    <mergeCell ref="B31:C31"/>
    <mergeCell ref="I31:L31"/>
    <mergeCell ref="M31:P31"/>
    <mergeCell ref="B32:C32"/>
    <mergeCell ref="I32:L32"/>
    <mergeCell ref="M32:P32"/>
    <mergeCell ref="B29:C29"/>
    <mergeCell ref="I29:L29"/>
    <mergeCell ref="M29:P29"/>
    <mergeCell ref="B30:C30"/>
    <mergeCell ref="I30:L30"/>
    <mergeCell ref="M30:P30"/>
    <mergeCell ref="B35:C35"/>
    <mergeCell ref="I35:L35"/>
    <mergeCell ref="M35:P35"/>
    <mergeCell ref="B36:C36"/>
    <mergeCell ref="I36:L36"/>
    <mergeCell ref="M36:P36"/>
    <mergeCell ref="B33:C33"/>
    <mergeCell ref="I33:L33"/>
    <mergeCell ref="M33:P33"/>
    <mergeCell ref="B34:C34"/>
    <mergeCell ref="I34:L34"/>
    <mergeCell ref="M34:P34"/>
    <mergeCell ref="B39:C39"/>
    <mergeCell ref="I39:L39"/>
    <mergeCell ref="M39:P39"/>
    <mergeCell ref="B40:C40"/>
    <mergeCell ref="I40:L40"/>
    <mergeCell ref="M40:P40"/>
    <mergeCell ref="B37:C37"/>
    <mergeCell ref="I37:L37"/>
    <mergeCell ref="M37:P37"/>
    <mergeCell ref="B38:C38"/>
    <mergeCell ref="I38:L38"/>
    <mergeCell ref="M38:P38"/>
    <mergeCell ref="B43:C43"/>
    <mergeCell ref="I43:L43"/>
    <mergeCell ref="M43:P43"/>
    <mergeCell ref="B44:C44"/>
    <mergeCell ref="I44:L44"/>
    <mergeCell ref="M44:P44"/>
    <mergeCell ref="B41:C41"/>
    <mergeCell ref="I41:L41"/>
    <mergeCell ref="M41:P41"/>
    <mergeCell ref="B42:C42"/>
    <mergeCell ref="I42:L42"/>
    <mergeCell ref="M42:P42"/>
    <mergeCell ref="B47:C47"/>
    <mergeCell ref="I47:L47"/>
    <mergeCell ref="M47:P47"/>
    <mergeCell ref="B48:C48"/>
    <mergeCell ref="I48:L48"/>
    <mergeCell ref="M48:P48"/>
    <mergeCell ref="B45:C45"/>
    <mergeCell ref="I45:L45"/>
    <mergeCell ref="M45:P45"/>
    <mergeCell ref="B46:C46"/>
    <mergeCell ref="I46:L46"/>
    <mergeCell ref="M46:P46"/>
    <mergeCell ref="B51:C51"/>
    <mergeCell ref="I51:L51"/>
    <mergeCell ref="M51:P51"/>
    <mergeCell ref="B52:C52"/>
    <mergeCell ref="I52:L52"/>
    <mergeCell ref="M52:P52"/>
    <mergeCell ref="B49:C49"/>
    <mergeCell ref="I49:L49"/>
    <mergeCell ref="M49:P49"/>
    <mergeCell ref="B50:C50"/>
    <mergeCell ref="I50:L50"/>
    <mergeCell ref="M50:P50"/>
    <mergeCell ref="B55:C55"/>
    <mergeCell ref="I55:L55"/>
    <mergeCell ref="M55:P55"/>
    <mergeCell ref="B56:C56"/>
    <mergeCell ref="I56:L56"/>
    <mergeCell ref="M56:P56"/>
    <mergeCell ref="B53:C53"/>
    <mergeCell ref="I53:L53"/>
    <mergeCell ref="M53:P53"/>
    <mergeCell ref="B54:C54"/>
    <mergeCell ref="I54:L54"/>
    <mergeCell ref="M54:P54"/>
    <mergeCell ref="B59:C59"/>
    <mergeCell ref="I59:L59"/>
    <mergeCell ref="M59:P59"/>
    <mergeCell ref="B60:C60"/>
    <mergeCell ref="I60:L60"/>
    <mergeCell ref="M60:P60"/>
    <mergeCell ref="B57:C57"/>
    <mergeCell ref="I57:L57"/>
    <mergeCell ref="M57:P57"/>
    <mergeCell ref="B58:C58"/>
    <mergeCell ref="I58:L58"/>
    <mergeCell ref="M58:P58"/>
    <mergeCell ref="B63:C63"/>
    <mergeCell ref="I63:L63"/>
    <mergeCell ref="M63:P63"/>
    <mergeCell ref="B64:C64"/>
    <mergeCell ref="I64:L64"/>
    <mergeCell ref="M64:P64"/>
    <mergeCell ref="B61:C61"/>
    <mergeCell ref="I61:L61"/>
    <mergeCell ref="M61:P61"/>
    <mergeCell ref="B62:C62"/>
    <mergeCell ref="I62:L62"/>
    <mergeCell ref="M62:P62"/>
    <mergeCell ref="B67:C67"/>
    <mergeCell ref="I67:L67"/>
    <mergeCell ref="M67:P67"/>
    <mergeCell ref="B68:C68"/>
    <mergeCell ref="I68:L68"/>
    <mergeCell ref="M68:P68"/>
    <mergeCell ref="B65:C65"/>
    <mergeCell ref="I65:L65"/>
    <mergeCell ref="M65:P65"/>
    <mergeCell ref="B66:C66"/>
    <mergeCell ref="I66:L66"/>
    <mergeCell ref="M66:P66"/>
    <mergeCell ref="B71:C71"/>
    <mergeCell ref="I71:L71"/>
    <mergeCell ref="M71:P71"/>
    <mergeCell ref="B72:C72"/>
    <mergeCell ref="I72:L72"/>
    <mergeCell ref="M72:P72"/>
    <mergeCell ref="B69:C69"/>
    <mergeCell ref="I69:L69"/>
    <mergeCell ref="M69:P69"/>
    <mergeCell ref="B70:C70"/>
    <mergeCell ref="I70:L70"/>
    <mergeCell ref="M70:P70"/>
    <mergeCell ref="B75:C75"/>
    <mergeCell ref="I75:L75"/>
    <mergeCell ref="M75:P75"/>
    <mergeCell ref="B76:C76"/>
    <mergeCell ref="I76:L76"/>
    <mergeCell ref="M76:P76"/>
    <mergeCell ref="B73:C73"/>
    <mergeCell ref="I73:L73"/>
    <mergeCell ref="M73:P73"/>
    <mergeCell ref="B74:C74"/>
    <mergeCell ref="I74:L74"/>
    <mergeCell ref="M74:P74"/>
    <mergeCell ref="B79:C79"/>
    <mergeCell ref="I79:L79"/>
    <mergeCell ref="M79:P79"/>
    <mergeCell ref="B80:C80"/>
    <mergeCell ref="I80:L80"/>
    <mergeCell ref="M80:P80"/>
    <mergeCell ref="B77:C77"/>
    <mergeCell ref="I77:L77"/>
    <mergeCell ref="M77:P77"/>
    <mergeCell ref="B78:C78"/>
    <mergeCell ref="I78:L78"/>
    <mergeCell ref="M78:P78"/>
    <mergeCell ref="B83:C83"/>
    <mergeCell ref="I83:L83"/>
    <mergeCell ref="M83:P83"/>
    <mergeCell ref="B84:C84"/>
    <mergeCell ref="I84:L84"/>
    <mergeCell ref="M84:P84"/>
    <mergeCell ref="B81:C81"/>
    <mergeCell ref="I81:L81"/>
    <mergeCell ref="M81:P81"/>
    <mergeCell ref="B82:C82"/>
    <mergeCell ref="I82:L82"/>
    <mergeCell ref="M82:P82"/>
    <mergeCell ref="B87:C87"/>
    <mergeCell ref="I87:L87"/>
    <mergeCell ref="M87:P87"/>
    <mergeCell ref="B88:C88"/>
    <mergeCell ref="I88:L88"/>
    <mergeCell ref="M88:P88"/>
    <mergeCell ref="B85:C85"/>
    <mergeCell ref="I85:L85"/>
    <mergeCell ref="M85:P85"/>
    <mergeCell ref="B86:C86"/>
    <mergeCell ref="I86:L86"/>
    <mergeCell ref="M86:P86"/>
    <mergeCell ref="B91:C91"/>
    <mergeCell ref="I91:L91"/>
    <mergeCell ref="M91:P91"/>
    <mergeCell ref="B92:C92"/>
    <mergeCell ref="I92:L92"/>
    <mergeCell ref="M92:P92"/>
    <mergeCell ref="B89:C89"/>
    <mergeCell ref="I89:L89"/>
    <mergeCell ref="M89:P89"/>
    <mergeCell ref="B90:C90"/>
    <mergeCell ref="I90:L90"/>
    <mergeCell ref="M90:P90"/>
    <mergeCell ref="B95:C95"/>
    <mergeCell ref="I95:L95"/>
    <mergeCell ref="M95:P95"/>
    <mergeCell ref="B96:C96"/>
    <mergeCell ref="I96:L96"/>
    <mergeCell ref="M96:P96"/>
    <mergeCell ref="B93:C93"/>
    <mergeCell ref="I93:L93"/>
    <mergeCell ref="M93:P93"/>
    <mergeCell ref="B94:C94"/>
    <mergeCell ref="I94:L94"/>
    <mergeCell ref="M94:P94"/>
    <mergeCell ref="B99:C99"/>
    <mergeCell ref="I99:L99"/>
    <mergeCell ref="M99:P99"/>
    <mergeCell ref="B100:C100"/>
    <mergeCell ref="I100:L100"/>
    <mergeCell ref="M100:P100"/>
    <mergeCell ref="B97:C97"/>
    <mergeCell ref="I97:L97"/>
    <mergeCell ref="M97:P97"/>
    <mergeCell ref="B98:C98"/>
    <mergeCell ref="I98:L98"/>
    <mergeCell ref="M98:P98"/>
    <mergeCell ref="B103:C103"/>
    <mergeCell ref="I103:L103"/>
    <mergeCell ref="M103:P103"/>
    <mergeCell ref="B104:C104"/>
    <mergeCell ref="I104:L104"/>
    <mergeCell ref="M104:P104"/>
    <mergeCell ref="B101:C101"/>
    <mergeCell ref="I101:L101"/>
    <mergeCell ref="M101:P101"/>
    <mergeCell ref="B102:C102"/>
    <mergeCell ref="I102:L102"/>
    <mergeCell ref="M102:P102"/>
    <mergeCell ref="B107:C107"/>
    <mergeCell ref="I107:L107"/>
    <mergeCell ref="M107:P107"/>
    <mergeCell ref="B108:C108"/>
    <mergeCell ref="I108:L108"/>
    <mergeCell ref="M108:P108"/>
    <mergeCell ref="B105:C105"/>
    <mergeCell ref="I105:L105"/>
    <mergeCell ref="M105:P105"/>
    <mergeCell ref="B106:C106"/>
    <mergeCell ref="I106:L106"/>
    <mergeCell ref="M106:P106"/>
    <mergeCell ref="B111:C111"/>
    <mergeCell ref="I111:L111"/>
    <mergeCell ref="M111:P111"/>
    <mergeCell ref="B112:C112"/>
    <mergeCell ref="I112:L112"/>
    <mergeCell ref="M112:P112"/>
    <mergeCell ref="B109:C109"/>
    <mergeCell ref="I109:L109"/>
    <mergeCell ref="M109:P109"/>
    <mergeCell ref="B110:C110"/>
    <mergeCell ref="I110:L110"/>
    <mergeCell ref="M110:P110"/>
    <mergeCell ref="B115:C115"/>
    <mergeCell ref="I115:L115"/>
    <mergeCell ref="M115:P115"/>
    <mergeCell ref="B116:C116"/>
    <mergeCell ref="I116:L116"/>
    <mergeCell ref="M116:P116"/>
    <mergeCell ref="B113:C113"/>
    <mergeCell ref="I113:L113"/>
    <mergeCell ref="M113:P113"/>
    <mergeCell ref="B114:C114"/>
    <mergeCell ref="I114:L114"/>
    <mergeCell ref="M114:P114"/>
    <mergeCell ref="B119:C119"/>
    <mergeCell ref="I119:L119"/>
    <mergeCell ref="M119:P119"/>
    <mergeCell ref="B120:C120"/>
    <mergeCell ref="I120:L120"/>
    <mergeCell ref="M120:P120"/>
    <mergeCell ref="B117:C117"/>
    <mergeCell ref="I117:L117"/>
    <mergeCell ref="M117:P117"/>
    <mergeCell ref="B118:C118"/>
    <mergeCell ref="I118:L118"/>
    <mergeCell ref="M118:P118"/>
    <mergeCell ref="B123:C123"/>
    <mergeCell ref="I123:L123"/>
    <mergeCell ref="M123:P123"/>
    <mergeCell ref="B124:C124"/>
    <mergeCell ref="I124:L124"/>
    <mergeCell ref="M124:P124"/>
    <mergeCell ref="B121:C121"/>
    <mergeCell ref="I121:L121"/>
    <mergeCell ref="M121:P121"/>
    <mergeCell ref="B122:C122"/>
    <mergeCell ref="I122:L122"/>
    <mergeCell ref="M122:P122"/>
    <mergeCell ref="B127:C127"/>
    <mergeCell ref="I127:L127"/>
    <mergeCell ref="M127:P127"/>
    <mergeCell ref="B128:C128"/>
    <mergeCell ref="I128:L128"/>
    <mergeCell ref="M128:P128"/>
    <mergeCell ref="B125:C125"/>
    <mergeCell ref="I125:L125"/>
    <mergeCell ref="M125:P125"/>
    <mergeCell ref="B126:C126"/>
    <mergeCell ref="I126:L126"/>
    <mergeCell ref="M126:P126"/>
    <mergeCell ref="B131:C131"/>
    <mergeCell ref="I131:L131"/>
    <mergeCell ref="M131:P131"/>
    <mergeCell ref="B132:C132"/>
    <mergeCell ref="I132:L132"/>
    <mergeCell ref="M132:P132"/>
    <mergeCell ref="B129:C129"/>
    <mergeCell ref="I129:L129"/>
    <mergeCell ref="M129:P129"/>
    <mergeCell ref="B130:C130"/>
    <mergeCell ref="I130:L130"/>
    <mergeCell ref="M130:P130"/>
    <mergeCell ref="B135:C135"/>
    <mergeCell ref="I135:L135"/>
    <mergeCell ref="M135:P135"/>
    <mergeCell ref="B136:C136"/>
    <mergeCell ref="I136:L136"/>
    <mergeCell ref="M136:P136"/>
    <mergeCell ref="B133:C133"/>
    <mergeCell ref="I133:L133"/>
    <mergeCell ref="M133:P133"/>
    <mergeCell ref="B134:C134"/>
    <mergeCell ref="I134:L134"/>
    <mergeCell ref="M134:P134"/>
    <mergeCell ref="B139:C139"/>
    <mergeCell ref="I139:L139"/>
    <mergeCell ref="M139:P139"/>
    <mergeCell ref="B140:C140"/>
    <mergeCell ref="I140:L140"/>
    <mergeCell ref="M140:P140"/>
    <mergeCell ref="B137:C137"/>
    <mergeCell ref="I137:L137"/>
    <mergeCell ref="M137:P137"/>
    <mergeCell ref="B138:C138"/>
    <mergeCell ref="I138:L138"/>
    <mergeCell ref="M138:P138"/>
    <mergeCell ref="B143:C143"/>
    <mergeCell ref="I143:L143"/>
    <mergeCell ref="M143:P143"/>
    <mergeCell ref="B144:C144"/>
    <mergeCell ref="I144:L144"/>
    <mergeCell ref="M144:P144"/>
    <mergeCell ref="B141:C141"/>
    <mergeCell ref="I141:L141"/>
    <mergeCell ref="M141:P141"/>
    <mergeCell ref="B142:C142"/>
    <mergeCell ref="I142:L142"/>
    <mergeCell ref="M142:P142"/>
    <mergeCell ref="B147:C147"/>
    <mergeCell ref="I147:L147"/>
    <mergeCell ref="M147:P147"/>
    <mergeCell ref="B148:C148"/>
    <mergeCell ref="I148:L148"/>
    <mergeCell ref="M148:P148"/>
    <mergeCell ref="B145:C145"/>
    <mergeCell ref="I145:L145"/>
    <mergeCell ref="M145:P145"/>
    <mergeCell ref="B146:C146"/>
    <mergeCell ref="I146:L146"/>
    <mergeCell ref="M146:P146"/>
    <mergeCell ref="B151:C151"/>
    <mergeCell ref="I151:L151"/>
    <mergeCell ref="M151:P151"/>
    <mergeCell ref="B152:C152"/>
    <mergeCell ref="I152:L152"/>
    <mergeCell ref="M152:P152"/>
    <mergeCell ref="B149:C149"/>
    <mergeCell ref="I149:L149"/>
    <mergeCell ref="M149:P149"/>
    <mergeCell ref="B150:C150"/>
    <mergeCell ref="I150:L150"/>
    <mergeCell ref="M150:P150"/>
    <mergeCell ref="B155:C155"/>
    <mergeCell ref="I155:L155"/>
    <mergeCell ref="M155:P155"/>
    <mergeCell ref="B156:C156"/>
    <mergeCell ref="I156:L156"/>
    <mergeCell ref="M156:P156"/>
    <mergeCell ref="B153:C153"/>
    <mergeCell ref="I153:L153"/>
    <mergeCell ref="M153:P153"/>
    <mergeCell ref="B154:C154"/>
    <mergeCell ref="I154:L154"/>
    <mergeCell ref="M154:P154"/>
    <mergeCell ref="B159:C159"/>
    <mergeCell ref="I159:L159"/>
    <mergeCell ref="M159:P159"/>
    <mergeCell ref="B160:C160"/>
    <mergeCell ref="I160:L160"/>
    <mergeCell ref="M160:P160"/>
    <mergeCell ref="B157:C157"/>
    <mergeCell ref="I157:L157"/>
    <mergeCell ref="M157:P157"/>
    <mergeCell ref="B158:C158"/>
    <mergeCell ref="I158:L158"/>
    <mergeCell ref="M158:P158"/>
    <mergeCell ref="B163:C163"/>
    <mergeCell ref="I163:L163"/>
    <mergeCell ref="M163:P163"/>
    <mergeCell ref="B164:C164"/>
    <mergeCell ref="I164:L164"/>
    <mergeCell ref="M164:P164"/>
    <mergeCell ref="B161:C161"/>
    <mergeCell ref="I161:L161"/>
    <mergeCell ref="M161:P161"/>
    <mergeCell ref="B162:C162"/>
    <mergeCell ref="I162:L162"/>
    <mergeCell ref="M162:P162"/>
    <mergeCell ref="B167:C167"/>
    <mergeCell ref="I167:L167"/>
    <mergeCell ref="M167:P167"/>
    <mergeCell ref="B168:C168"/>
    <mergeCell ref="I168:L168"/>
    <mergeCell ref="M168:P168"/>
    <mergeCell ref="B165:C165"/>
    <mergeCell ref="I165:L165"/>
    <mergeCell ref="M165:P165"/>
    <mergeCell ref="B166:C166"/>
    <mergeCell ref="I166:L166"/>
    <mergeCell ref="M166:P166"/>
    <mergeCell ref="B171:C171"/>
    <mergeCell ref="I171:L171"/>
    <mergeCell ref="M171:P171"/>
    <mergeCell ref="B172:C172"/>
    <mergeCell ref="I172:L172"/>
    <mergeCell ref="M172:P172"/>
    <mergeCell ref="B169:C169"/>
    <mergeCell ref="I169:L169"/>
    <mergeCell ref="M169:P169"/>
    <mergeCell ref="B170:C170"/>
    <mergeCell ref="I170:L170"/>
    <mergeCell ref="M170:P170"/>
    <mergeCell ref="B175:C175"/>
    <mergeCell ref="I175:L175"/>
    <mergeCell ref="M175:P175"/>
    <mergeCell ref="B176:C176"/>
    <mergeCell ref="I176:L176"/>
    <mergeCell ref="M176:P176"/>
    <mergeCell ref="B173:C173"/>
    <mergeCell ref="I173:L173"/>
    <mergeCell ref="M173:P173"/>
    <mergeCell ref="B174:C174"/>
    <mergeCell ref="I174:L174"/>
    <mergeCell ref="M174:P174"/>
    <mergeCell ref="B179:C179"/>
    <mergeCell ref="I179:L179"/>
    <mergeCell ref="M179:P179"/>
    <mergeCell ref="B180:C180"/>
    <mergeCell ref="I180:L180"/>
    <mergeCell ref="M180:P180"/>
    <mergeCell ref="B177:C177"/>
    <mergeCell ref="I177:L177"/>
    <mergeCell ref="M177:P177"/>
    <mergeCell ref="B178:C178"/>
    <mergeCell ref="I178:L178"/>
    <mergeCell ref="M178:P178"/>
    <mergeCell ref="B183:C183"/>
    <mergeCell ref="I183:L183"/>
    <mergeCell ref="M183:P183"/>
    <mergeCell ref="B184:C184"/>
    <mergeCell ref="I184:L184"/>
    <mergeCell ref="M184:P184"/>
    <mergeCell ref="B181:C181"/>
    <mergeCell ref="I181:L181"/>
    <mergeCell ref="M181:P181"/>
    <mergeCell ref="B182:C182"/>
    <mergeCell ref="I182:L182"/>
    <mergeCell ref="M182:P182"/>
    <mergeCell ref="B187:C187"/>
    <mergeCell ref="I187:L187"/>
    <mergeCell ref="M187:P187"/>
    <mergeCell ref="B188:C188"/>
    <mergeCell ref="I188:L188"/>
    <mergeCell ref="M188:P188"/>
    <mergeCell ref="B185:C185"/>
    <mergeCell ref="I185:L185"/>
    <mergeCell ref="M185:P185"/>
    <mergeCell ref="B186:C186"/>
    <mergeCell ref="I186:L186"/>
    <mergeCell ref="M186:P186"/>
    <mergeCell ref="B191:C191"/>
    <mergeCell ref="I191:L191"/>
    <mergeCell ref="M191:P191"/>
    <mergeCell ref="B192:C192"/>
    <mergeCell ref="I192:L192"/>
    <mergeCell ref="M192:P192"/>
    <mergeCell ref="B189:C189"/>
    <mergeCell ref="I189:L189"/>
    <mergeCell ref="M189:P189"/>
    <mergeCell ref="B190:C190"/>
    <mergeCell ref="I190:L190"/>
    <mergeCell ref="M190:P190"/>
    <mergeCell ref="B195:C195"/>
    <mergeCell ref="I195:L195"/>
    <mergeCell ref="M195:P195"/>
    <mergeCell ref="B196:C196"/>
    <mergeCell ref="I196:L196"/>
    <mergeCell ref="M196:P196"/>
    <mergeCell ref="B193:C193"/>
    <mergeCell ref="I193:L193"/>
    <mergeCell ref="M193:P193"/>
    <mergeCell ref="B194:C194"/>
    <mergeCell ref="I194:L194"/>
    <mergeCell ref="M194:P194"/>
    <mergeCell ref="B199:C199"/>
    <mergeCell ref="I199:L199"/>
    <mergeCell ref="M199:P199"/>
    <mergeCell ref="B200:C200"/>
    <mergeCell ref="I200:L200"/>
    <mergeCell ref="M200:P200"/>
    <mergeCell ref="B197:C197"/>
    <mergeCell ref="I197:L197"/>
    <mergeCell ref="M197:P197"/>
    <mergeCell ref="B198:C198"/>
    <mergeCell ref="I198:L198"/>
    <mergeCell ref="M198:P198"/>
    <mergeCell ref="B203:C203"/>
    <mergeCell ref="I203:L203"/>
    <mergeCell ref="M203:P203"/>
    <mergeCell ref="B204:C204"/>
    <mergeCell ref="I204:L204"/>
    <mergeCell ref="M204:P204"/>
    <mergeCell ref="B201:C201"/>
    <mergeCell ref="I201:L201"/>
    <mergeCell ref="M201:P201"/>
    <mergeCell ref="B202:C202"/>
    <mergeCell ref="I202:L202"/>
    <mergeCell ref="M202:P202"/>
    <mergeCell ref="B207:C207"/>
    <mergeCell ref="I207:L207"/>
    <mergeCell ref="M207:P207"/>
    <mergeCell ref="B208:C208"/>
    <mergeCell ref="I208:L208"/>
    <mergeCell ref="M208:P208"/>
    <mergeCell ref="B205:C205"/>
    <mergeCell ref="I205:L205"/>
    <mergeCell ref="M205:P205"/>
    <mergeCell ref="B206:C206"/>
    <mergeCell ref="I206:L206"/>
    <mergeCell ref="M206:P206"/>
    <mergeCell ref="B211:C211"/>
    <mergeCell ref="I211:L211"/>
    <mergeCell ref="M211:P211"/>
    <mergeCell ref="B212:C212"/>
    <mergeCell ref="I212:L212"/>
    <mergeCell ref="M212:P212"/>
    <mergeCell ref="B209:C209"/>
    <mergeCell ref="I209:L209"/>
    <mergeCell ref="M209:P209"/>
    <mergeCell ref="B210:C210"/>
    <mergeCell ref="I210:L210"/>
    <mergeCell ref="M210:P210"/>
    <mergeCell ref="B215:C215"/>
    <mergeCell ref="I215:L215"/>
    <mergeCell ref="M215:P215"/>
    <mergeCell ref="B216:C216"/>
    <mergeCell ref="I216:L216"/>
    <mergeCell ref="M216:P216"/>
    <mergeCell ref="B213:C213"/>
    <mergeCell ref="I213:L213"/>
    <mergeCell ref="M213:P213"/>
    <mergeCell ref="B214:C214"/>
    <mergeCell ref="I214:L214"/>
    <mergeCell ref="M214:P214"/>
    <mergeCell ref="B219:C219"/>
    <mergeCell ref="I219:L219"/>
    <mergeCell ref="M219:P219"/>
    <mergeCell ref="B220:C220"/>
    <mergeCell ref="I220:L220"/>
    <mergeCell ref="M220:P220"/>
    <mergeCell ref="B217:C217"/>
    <mergeCell ref="I217:L217"/>
    <mergeCell ref="M217:P217"/>
    <mergeCell ref="B218:C218"/>
    <mergeCell ref="I218:L218"/>
    <mergeCell ref="M218:P218"/>
    <mergeCell ref="B223:C223"/>
    <mergeCell ref="I223:L223"/>
    <mergeCell ref="M223:P223"/>
    <mergeCell ref="B224:C224"/>
    <mergeCell ref="I224:L224"/>
    <mergeCell ref="M224:P224"/>
    <mergeCell ref="B221:C221"/>
    <mergeCell ref="I221:L221"/>
    <mergeCell ref="M221:P221"/>
    <mergeCell ref="B222:C222"/>
    <mergeCell ref="I222:L222"/>
    <mergeCell ref="M222:P222"/>
    <mergeCell ref="B227:C227"/>
    <mergeCell ref="I227:L227"/>
    <mergeCell ref="M227:P227"/>
    <mergeCell ref="B228:C228"/>
    <mergeCell ref="I228:L228"/>
    <mergeCell ref="M228:P228"/>
    <mergeCell ref="B225:C225"/>
    <mergeCell ref="I225:L225"/>
    <mergeCell ref="M225:P225"/>
    <mergeCell ref="B226:C226"/>
    <mergeCell ref="I226:L226"/>
    <mergeCell ref="M226:P226"/>
    <mergeCell ref="B231:C231"/>
    <mergeCell ref="I231:L231"/>
    <mergeCell ref="M231:P231"/>
    <mergeCell ref="B232:C232"/>
    <mergeCell ref="I232:L232"/>
    <mergeCell ref="M232:P232"/>
    <mergeCell ref="B229:C229"/>
    <mergeCell ref="I229:L229"/>
    <mergeCell ref="M229:P229"/>
    <mergeCell ref="B230:C230"/>
    <mergeCell ref="I230:L230"/>
    <mergeCell ref="M230:P230"/>
    <mergeCell ref="B235:C235"/>
    <mergeCell ref="I235:L235"/>
    <mergeCell ref="M235:P235"/>
    <mergeCell ref="B236:C236"/>
    <mergeCell ref="I236:L236"/>
    <mergeCell ref="M236:P236"/>
    <mergeCell ref="B233:C233"/>
    <mergeCell ref="I233:L233"/>
    <mergeCell ref="M233:P233"/>
    <mergeCell ref="B234:C234"/>
    <mergeCell ref="I234:L234"/>
    <mergeCell ref="M234:P234"/>
    <mergeCell ref="B239:C239"/>
    <mergeCell ref="I239:L239"/>
    <mergeCell ref="M239:P239"/>
    <mergeCell ref="B240:C240"/>
    <mergeCell ref="I240:L240"/>
    <mergeCell ref="M240:P240"/>
    <mergeCell ref="B237:C237"/>
    <mergeCell ref="I237:L237"/>
    <mergeCell ref="M237:P237"/>
    <mergeCell ref="B238:C238"/>
    <mergeCell ref="I238:L238"/>
    <mergeCell ref="M238:P238"/>
    <mergeCell ref="B243:C243"/>
    <mergeCell ref="I243:L243"/>
    <mergeCell ref="M243:P243"/>
    <mergeCell ref="B244:C244"/>
    <mergeCell ref="I244:L244"/>
    <mergeCell ref="M244:P244"/>
    <mergeCell ref="B241:C241"/>
    <mergeCell ref="I241:L241"/>
    <mergeCell ref="M241:P241"/>
    <mergeCell ref="B242:C242"/>
    <mergeCell ref="I242:L242"/>
    <mergeCell ref="M242:P242"/>
    <mergeCell ref="B247:C247"/>
    <mergeCell ref="I247:L247"/>
    <mergeCell ref="M247:P247"/>
    <mergeCell ref="B248:C248"/>
    <mergeCell ref="I248:L248"/>
    <mergeCell ref="M248:P248"/>
    <mergeCell ref="B245:C245"/>
    <mergeCell ref="I245:L245"/>
    <mergeCell ref="M245:P245"/>
    <mergeCell ref="B246:C246"/>
    <mergeCell ref="I246:L246"/>
    <mergeCell ref="M246:P246"/>
    <mergeCell ref="B251:C251"/>
    <mergeCell ref="I251:L251"/>
    <mergeCell ref="M251:P251"/>
    <mergeCell ref="B252:C252"/>
    <mergeCell ref="I252:L252"/>
    <mergeCell ref="M252:P252"/>
    <mergeCell ref="B249:C249"/>
    <mergeCell ref="I249:L249"/>
    <mergeCell ref="M249:P249"/>
    <mergeCell ref="B250:C250"/>
    <mergeCell ref="I250:L250"/>
    <mergeCell ref="M250:P250"/>
    <mergeCell ref="B255:C255"/>
    <mergeCell ref="I255:L255"/>
    <mergeCell ref="M255:P255"/>
    <mergeCell ref="B256:C256"/>
    <mergeCell ref="I256:L256"/>
    <mergeCell ref="M256:P256"/>
    <mergeCell ref="B253:C253"/>
    <mergeCell ref="I253:L253"/>
    <mergeCell ref="M253:P253"/>
    <mergeCell ref="B254:C254"/>
    <mergeCell ref="I254:L254"/>
    <mergeCell ref="M254:P254"/>
    <mergeCell ref="B259:C259"/>
    <mergeCell ref="I259:L259"/>
    <mergeCell ref="M259:P259"/>
    <mergeCell ref="B260:C260"/>
    <mergeCell ref="I260:L260"/>
    <mergeCell ref="M260:P260"/>
    <mergeCell ref="B257:C257"/>
    <mergeCell ref="I257:L257"/>
    <mergeCell ref="M257:P257"/>
    <mergeCell ref="B258:C258"/>
    <mergeCell ref="I258:L258"/>
    <mergeCell ref="M258:P258"/>
    <mergeCell ref="B263:C263"/>
    <mergeCell ref="I263:L263"/>
    <mergeCell ref="M263:P263"/>
    <mergeCell ref="B264:C264"/>
    <mergeCell ref="I264:L264"/>
    <mergeCell ref="M264:P264"/>
    <mergeCell ref="B261:C261"/>
    <mergeCell ref="I261:L261"/>
    <mergeCell ref="M261:P261"/>
    <mergeCell ref="B262:C262"/>
    <mergeCell ref="I262:L262"/>
    <mergeCell ref="M262:P262"/>
    <mergeCell ref="B267:C267"/>
    <mergeCell ref="I267:L267"/>
    <mergeCell ref="M267:P267"/>
    <mergeCell ref="B268:C268"/>
    <mergeCell ref="I268:L268"/>
    <mergeCell ref="M268:P268"/>
    <mergeCell ref="B265:C265"/>
    <mergeCell ref="I265:L265"/>
    <mergeCell ref="M265:P265"/>
    <mergeCell ref="B266:C266"/>
    <mergeCell ref="I266:L266"/>
    <mergeCell ref="M266:P266"/>
    <mergeCell ref="B271:C271"/>
    <mergeCell ref="I271:L271"/>
    <mergeCell ref="M271:P271"/>
    <mergeCell ref="B272:C272"/>
    <mergeCell ref="I272:L272"/>
    <mergeCell ref="M272:P272"/>
    <mergeCell ref="B269:C269"/>
    <mergeCell ref="I269:L269"/>
    <mergeCell ref="M269:P269"/>
    <mergeCell ref="B270:C270"/>
    <mergeCell ref="I270:L270"/>
    <mergeCell ref="M270:P270"/>
    <mergeCell ref="B275:C275"/>
    <mergeCell ref="I275:L275"/>
    <mergeCell ref="M275:P275"/>
    <mergeCell ref="B276:C276"/>
    <mergeCell ref="I276:L276"/>
    <mergeCell ref="M276:P276"/>
    <mergeCell ref="B273:C273"/>
    <mergeCell ref="I273:L273"/>
    <mergeCell ref="M273:P273"/>
    <mergeCell ref="B274:C274"/>
    <mergeCell ref="I274:L274"/>
    <mergeCell ref="M274:P274"/>
    <mergeCell ref="B279:C279"/>
    <mergeCell ref="I279:L279"/>
    <mergeCell ref="M279:P279"/>
    <mergeCell ref="B280:C280"/>
    <mergeCell ref="I280:L280"/>
    <mergeCell ref="M280:P280"/>
    <mergeCell ref="B277:C277"/>
    <mergeCell ref="I277:L277"/>
    <mergeCell ref="M277:P277"/>
    <mergeCell ref="B278:C278"/>
    <mergeCell ref="I278:L278"/>
    <mergeCell ref="M278:P278"/>
    <mergeCell ref="B283:C283"/>
    <mergeCell ref="I283:L283"/>
    <mergeCell ref="M283:P283"/>
    <mergeCell ref="B284:C284"/>
    <mergeCell ref="I284:L284"/>
    <mergeCell ref="M284:P284"/>
    <mergeCell ref="B281:C281"/>
    <mergeCell ref="I281:L281"/>
    <mergeCell ref="M281:P281"/>
    <mergeCell ref="B282:C282"/>
    <mergeCell ref="I282:L282"/>
    <mergeCell ref="M282:P28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4c0e597-af63-45e6-b8e9-75aef3cf166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E05DB5621C95E4BBAB3AF31E10B1EA1" ma:contentTypeVersion="14" ma:contentTypeDescription="Umožňuje vytvoriť nový dokument." ma:contentTypeScope="" ma:versionID="60dd5d5a2df4e2222f76f330d872f5af">
  <xsd:schema xmlns:xsd="http://www.w3.org/2001/XMLSchema" xmlns:xs="http://www.w3.org/2001/XMLSchema" xmlns:p="http://schemas.microsoft.com/office/2006/metadata/properties" xmlns:ns2="44726352-af1f-4731-baea-b60acbb21076" xmlns:ns3="54c0e597-af63-45e6-b8e9-75aef3cf166e" targetNamespace="http://schemas.microsoft.com/office/2006/metadata/properties" ma:root="true" ma:fieldsID="45606f0fb338f0974e59506ba31e3057" ns2:_="" ns3:_="">
    <xsd:import namespace="44726352-af1f-4731-baea-b60acbb21076"/>
    <xsd:import namespace="54c0e597-af63-45e6-b8e9-75aef3cf166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726352-af1f-4731-baea-b60acbb21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0e597-af63-45e6-b8e9-75aef3cf16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5D7F1C-07E9-4C28-8A35-D3BC0D1459C4}">
  <ds:schemaRefs>
    <ds:schemaRef ds:uri="http://schemas.microsoft.com/office/2006/metadata/properties"/>
    <ds:schemaRef ds:uri="http://schemas.microsoft.com/office/infopath/2007/PartnerControls"/>
    <ds:schemaRef ds:uri="54c0e597-af63-45e6-b8e9-75aef3cf166e"/>
  </ds:schemaRefs>
</ds:datastoreItem>
</file>

<file path=customXml/itemProps2.xml><?xml version="1.0" encoding="utf-8"?>
<ds:datastoreItem xmlns:ds="http://schemas.openxmlformats.org/officeDocument/2006/customXml" ds:itemID="{540FC2B9-34AA-4754-B341-D1544A86CC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726352-af1f-4731-baea-b60acbb21076"/>
    <ds:schemaRef ds:uri="54c0e597-af63-45e6-b8e9-75aef3cf16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A568C1-DF3C-4AE1-AE8A-8AD32BFC9E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3</vt:i4>
      </vt:variant>
    </vt:vector>
  </HeadingPairs>
  <TitlesOfParts>
    <vt:vector size="11" baseType="lpstr">
      <vt:lpstr>COVER</vt:lpstr>
      <vt:lpstr>Výkaz Finančnej Pozície</vt:lpstr>
      <vt:lpstr>Výkaz Komplexného Výsledku</vt:lpstr>
      <vt:lpstr>VykazZmienVI_010121_311221</vt:lpstr>
      <vt:lpstr>VykazZmienVI_010120_311220</vt:lpstr>
      <vt:lpstr>Výkaz peňažných tokov</vt:lpstr>
      <vt:lpstr>HK pred danou</vt:lpstr>
      <vt:lpstr>HK po daniach</vt:lpstr>
      <vt:lpstr>'Výkaz Finančnej Pozície'!Oblasť_tlače</vt:lpstr>
      <vt:lpstr>'Výkaz Komplexného Výsledku'!Oblasť_tlače</vt:lpstr>
      <vt:lpstr>'Výkaz peňažných tokov'!Oblasť_tlače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Kovac</dc:creator>
  <cp:lastModifiedBy>Adam Jášek</cp:lastModifiedBy>
  <cp:lastPrinted>2021-08-16T15:13:23Z</cp:lastPrinted>
  <dcterms:created xsi:type="dcterms:W3CDTF">2021-03-16T09:26:16Z</dcterms:created>
  <dcterms:modified xsi:type="dcterms:W3CDTF">2022-04-21T09:45:46Z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0x0101000E05DB5621C95E4BBAB3AF31E10B1EA1</vt:lpwstr>
  </property>
</Properties>
</file>